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2\"/>
    </mc:Choice>
  </mc:AlternateContent>
  <xr:revisionPtr revIDLastSave="0" documentId="8_{423C29E7-3E6A-4243-B85A-F41F181DBC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cificatie" sheetId="4" r:id="rId1"/>
  </sheets>
  <definedNames>
    <definedName name="_xlnm._FilterDatabase" localSheetId="0" hidden="1">specificatie!$A$58:$K$105</definedName>
    <definedName name="_xlnm.Print_Area" localSheetId="0">specificatie!$A$1:$K$114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4" l="1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59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I58" i="4"/>
  <c r="I60" i="4"/>
  <c r="I62" i="4"/>
  <c r="I64" i="4"/>
  <c r="I66" i="4"/>
  <c r="I68" i="4"/>
  <c r="I71" i="4"/>
  <c r="I72" i="4"/>
  <c r="I73" i="4"/>
  <c r="I76" i="4"/>
  <c r="I78" i="4"/>
  <c r="I80" i="4"/>
  <c r="I82" i="4"/>
  <c r="I84" i="4"/>
  <c r="I86" i="4"/>
  <c r="I88" i="4"/>
  <c r="I90" i="4"/>
  <c r="I93" i="4"/>
  <c r="I94" i="4"/>
  <c r="I98" i="4"/>
  <c r="I100" i="4"/>
  <c r="I102" i="4"/>
  <c r="K5" i="4"/>
  <c r="I7" i="4"/>
  <c r="I16" i="4"/>
  <c r="I33" i="4"/>
  <c r="I34" i="4"/>
  <c r="I36" i="4"/>
  <c r="I42" i="4"/>
  <c r="I51" i="4"/>
  <c r="I54" i="4"/>
  <c r="H72" i="4"/>
  <c r="H63" i="4" l="1"/>
  <c r="H13" i="4"/>
  <c r="H14" i="4"/>
  <c r="H99" i="4"/>
  <c r="H97" i="4"/>
  <c r="H95" i="4"/>
  <c r="H92" i="4"/>
  <c r="H91" i="4"/>
  <c r="H89" i="4"/>
  <c r="H87" i="4"/>
  <c r="H85" i="4"/>
  <c r="H81" i="4"/>
  <c r="H79" i="4"/>
  <c r="H77" i="4"/>
  <c r="H75" i="4"/>
  <c r="H104" i="4"/>
  <c r="H103" i="4"/>
  <c r="H101" i="4"/>
  <c r="H96" i="4"/>
  <c r="H83" i="4"/>
  <c r="H74" i="4"/>
  <c r="H69" i="4"/>
  <c r="H65" i="4"/>
  <c r="H61" i="4"/>
  <c r="H59" i="4"/>
  <c r="H53" i="4"/>
  <c r="H44" i="4"/>
  <c r="H56" i="4"/>
  <c r="H55" i="4"/>
  <c r="H52" i="4"/>
  <c r="H50" i="4"/>
  <c r="H49" i="4"/>
  <c r="H48" i="4"/>
  <c r="H47" i="4"/>
  <c r="H46" i="4"/>
  <c r="H45" i="4"/>
  <c r="H43" i="4"/>
  <c r="H41" i="4"/>
  <c r="H40" i="4"/>
  <c r="H39" i="4"/>
  <c r="H38" i="4"/>
  <c r="H37" i="4"/>
  <c r="H31" i="4"/>
  <c r="H30" i="4"/>
  <c r="H29" i="4"/>
  <c r="H28" i="4"/>
  <c r="I28" i="4" s="1"/>
  <c r="H27" i="4"/>
  <c r="H26" i="4"/>
  <c r="H25" i="4"/>
  <c r="H24" i="4"/>
  <c r="H23" i="4"/>
  <c r="H22" i="4"/>
  <c r="H21" i="4"/>
  <c r="H20" i="4"/>
  <c r="H17" i="4"/>
  <c r="H15" i="4"/>
  <c r="H12" i="4"/>
  <c r="H11" i="4"/>
  <c r="H10" i="4"/>
  <c r="H9" i="4"/>
  <c r="H8" i="4"/>
  <c r="H6" i="4"/>
  <c r="I6" i="4" s="1"/>
  <c r="H19" i="4"/>
  <c r="J58" i="4"/>
  <c r="H70" i="4"/>
  <c r="H67" i="4"/>
  <c r="H35" i="4"/>
  <c r="H32" i="4"/>
  <c r="J105" i="4"/>
  <c r="I50" i="4" l="1"/>
  <c r="I29" i="4"/>
  <c r="I44" i="4"/>
  <c r="I75" i="4"/>
  <c r="I9" i="4"/>
  <c r="I30" i="4"/>
  <c r="I53" i="4"/>
  <c r="I22" i="4"/>
  <c r="I79" i="4"/>
  <c r="I91" i="4"/>
  <c r="I55" i="4"/>
  <c r="I10" i="4"/>
  <c r="I11" i="4"/>
  <c r="I37" i="4"/>
  <c r="I38" i="4"/>
  <c r="I40" i="4"/>
  <c r="I67" i="4"/>
  <c r="I77" i="4"/>
  <c r="I56" i="4"/>
  <c r="I87" i="4"/>
  <c r="I15" i="4"/>
  <c r="I35" i="4"/>
  <c r="I39" i="4"/>
  <c r="I92" i="4"/>
  <c r="I69" i="4"/>
  <c r="I97" i="4"/>
  <c r="I45" i="4"/>
  <c r="I24" i="4"/>
  <c r="I101" i="4"/>
  <c r="I14" i="4"/>
  <c r="I8" i="4"/>
  <c r="I85" i="4"/>
  <c r="I89" i="4"/>
  <c r="I65" i="4"/>
  <c r="I21" i="4"/>
  <c r="I74" i="4"/>
  <c r="I83" i="4"/>
  <c r="I70" i="4"/>
  <c r="I46" i="4"/>
  <c r="I96" i="4"/>
  <c r="I25" i="4"/>
  <c r="I48" i="4"/>
  <c r="I103" i="4"/>
  <c r="I13" i="4"/>
  <c r="I52" i="4"/>
  <c r="I81" i="4"/>
  <c r="I31" i="4"/>
  <c r="I32" i="4"/>
  <c r="I12" i="4"/>
  <c r="I59" i="4"/>
  <c r="I17" i="4"/>
  <c r="I61" i="4"/>
  <c r="K105" i="4"/>
  <c r="I20" i="4"/>
  <c r="I41" i="4"/>
  <c r="I95" i="4"/>
  <c r="I43" i="4"/>
  <c r="I23" i="4"/>
  <c r="I99" i="4"/>
  <c r="I47" i="4"/>
  <c r="I26" i="4"/>
  <c r="I19" i="4"/>
  <c r="I27" i="4"/>
  <c r="I49" i="4"/>
  <c r="I104" i="4"/>
  <c r="I63" i="4"/>
  <c r="J109" i="4"/>
  <c r="H18" i="4"/>
  <c r="H105" i="4"/>
  <c r="K58" i="4" l="1"/>
  <c r="K109" i="4" s="1"/>
  <c r="K112" i="4" s="1"/>
  <c r="I18" i="4"/>
  <c r="I105" i="4"/>
  <c r="I109" i="4" s="1"/>
  <c r="H58" i="4"/>
  <c r="H10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13" authorId="0" shapeId="0" xr:uid="{00000000-0006-0000-0000-000001000000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F3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  <comment ref="F3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</commentList>
</comments>
</file>

<file path=xl/sharedStrings.xml><?xml version="1.0" encoding="utf-8"?>
<sst xmlns="http://schemas.openxmlformats.org/spreadsheetml/2006/main" count="512" uniqueCount="228">
  <si>
    <t>Bestemming</t>
  </si>
  <si>
    <t>Verzekerde som</t>
  </si>
  <si>
    <t>Kolkstraat 27</t>
  </si>
  <si>
    <t>Gemeentehuis</t>
  </si>
  <si>
    <t>Kolkstraat 21</t>
  </si>
  <si>
    <t>Woning</t>
  </si>
  <si>
    <t>Kolkstraat 25</t>
  </si>
  <si>
    <t>Gasthuisstraat 4</t>
  </si>
  <si>
    <t>Winkel/woning</t>
  </si>
  <si>
    <t>Holkerstraat 1</t>
  </si>
  <si>
    <t>Kerktoren</t>
  </si>
  <si>
    <t>Eijkmanplantsoen 3</t>
  </si>
  <si>
    <t>Scherpencamp 42</t>
  </si>
  <si>
    <t>Arkersluisweg 32</t>
  </si>
  <si>
    <t>Brugwachtershuisje</t>
  </si>
  <si>
    <t>Brink 43 A</t>
  </si>
  <si>
    <t>Havenstraat 5</t>
  </si>
  <si>
    <t>Larixlaan 86</t>
  </si>
  <si>
    <t>Bizetlaan 2</t>
  </si>
  <si>
    <t>Dennenlaan 31</t>
  </si>
  <si>
    <t>Buizerdlaan 2</t>
  </si>
  <si>
    <t>Barneveldseweg 182</t>
  </si>
  <si>
    <t>Moorselaar 69</t>
  </si>
  <si>
    <t>Wullenhovenstraat 47</t>
  </si>
  <si>
    <t>C. van Ramshorstlaan 1</t>
  </si>
  <si>
    <t>C. van Ramshorstlaan 3</t>
  </si>
  <si>
    <t>Totaal</t>
  </si>
  <si>
    <t>Subtotaal</t>
  </si>
  <si>
    <t>inventaris</t>
  </si>
  <si>
    <t>Plaats</t>
  </si>
  <si>
    <t>Nijkerk</t>
  </si>
  <si>
    <t>Nijkerkerveen</t>
  </si>
  <si>
    <t>Gemeentehuis tijd. Huisvesting</t>
  </si>
  <si>
    <t>Opslag vuilniszakken</t>
  </si>
  <si>
    <t>Van Aalstplein</t>
  </si>
  <si>
    <t>Muziektent</t>
  </si>
  <si>
    <t>Hoevelaken</t>
  </si>
  <si>
    <t>Oosterdorpsstraat 16</t>
  </si>
  <si>
    <t>Ottersgat 7</t>
  </si>
  <si>
    <t>Frans Tromplaan 49</t>
  </si>
  <si>
    <t xml:space="preserve">Dassenburcht 9 </t>
  </si>
  <si>
    <t>Kerkepad 1</t>
  </si>
  <si>
    <t>Zuiderinslag 1</t>
  </si>
  <si>
    <t>Zuiderinslag 1 + 8</t>
  </si>
  <si>
    <t>Veenslagenweg 17</t>
  </si>
  <si>
    <t>Van Dedemlaan 4</t>
  </si>
  <si>
    <t>Galjoen 71/73</t>
  </si>
  <si>
    <t>Hulpdienstencentrum De Bundel</t>
  </si>
  <si>
    <t>Havenstraat 7-1</t>
  </si>
  <si>
    <t>Ophaalbrug incl. elect.en mech.install.</t>
  </si>
  <si>
    <t>Gemeentewerken</t>
  </si>
  <si>
    <t>Beheerdersgebouw begraafplaats</t>
  </si>
  <si>
    <t>Opslaggebouw begraafplaats</t>
  </si>
  <si>
    <t>Woonhuis</t>
  </si>
  <si>
    <t>Basisschool en Gymzaal Oranje Nassau</t>
  </si>
  <si>
    <t>School voor speciaal onderwijs Koningin Emma</t>
  </si>
  <si>
    <t>Basisschool Rehoboth</t>
  </si>
  <si>
    <t>Basisschool De Openkring</t>
  </si>
  <si>
    <t>Basisschool Prins Willem Alexanderschool</t>
  </si>
  <si>
    <t>Basisschool De Appelgaard</t>
  </si>
  <si>
    <t>Basisschool Corlaer</t>
  </si>
  <si>
    <t>Basisschool Ichthus</t>
  </si>
  <si>
    <t>Chr. Basisschool Schimmelpenninck van der Oyeschool</t>
  </si>
  <si>
    <t>Basisschool 't Blokhuis</t>
  </si>
  <si>
    <t>Reformatorische Basisschool Willem Farel</t>
  </si>
  <si>
    <t>Van Lodensteincollege "Udemans"</t>
  </si>
  <si>
    <t>Oecumenische Jenaplan-basisschool "De Hoeve"</t>
  </si>
  <si>
    <t>Chr. Basisschool De Spreng</t>
  </si>
  <si>
    <t>Van Lodensteincollege</t>
  </si>
  <si>
    <t>Basisschool Holk</t>
  </si>
  <si>
    <t>De Wel 5</t>
  </si>
  <si>
    <t>Henri Nouwenstraat 4</t>
  </si>
  <si>
    <t>Subtotaal sub B</t>
  </si>
  <si>
    <t>Subtotaal sub A</t>
  </si>
  <si>
    <t>Watergoorweg 42a</t>
  </si>
  <si>
    <t>Jongeren Centrum Nijkerk "Chill Out"</t>
  </si>
  <si>
    <t>Zandoogje 1</t>
  </si>
  <si>
    <t>Sporthal Corlaer</t>
  </si>
  <si>
    <t>Henri Nouwenstraat 8</t>
  </si>
  <si>
    <t>De Brink 10</t>
  </si>
  <si>
    <t>Gemeenteloket</t>
  </si>
  <si>
    <t>Zuiderinslag 2</t>
  </si>
  <si>
    <t>Zwembad</t>
  </si>
  <si>
    <t>Ridderspoor 2</t>
  </si>
  <si>
    <t>Sporthal</t>
  </si>
  <si>
    <t>Vrijheidslaan 29</t>
  </si>
  <si>
    <t>Parkeergarage "De Bonte Koe"</t>
  </si>
  <si>
    <t>Kolkstraat 31</t>
  </si>
  <si>
    <t>Basisschool De Hoeksteen</t>
  </si>
  <si>
    <t>Van Zuijlenstraat 5</t>
  </si>
  <si>
    <t>Blekkerserf 2-4</t>
  </si>
  <si>
    <t>Telstar Korfbal</t>
  </si>
  <si>
    <t>Wijkbeheer</t>
  </si>
  <si>
    <t>getaxeerd</t>
  </si>
  <si>
    <t xml:space="preserve">getaxeerd </t>
  </si>
  <si>
    <t>Blekkerserf 2</t>
  </si>
  <si>
    <t>Blekkerserf 4</t>
  </si>
  <si>
    <t>Middelaarseweg 4b (inclusief zonnepaneleninstallatie)</t>
  </si>
  <si>
    <t>Postcode</t>
  </si>
  <si>
    <t>3861 JC</t>
  </si>
  <si>
    <t>Berging begraafplaats</t>
  </si>
  <si>
    <t>3871 KJ</t>
  </si>
  <si>
    <t>3871 CS</t>
  </si>
  <si>
    <t>3861 AK</t>
  </si>
  <si>
    <t>3861 AX</t>
  </si>
  <si>
    <t>3871 JH</t>
  </si>
  <si>
    <t>3862 GR</t>
  </si>
  <si>
    <t>Aanbouw (WMO-unit)</t>
  </si>
  <si>
    <t>3871 MR</t>
  </si>
  <si>
    <t>3863 HV</t>
  </si>
  <si>
    <t>3861 LT</t>
  </si>
  <si>
    <t>3861 VA</t>
  </si>
  <si>
    <t>3862 KG</t>
  </si>
  <si>
    <t>3863 AZ</t>
  </si>
  <si>
    <t>3862 EV</t>
  </si>
  <si>
    <t>3862 PD</t>
  </si>
  <si>
    <t>3871 EM</t>
  </si>
  <si>
    <t>3871 TD</t>
  </si>
  <si>
    <t>3871 JM</t>
  </si>
  <si>
    <t>3864 EV</t>
  </si>
  <si>
    <t>3871 AD</t>
  </si>
  <si>
    <t>3863 HS</t>
  </si>
  <si>
    <t>Basisschool De Hoeksteen (noodgebouw)</t>
  </si>
  <si>
    <t>Ds. Kuypersstraat 1 en 3</t>
  </si>
  <si>
    <t>3863 CA</t>
  </si>
  <si>
    <t>Het Corlaer College</t>
  </si>
  <si>
    <t>3863 EN</t>
  </si>
  <si>
    <t>3871 NA</t>
  </si>
  <si>
    <t>3861 VS</t>
  </si>
  <si>
    <t>3862 HN</t>
  </si>
  <si>
    <t>3861 NG</t>
  </si>
  <si>
    <t>3863 JA</t>
  </si>
  <si>
    <t>3871 MT</t>
  </si>
  <si>
    <t>3862 BL</t>
  </si>
  <si>
    <t>3861 BS</t>
  </si>
  <si>
    <t>3861 CC</t>
  </si>
  <si>
    <t>3871 KR</t>
  </si>
  <si>
    <t>3862 VA</t>
  </si>
  <si>
    <t>3871 EA</t>
  </si>
  <si>
    <t>3862 BB</t>
  </si>
  <si>
    <t>3862 WE</t>
  </si>
  <si>
    <t>3861 CW</t>
  </si>
  <si>
    <t>3864 DW</t>
  </si>
  <si>
    <t>3871 AM</t>
  </si>
  <si>
    <t>Grieglaan 4</t>
  </si>
  <si>
    <t>3862 GV</t>
  </si>
  <si>
    <t>Maranathaschool</t>
  </si>
  <si>
    <t>Groenestraat 7</t>
  </si>
  <si>
    <t>3861 CL</t>
  </si>
  <si>
    <t xml:space="preserve">Sanitaire unit </t>
  </si>
  <si>
    <t>Verenigingsruimte</t>
  </si>
  <si>
    <t>Tabaksplanter 3</t>
  </si>
  <si>
    <t>3861 SH</t>
  </si>
  <si>
    <t>Krolstraat 1</t>
  </si>
  <si>
    <t>3862 NG</t>
  </si>
  <si>
    <t>Sporthal en horeca</t>
  </si>
  <si>
    <t xml:space="preserve">Basisschool "Het Baken" </t>
  </si>
  <si>
    <t xml:space="preserve">Basisschool "Marantha" </t>
  </si>
  <si>
    <t>Grieglaan 2</t>
  </si>
  <si>
    <t>Sporthal Stijland</t>
  </si>
  <si>
    <t>Nijkerk
Nijkerk</t>
  </si>
  <si>
    <t>Watergoorweg 44</t>
  </si>
  <si>
    <t>Sporthal Watergoor</t>
  </si>
  <si>
    <t>Westerveenstraat 44</t>
  </si>
  <si>
    <t>Sporthal De Baggelaar</t>
  </si>
  <si>
    <t>3862 WJ</t>
  </si>
  <si>
    <t>Nachtegaalsteeg 1</t>
  </si>
  <si>
    <t>3862 WJ
3862 WJ</t>
  </si>
  <si>
    <t>3861 MA</t>
  </si>
  <si>
    <t>3864 EN</t>
  </si>
  <si>
    <t>Bunschoterweg 29</t>
  </si>
  <si>
    <t>3861 PD</t>
  </si>
  <si>
    <t>Slooppand</t>
  </si>
  <si>
    <t>Milieustraat</t>
  </si>
  <si>
    <t>Tijdelijke huisvesting Basisscholen</t>
  </si>
  <si>
    <t>Baarhuisje</t>
  </si>
  <si>
    <t>Frieswijkstraat 52</t>
  </si>
  <si>
    <t>Westerveenstraat 42 / 
Nieuwe Kerkstraat 16E</t>
  </si>
  <si>
    <t>Van Noortstraat 36</t>
  </si>
  <si>
    <t>3863 AX</t>
  </si>
  <si>
    <t xml:space="preserve">kantoorpand </t>
  </si>
  <si>
    <t>Polderhof 2</t>
  </si>
  <si>
    <t xml:space="preserve">3861 XN </t>
  </si>
  <si>
    <t>Het Corlaer College/overkapping en partytent</t>
  </si>
  <si>
    <t>4 kleedkamers/dugouts/business club tbv VV Sparta (inclusief zonnepanelen)</t>
  </si>
  <si>
    <t>na index 158,3</t>
  </si>
  <si>
    <t>#1</t>
  </si>
  <si>
    <t>4 lokalen Oranje Nassau (zijn permanent)</t>
  </si>
  <si>
    <t>Ds. Kuypersstraat 1</t>
  </si>
  <si>
    <t>Ds. Kuypersstraat 3</t>
  </si>
  <si>
    <t>Accent Praktijkonderwijs</t>
  </si>
  <si>
    <t>#1 getaxeerd door Thorbecke, gebouwen inclusief BTW/fundering en evt. zonnepanelen - inventaris evt. inclusief computerapparatuur</t>
  </si>
  <si>
    <t>Kindcentrum De Koningslinde</t>
  </si>
  <si>
    <t>Gemeentehuis (350 laptops)</t>
  </si>
  <si>
    <t>Loods</t>
  </si>
  <si>
    <t>Kolkstraat (ongen.)/Oostkadijk 1</t>
  </si>
  <si>
    <t>Nachtegaalsteeg 2</t>
  </si>
  <si>
    <t>Brandweerkazerne Sigmund</t>
  </si>
  <si>
    <t>Kindcentrum Holk, locatie Doornsteeg</t>
  </si>
  <si>
    <t>Reformatorische Basisschool Willem Farel (dependance)</t>
  </si>
  <si>
    <t>Hassemanpad 4</t>
  </si>
  <si>
    <t>3862 WT</t>
  </si>
  <si>
    <t>Atletiek Vereniging Nijkerk</t>
  </si>
  <si>
    <t>Multifunctioneel centrum</t>
  </si>
  <si>
    <t>Schuur bij woning</t>
  </si>
  <si>
    <t>Wijkcentrum De Flier</t>
  </si>
  <si>
    <t>Nieuwe Kerkstraat 47</t>
  </si>
  <si>
    <t>woning (slooppand)</t>
  </si>
  <si>
    <t>wacht op taxatierapport</t>
  </si>
  <si>
    <t>Frieswijkstraat 54</t>
  </si>
  <si>
    <t>Van 't Hoffstraat 22-24</t>
  </si>
  <si>
    <t>Luxoolseweg 32
Nachtegaalsteeg 1, 2 en 4 eraf</t>
  </si>
  <si>
    <t>Sportcomplex Luxool gebruiken NSC Nijkerk</t>
  </si>
  <si>
    <t>Van Dijkhuizerstraat 58b</t>
  </si>
  <si>
    <t>Sportcomplex Veense Boys 
(exclusief kunstgras etc.)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</si>
  <si>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</si>
  <si>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</si>
  <si>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</si>
  <si>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</si>
  <si>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</si>
  <si>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</si>
  <si>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</si>
  <si>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</si>
  <si>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per 31-12-2021</t>
  </si>
  <si>
    <t>gebouwen</t>
  </si>
  <si>
    <t>Adres</t>
  </si>
  <si>
    <t>per 31-12-2022</t>
  </si>
  <si>
    <t>na index 167,0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</si>
</sst>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0" fillId="0" borderId="0" xfId="0" applyBorder="1"/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3" xfId="0" applyBorder="1"/>
    <xf numFmtId="164" fontId="2" fillId="2" borderId="2" xfId="0" applyNumberFormat="1" applyFont="1" applyFill="1" applyBorder="1"/>
    <xf numFmtId="164" fontId="2" fillId="2" borderId="0" xfId="0" applyNumberFormat="1" applyFont="1" applyFill="1" applyBorder="1"/>
    <xf numFmtId="164" fontId="0" fillId="0" borderId="0" xfId="0" applyNumberFormat="1" applyBorder="1"/>
    <xf numFmtId="164" fontId="0" fillId="0" borderId="0" xfId="0" applyNumberFormat="1"/>
    <xf numFmtId="0" fontId="2" fillId="0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164" fontId="2" fillId="2" borderId="5" xfId="0" applyNumberFormat="1" applyFont="1" applyFill="1" applyBorder="1"/>
    <xf numFmtId="164" fontId="4" fillId="0" borderId="0" xfId="0" applyNumberFormat="1" applyFont="1"/>
    <xf numFmtId="164" fontId="5" fillId="2" borderId="0" xfId="0" applyNumberFormat="1" applyFont="1" applyFill="1" applyBorder="1"/>
    <xf numFmtId="164" fontId="4" fillId="0" borderId="0" xfId="0" applyNumberFormat="1" applyFont="1" applyBorder="1"/>
    <xf numFmtId="164" fontId="5" fillId="2" borderId="5" xfId="0" applyNumberFormat="1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0" fontId="1" fillId="0" borderId="0" xfId="0" applyFont="1"/>
    <xf numFmtId="0" fontId="1" fillId="0" borderId="6" xfId="0" applyFont="1" applyBorder="1"/>
    <xf numFmtId="0" fontId="1" fillId="0" borderId="0" xfId="0" applyFont="1" applyFill="1" applyBorder="1"/>
    <xf numFmtId="164" fontId="1" fillId="0" borderId="6" xfId="0" applyNumberFormat="1" applyFont="1" applyBorder="1"/>
    <xf numFmtId="164" fontId="1" fillId="0" borderId="13" xfId="0" applyNumberFormat="1" applyFont="1" applyFill="1" applyBorder="1"/>
    <xf numFmtId="164" fontId="1" fillId="0" borderId="14" xfId="0" applyNumberFormat="1" applyFont="1" applyBorder="1"/>
    <xf numFmtId="164" fontId="1" fillId="0" borderId="12" xfId="0" applyNumberFormat="1" applyFont="1" applyFill="1" applyBorder="1"/>
    <xf numFmtId="0" fontId="1" fillId="0" borderId="6" xfId="0" applyFont="1" applyFill="1" applyBorder="1"/>
    <xf numFmtId="0" fontId="1" fillId="0" borderId="14" xfId="0" applyFont="1" applyFill="1" applyBorder="1"/>
    <xf numFmtId="0" fontId="1" fillId="0" borderId="14" xfId="0" applyFont="1" applyBorder="1"/>
    <xf numFmtId="0" fontId="1" fillId="0" borderId="0" xfId="0" applyFont="1" applyAlignment="1">
      <alignment vertical="top"/>
    </xf>
    <xf numFmtId="164" fontId="1" fillId="0" borderId="6" xfId="0" applyNumberFormat="1" applyFont="1" applyFill="1" applyBorder="1"/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5" xfId="0" applyFont="1" applyBorder="1"/>
    <xf numFmtId="0" fontId="1" fillId="0" borderId="15" xfId="0" applyFont="1" applyFill="1" applyBorder="1"/>
    <xf numFmtId="0" fontId="1" fillId="0" borderId="0" xfId="0" applyFont="1" applyFill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164" fontId="1" fillId="0" borderId="13" xfId="0" applyNumberFormat="1" applyFont="1" applyFill="1" applyBorder="1" applyAlignment="1">
      <alignment vertical="top"/>
    </xf>
    <xf numFmtId="164" fontId="1" fillId="0" borderId="6" xfId="0" applyNumberFormat="1" applyFont="1" applyFill="1" applyBorder="1" applyAlignment="1">
      <alignment vertical="top"/>
    </xf>
    <xf numFmtId="164" fontId="1" fillId="0" borderId="0" xfId="0" applyNumberFormat="1" applyFont="1"/>
    <xf numFmtId="14" fontId="1" fillId="0" borderId="13" xfId="0" applyNumberFormat="1" applyFont="1" applyFill="1" applyBorder="1"/>
    <xf numFmtId="14" fontId="1" fillId="0" borderId="12" xfId="0" applyNumberFormat="1" applyFont="1" applyFill="1" applyBorder="1"/>
    <xf numFmtId="14" fontId="1" fillId="0" borderId="6" xfId="0" applyNumberFormat="1" applyFont="1" applyFill="1" applyBorder="1"/>
    <xf numFmtId="14" fontId="2" fillId="2" borderId="6" xfId="0" applyNumberFormat="1" applyFont="1" applyFill="1" applyBorder="1"/>
    <xf numFmtId="14" fontId="2" fillId="2" borderId="2" xfId="0" applyNumberFormat="1" applyFont="1" applyFill="1" applyBorder="1"/>
    <xf numFmtId="14" fontId="2" fillId="2" borderId="0" xfId="0" applyNumberFormat="1" applyFont="1" applyFill="1" applyBorder="1"/>
    <xf numFmtId="14" fontId="4" fillId="0" borderId="0" xfId="0" applyNumberFormat="1" applyFont="1" applyBorder="1"/>
    <xf numFmtId="14" fontId="5" fillId="2" borderId="0" xfId="0" applyNumberFormat="1" applyFont="1" applyFill="1" applyBorder="1"/>
    <xf numFmtId="14" fontId="5" fillId="2" borderId="5" xfId="0" applyNumberFormat="1" applyFont="1" applyFill="1" applyBorder="1"/>
    <xf numFmtId="14" fontId="4" fillId="0" borderId="0" xfId="0" applyNumberFormat="1" applyFont="1"/>
    <xf numFmtId="0" fontId="1" fillId="0" borderId="16" xfId="0" applyFont="1" applyBorder="1"/>
    <xf numFmtId="9" fontId="1" fillId="0" borderId="12" xfId="0" applyNumberFormat="1" applyFont="1" applyFill="1" applyBorder="1"/>
    <xf numFmtId="0" fontId="1" fillId="0" borderId="12" xfId="0" applyFont="1" applyFill="1" applyBorder="1"/>
    <xf numFmtId="164" fontId="1" fillId="0" borderId="12" xfId="0" applyNumberFormat="1" applyFont="1" applyFill="1" applyBorder="1" applyAlignment="1">
      <alignment horizontal="left" vertical="top"/>
    </xf>
    <xf numFmtId="164" fontId="1" fillId="0" borderId="12" xfId="0" applyNumberFormat="1" applyFont="1" applyFill="1" applyBorder="1" applyAlignment="1">
      <alignment vertical="top"/>
    </xf>
    <xf numFmtId="9" fontId="1" fillId="0" borderId="12" xfId="0" applyNumberFormat="1" applyFont="1" applyFill="1" applyBorder="1" applyAlignment="1">
      <alignment vertical="top"/>
    </xf>
    <xf numFmtId="14" fontId="1" fillId="0" borderId="12" xfId="0" applyNumberFormat="1" applyFont="1" applyFill="1" applyBorder="1" applyAlignment="1">
      <alignment vertical="top"/>
    </xf>
    <xf numFmtId="14" fontId="1" fillId="0" borderId="12" xfId="0" applyNumberFormat="1" applyFont="1" applyFill="1" applyBorder="1" applyAlignment="1">
      <alignment horizontal="right"/>
    </xf>
    <xf numFmtId="14" fontId="1" fillId="0" borderId="0" xfId="0" applyNumberFormat="1" applyFont="1"/>
    <xf numFmtId="164" fontId="2" fillId="3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9" fontId="1" fillId="0" borderId="13" xfId="0" applyNumberFormat="1" applyFont="1" applyFill="1" applyBorder="1"/>
    <xf numFmtId="0" fontId="2" fillId="3" borderId="0" xfId="0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14" fontId="2" fillId="3" borderId="0" xfId="0" applyNumberFormat="1" applyFont="1" applyFill="1" applyBorder="1" applyAlignment="1">
      <alignment horizontal="center"/>
    </xf>
    <xf numFmtId="14" fontId="1" fillId="0" borderId="6" xfId="0" applyNumberFormat="1" applyFont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0" fillId="3" borderId="9" xfId="0" applyFill="1" applyBorder="1"/>
    <xf numFmtId="164" fontId="2" fillId="3" borderId="18" xfId="0" applyNumberFormat="1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2" fillId="3" borderId="11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4" fontId="2" fillId="3" borderId="11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14" fontId="2" fillId="3" borderId="8" xfId="0" applyNumberFormat="1" applyFont="1" applyFill="1" applyBorder="1" applyAlignment="1">
      <alignment horizontal="center" textRotation="90"/>
    </xf>
    <xf numFmtId="14" fontId="2" fillId="3" borderId="0" xfId="0" applyNumberFormat="1" applyFont="1" applyFill="1" applyBorder="1" applyAlignment="1">
      <alignment horizontal="center" textRotation="90"/>
    </xf>
    <xf numFmtId="14" fontId="2" fillId="3" borderId="11" xfId="0" applyNumberFormat="1" applyFont="1" applyFill="1" applyBorder="1" applyAlignment="1">
      <alignment horizontal="center" textRotation="9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topLeftCell="A94" zoomScaleNormal="100" workbookViewId="0">
      <selection activeCell="K112" sqref="K112"/>
    </sheetView>
  </sheetViews>
  <sheetFormatPr defaultRowHeight="13.2" x14ac:dyDescent="0.25"/>
  <cols>
    <col min="1" max="1" width="30.109375" customWidth="1"/>
    <col min="2" max="2" width="9.33203125" bestFit="1" customWidth="1"/>
    <col min="3" max="3" width="12" bestFit="1" customWidth="1"/>
    <col min="4" max="4" width="42.88671875" customWidth="1"/>
    <col min="5" max="5" width="3.33203125" bestFit="1" customWidth="1"/>
    <col min="6" max="6" width="11.6640625" style="55" customWidth="1"/>
    <col min="7" max="8" width="17" style="16" hidden="1" customWidth="1"/>
    <col min="9" max="9" width="17" style="16" customWidth="1"/>
    <col min="10" max="10" width="21.88671875" style="11" bestFit="1" customWidth="1"/>
    <col min="11" max="11" width="22.6640625" style="11" bestFit="1" customWidth="1"/>
    <col min="13" max="13" width="5.5546875" bestFit="1" customWidth="1"/>
    <col min="14" max="14" width="4.88671875" bestFit="1" customWidth="1"/>
    <col min="15" max="15" width="19.5546875" bestFit="1" customWidth="1"/>
    <col min="16" max="16" width="15.33203125" bestFit="1" customWidth="1"/>
    <col min="17" max="17" width="32.109375" bestFit="1" customWidth="1"/>
    <col min="18" max="18" width="21.88671875" bestFit="1" customWidth="1"/>
    <col min="19" max="19" width="11.5546875" bestFit="1" customWidth="1"/>
  </cols>
  <sheetData>
    <row r="1" spans="1:19" s="1" customFormat="1" ht="12.75" customHeight="1" x14ac:dyDescent="0.25">
      <c r="A1" s="73" t="s">
        <v>225</v>
      </c>
      <c r="B1" s="74" t="s">
        <v>98</v>
      </c>
      <c r="C1" s="74" t="s">
        <v>29</v>
      </c>
      <c r="D1" s="74" t="s">
        <v>0</v>
      </c>
      <c r="E1" s="86" t="s">
        <v>94</v>
      </c>
      <c r="F1" s="86" t="s">
        <v>94</v>
      </c>
      <c r="G1" s="75" t="s">
        <v>1</v>
      </c>
      <c r="H1" s="75" t="s">
        <v>1</v>
      </c>
      <c r="I1" s="75" t="s">
        <v>1</v>
      </c>
      <c r="J1" s="75" t="s">
        <v>1</v>
      </c>
      <c r="K1" s="76" t="s">
        <v>26</v>
      </c>
      <c r="L1"/>
      <c r="M1" s="65" t="s">
        <v>215</v>
      </c>
      <c r="N1" s="65" t="s">
        <v>216</v>
      </c>
      <c r="O1" s="65" t="s">
        <v>217</v>
      </c>
      <c r="P1" s="65" t="s">
        <v>218</v>
      </c>
      <c r="Q1" s="65" t="s">
        <v>219</v>
      </c>
      <c r="R1" s="65" t="s">
        <v>220</v>
      </c>
      <c r="S1" s="65" t="s">
        <v>221</v>
      </c>
    </row>
    <row r="2" spans="1:19" x14ac:dyDescent="0.25">
      <c r="A2" s="77"/>
      <c r="B2" s="70"/>
      <c r="C2" s="70"/>
      <c r="D2" s="68"/>
      <c r="E2" s="87"/>
      <c r="F2" s="87"/>
      <c r="G2" s="69" t="s">
        <v>224</v>
      </c>
      <c r="H2" s="69" t="s">
        <v>224</v>
      </c>
      <c r="I2" s="69" t="s">
        <v>224</v>
      </c>
      <c r="J2" s="69" t="s">
        <v>28</v>
      </c>
      <c r="K2" s="78"/>
      <c r="M2" s="65"/>
      <c r="N2" s="65"/>
      <c r="O2" s="65"/>
      <c r="P2" s="65"/>
      <c r="Q2" s="65" t="s">
        <v>222</v>
      </c>
      <c r="R2" s="65"/>
      <c r="S2" s="65"/>
    </row>
    <row r="3" spans="1:19" x14ac:dyDescent="0.25">
      <c r="A3" s="77"/>
      <c r="B3" s="70"/>
      <c r="C3" s="70"/>
      <c r="D3" s="68"/>
      <c r="E3" s="87"/>
      <c r="F3" s="87"/>
      <c r="G3" s="69"/>
      <c r="H3" s="69" t="s">
        <v>223</v>
      </c>
      <c r="I3" s="69" t="s">
        <v>226</v>
      </c>
      <c r="J3" s="71" t="s">
        <v>93</v>
      </c>
      <c r="K3" s="78"/>
      <c r="M3" s="65"/>
      <c r="N3" s="65"/>
      <c r="O3" s="65"/>
      <c r="P3" s="65"/>
      <c r="Q3" s="65"/>
      <c r="R3" s="65"/>
      <c r="S3" s="65"/>
    </row>
    <row r="4" spans="1:19" ht="13.8" thickBot="1" x14ac:dyDescent="0.3">
      <c r="A4" s="79"/>
      <c r="B4" s="80"/>
      <c r="C4" s="80"/>
      <c r="D4" s="81"/>
      <c r="E4" s="88"/>
      <c r="F4" s="88"/>
      <c r="G4" s="82"/>
      <c r="H4" s="82" t="s">
        <v>185</v>
      </c>
      <c r="I4" s="82" t="s">
        <v>227</v>
      </c>
      <c r="J4" s="83"/>
      <c r="K4" s="84"/>
      <c r="M4" s="65"/>
      <c r="N4" s="65"/>
      <c r="O4" s="65"/>
      <c r="P4" s="65"/>
      <c r="Q4" s="65"/>
      <c r="R4" s="65"/>
      <c r="S4" s="65"/>
    </row>
    <row r="5" spans="1:19" s="23" customFormat="1" x14ac:dyDescent="0.25">
      <c r="A5" s="31" t="s">
        <v>79</v>
      </c>
      <c r="B5" s="31" t="s">
        <v>143</v>
      </c>
      <c r="C5" s="32" t="s">
        <v>36</v>
      </c>
      <c r="D5" s="31" t="s">
        <v>80</v>
      </c>
      <c r="E5" s="67" t="s">
        <v>186</v>
      </c>
      <c r="F5" s="46">
        <v>44406</v>
      </c>
      <c r="G5" s="27"/>
      <c r="H5" s="27"/>
      <c r="I5" s="27"/>
      <c r="J5" s="27">
        <v>36300</v>
      </c>
      <c r="K5" s="28">
        <f>I5+J5</f>
        <v>36300</v>
      </c>
      <c r="M5" s="66"/>
      <c r="N5" s="66"/>
      <c r="O5" s="66"/>
      <c r="P5" s="66"/>
      <c r="Q5" s="66"/>
      <c r="R5" s="66"/>
      <c r="S5" s="66"/>
    </row>
    <row r="6" spans="1:19" s="23" customFormat="1" x14ac:dyDescent="0.25">
      <c r="A6" s="24" t="s">
        <v>70</v>
      </c>
      <c r="B6" s="24" t="s">
        <v>132</v>
      </c>
      <c r="C6" s="24" t="s">
        <v>36</v>
      </c>
      <c r="D6" s="30" t="s">
        <v>197</v>
      </c>
      <c r="E6" s="57" t="s">
        <v>186</v>
      </c>
      <c r="F6" s="47">
        <v>44406</v>
      </c>
      <c r="G6" s="27">
        <v>1863400</v>
      </c>
      <c r="H6" s="27">
        <f>ROUND(G6/154.9*158.3,0)</f>
        <v>1904301</v>
      </c>
      <c r="I6" s="27">
        <f>ROUND(H6/158.3*167,0)</f>
        <v>2008959</v>
      </c>
      <c r="J6" s="29"/>
      <c r="K6" s="28">
        <f t="shared" ref="K6:K56" si="0">I6+J6</f>
        <v>2008959</v>
      </c>
    </row>
    <row r="7" spans="1:19" s="23" customFormat="1" x14ac:dyDescent="0.25">
      <c r="A7" s="24" t="s">
        <v>41</v>
      </c>
      <c r="B7" s="24" t="s">
        <v>101</v>
      </c>
      <c r="C7" s="24" t="s">
        <v>36</v>
      </c>
      <c r="D7" s="24" t="s">
        <v>175</v>
      </c>
      <c r="E7" s="58" t="s">
        <v>186</v>
      </c>
      <c r="F7" s="47">
        <v>44400</v>
      </c>
      <c r="G7" s="27"/>
      <c r="H7" s="27"/>
      <c r="I7" s="27">
        <f t="shared" ref="I7:I56" si="1">ROUND(H7/158.3*167,0)</f>
        <v>0</v>
      </c>
      <c r="J7" s="29">
        <v>10285</v>
      </c>
      <c r="K7" s="28">
        <f t="shared" si="0"/>
        <v>10285</v>
      </c>
    </row>
    <row r="8" spans="1:19" s="23" customFormat="1" x14ac:dyDescent="0.25">
      <c r="A8" s="24" t="s">
        <v>41</v>
      </c>
      <c r="B8" s="24" t="s">
        <v>101</v>
      </c>
      <c r="C8" s="24" t="s">
        <v>36</v>
      </c>
      <c r="D8" s="24" t="s">
        <v>175</v>
      </c>
      <c r="E8" s="58" t="s">
        <v>186</v>
      </c>
      <c r="F8" s="47">
        <v>44400</v>
      </c>
      <c r="G8" s="27">
        <v>38720</v>
      </c>
      <c r="H8" s="27">
        <f>ROUND(G8/154.9*158.3,0)</f>
        <v>39570</v>
      </c>
      <c r="I8" s="27">
        <f t="shared" si="1"/>
        <v>41745</v>
      </c>
      <c r="J8" s="29"/>
      <c r="K8" s="28">
        <f t="shared" si="0"/>
        <v>41745</v>
      </c>
    </row>
    <row r="9" spans="1:19" s="37" customFormat="1" ht="26.4" x14ac:dyDescent="0.25">
      <c r="A9" s="35" t="s">
        <v>97</v>
      </c>
      <c r="B9" s="35" t="s">
        <v>136</v>
      </c>
      <c r="C9" s="36" t="s">
        <v>36</v>
      </c>
      <c r="D9" s="36" t="s">
        <v>91</v>
      </c>
      <c r="E9" s="57" t="s">
        <v>186</v>
      </c>
      <c r="F9" s="47">
        <v>44438</v>
      </c>
      <c r="G9" s="27">
        <v>1560900</v>
      </c>
      <c r="H9" s="27">
        <f>ROUND(G9/154.9*158.3,0)</f>
        <v>1595161</v>
      </c>
      <c r="I9" s="27">
        <f t="shared" si="1"/>
        <v>1682829</v>
      </c>
      <c r="J9" s="59"/>
      <c r="K9" s="28">
        <f t="shared" si="0"/>
        <v>1682829</v>
      </c>
    </row>
    <row r="10" spans="1:19" s="23" customFormat="1" x14ac:dyDescent="0.25">
      <c r="A10" s="30" t="s">
        <v>83</v>
      </c>
      <c r="B10" s="30" t="s">
        <v>105</v>
      </c>
      <c r="C10" s="24" t="s">
        <v>36</v>
      </c>
      <c r="D10" s="24" t="s">
        <v>84</v>
      </c>
      <c r="E10" s="58" t="s">
        <v>186</v>
      </c>
      <c r="F10" s="47">
        <v>44390</v>
      </c>
      <c r="G10" s="27">
        <v>2873750</v>
      </c>
      <c r="H10" s="27">
        <f>ROUND(G10/154.9*158.3,0)</f>
        <v>2936828</v>
      </c>
      <c r="I10" s="27">
        <f t="shared" si="1"/>
        <v>3098233</v>
      </c>
      <c r="J10" s="29"/>
      <c r="K10" s="28">
        <f t="shared" si="0"/>
        <v>3098233</v>
      </c>
    </row>
    <row r="11" spans="1:19" s="23" customFormat="1" x14ac:dyDescent="0.25">
      <c r="A11" s="24" t="s">
        <v>34</v>
      </c>
      <c r="B11" s="24" t="s">
        <v>138</v>
      </c>
      <c r="C11" s="24" t="s">
        <v>36</v>
      </c>
      <c r="D11" s="24" t="s">
        <v>35</v>
      </c>
      <c r="E11" s="58" t="s">
        <v>186</v>
      </c>
      <c r="F11" s="47">
        <v>44400</v>
      </c>
      <c r="G11" s="27">
        <v>99220</v>
      </c>
      <c r="H11" s="27">
        <f>ROUND(G11/154.9*158.3,0)</f>
        <v>101398</v>
      </c>
      <c r="I11" s="27">
        <f t="shared" si="1"/>
        <v>106971</v>
      </c>
      <c r="J11" s="29"/>
      <c r="K11" s="28">
        <f t="shared" si="0"/>
        <v>106971</v>
      </c>
    </row>
    <row r="12" spans="1:19" s="23" customFormat="1" x14ac:dyDescent="0.25">
      <c r="A12" s="30" t="s">
        <v>81</v>
      </c>
      <c r="B12" s="30" t="s">
        <v>108</v>
      </c>
      <c r="C12" s="24" t="s">
        <v>36</v>
      </c>
      <c r="D12" s="24" t="s">
        <v>155</v>
      </c>
      <c r="E12" s="58" t="s">
        <v>186</v>
      </c>
      <c r="F12" s="47">
        <v>44390</v>
      </c>
      <c r="G12" s="27">
        <v>5196950</v>
      </c>
      <c r="H12" s="27">
        <f>ROUND(G12/154.9*158.3,0)</f>
        <v>5311021</v>
      </c>
      <c r="I12" s="27">
        <f t="shared" si="1"/>
        <v>5602909</v>
      </c>
      <c r="J12" s="29"/>
      <c r="K12" s="28">
        <f t="shared" si="0"/>
        <v>5602909</v>
      </c>
    </row>
    <row r="13" spans="1:19" s="23" customFormat="1" x14ac:dyDescent="0.25">
      <c r="A13" s="24" t="s">
        <v>13</v>
      </c>
      <c r="B13" s="24" t="s">
        <v>130</v>
      </c>
      <c r="C13" s="24" t="s">
        <v>30</v>
      </c>
      <c r="D13" s="24" t="s">
        <v>14</v>
      </c>
      <c r="E13" s="58" t="s">
        <v>186</v>
      </c>
      <c r="F13" s="47">
        <v>44475</v>
      </c>
      <c r="G13" s="27">
        <v>302500</v>
      </c>
      <c r="H13" s="27">
        <f>G13</f>
        <v>302500</v>
      </c>
      <c r="I13" s="27">
        <f t="shared" si="1"/>
        <v>319125</v>
      </c>
      <c r="J13" s="29"/>
      <c r="K13" s="28">
        <f t="shared" si="0"/>
        <v>319125</v>
      </c>
    </row>
    <row r="14" spans="1:19" s="23" customFormat="1" x14ac:dyDescent="0.25">
      <c r="A14" s="24" t="s">
        <v>13</v>
      </c>
      <c r="B14" s="24" t="s">
        <v>130</v>
      </c>
      <c r="C14" s="24" t="s">
        <v>30</v>
      </c>
      <c r="D14" s="24" t="s">
        <v>49</v>
      </c>
      <c r="E14" s="58" t="s">
        <v>186</v>
      </c>
      <c r="F14" s="47">
        <v>44475</v>
      </c>
      <c r="G14" s="27">
        <v>5989500</v>
      </c>
      <c r="H14" s="27">
        <f>G14</f>
        <v>5989500</v>
      </c>
      <c r="I14" s="27">
        <f t="shared" si="1"/>
        <v>6318677</v>
      </c>
      <c r="J14" s="29">
        <v>30250</v>
      </c>
      <c r="K14" s="28">
        <f t="shared" si="0"/>
        <v>6348927</v>
      </c>
    </row>
    <row r="15" spans="1:19" s="23" customFormat="1" x14ac:dyDescent="0.25">
      <c r="A15" s="24" t="s">
        <v>95</v>
      </c>
      <c r="B15" s="24" t="s">
        <v>131</v>
      </c>
      <c r="C15" s="24" t="s">
        <v>30</v>
      </c>
      <c r="D15" s="24" t="s">
        <v>205</v>
      </c>
      <c r="E15" s="57" t="s">
        <v>186</v>
      </c>
      <c r="F15" s="47">
        <v>44393</v>
      </c>
      <c r="G15" s="27">
        <v>5759600</v>
      </c>
      <c r="H15" s="27">
        <f>ROUND(G15/154.9*158.3,0)</f>
        <v>5886021</v>
      </c>
      <c r="I15" s="27">
        <f t="shared" si="1"/>
        <v>6209510</v>
      </c>
      <c r="J15" s="29"/>
      <c r="K15" s="28">
        <f t="shared" si="0"/>
        <v>6209510</v>
      </c>
    </row>
    <row r="16" spans="1:19" s="23" customFormat="1" x14ac:dyDescent="0.25">
      <c r="A16" s="24" t="s">
        <v>90</v>
      </c>
      <c r="B16" s="24" t="s">
        <v>131</v>
      </c>
      <c r="C16" s="24" t="s">
        <v>30</v>
      </c>
      <c r="D16" s="24" t="s">
        <v>92</v>
      </c>
      <c r="E16" s="58" t="s">
        <v>186</v>
      </c>
      <c r="F16" s="47">
        <v>44399</v>
      </c>
      <c r="G16" s="27"/>
      <c r="H16" s="27"/>
      <c r="I16" s="27">
        <f t="shared" si="1"/>
        <v>0</v>
      </c>
      <c r="J16" s="29">
        <v>1452000</v>
      </c>
      <c r="K16" s="28">
        <f t="shared" si="0"/>
        <v>1452000</v>
      </c>
    </row>
    <row r="17" spans="1:12" s="23" customFormat="1" x14ac:dyDescent="0.25">
      <c r="A17" s="24" t="s">
        <v>96</v>
      </c>
      <c r="B17" s="24" t="s">
        <v>131</v>
      </c>
      <c r="C17" s="24" t="s">
        <v>30</v>
      </c>
      <c r="D17" s="24" t="s">
        <v>173</v>
      </c>
      <c r="E17" s="57" t="s">
        <v>186</v>
      </c>
      <c r="F17" s="47">
        <v>44393</v>
      </c>
      <c r="G17" s="27">
        <v>744150</v>
      </c>
      <c r="H17" s="27">
        <f>ROUND(G17/154.9*158.3,0)</f>
        <v>760484</v>
      </c>
      <c r="I17" s="27">
        <f t="shared" si="1"/>
        <v>802279</v>
      </c>
      <c r="J17" s="29"/>
      <c r="K17" s="28">
        <f t="shared" si="0"/>
        <v>802279</v>
      </c>
    </row>
    <row r="18" spans="1:12" s="23" customFormat="1" x14ac:dyDescent="0.25">
      <c r="A18" s="24" t="s">
        <v>170</v>
      </c>
      <c r="B18" s="24" t="s">
        <v>171</v>
      </c>
      <c r="C18" s="24" t="s">
        <v>30</v>
      </c>
      <c r="D18" s="24" t="s">
        <v>172</v>
      </c>
      <c r="E18" s="58"/>
      <c r="F18" s="47"/>
      <c r="G18" s="27">
        <v>156757</v>
      </c>
      <c r="H18" s="27">
        <f>ROUND(G18/150.8*158.3,0)</f>
        <v>164553</v>
      </c>
      <c r="I18" s="27">
        <f t="shared" si="1"/>
        <v>173597</v>
      </c>
      <c r="J18" s="29"/>
      <c r="K18" s="28">
        <f t="shared" si="0"/>
        <v>173597</v>
      </c>
    </row>
    <row r="19" spans="1:12" s="23" customFormat="1" x14ac:dyDescent="0.25">
      <c r="A19" s="24" t="s">
        <v>123</v>
      </c>
      <c r="B19" s="24" t="s">
        <v>124</v>
      </c>
      <c r="C19" s="24" t="s">
        <v>30</v>
      </c>
      <c r="D19" s="24" t="s">
        <v>183</v>
      </c>
      <c r="E19" s="58"/>
      <c r="F19" s="47"/>
      <c r="G19" s="27">
        <v>11500</v>
      </c>
      <c r="H19" s="27">
        <f>ROUND(G19/150.8*158.3,0)</f>
        <v>12072</v>
      </c>
      <c r="I19" s="27">
        <f t="shared" si="1"/>
        <v>12735</v>
      </c>
      <c r="J19" s="29"/>
      <c r="K19" s="28">
        <f t="shared" si="0"/>
        <v>12735</v>
      </c>
    </row>
    <row r="20" spans="1:12" s="23" customFormat="1" x14ac:dyDescent="0.25">
      <c r="A20" s="24" t="s">
        <v>176</v>
      </c>
      <c r="B20" s="24" t="s">
        <v>133</v>
      </c>
      <c r="C20" s="24" t="s">
        <v>30</v>
      </c>
      <c r="D20" s="24" t="s">
        <v>51</v>
      </c>
      <c r="E20" s="58" t="s">
        <v>186</v>
      </c>
      <c r="F20" s="47">
        <v>44400</v>
      </c>
      <c r="G20" s="27">
        <v>290400</v>
      </c>
      <c r="H20" s="27">
        <f t="shared" ref="H20:H31" si="2">ROUND(G20/154.9*158.3,0)</f>
        <v>296774</v>
      </c>
      <c r="I20" s="27">
        <f t="shared" si="1"/>
        <v>313084</v>
      </c>
      <c r="J20" s="29">
        <v>42350</v>
      </c>
      <c r="K20" s="28">
        <f t="shared" si="0"/>
        <v>355434</v>
      </c>
    </row>
    <row r="21" spans="1:12" s="23" customFormat="1" x14ac:dyDescent="0.25">
      <c r="A21" s="24" t="s">
        <v>209</v>
      </c>
      <c r="B21" s="24" t="s">
        <v>133</v>
      </c>
      <c r="C21" s="24" t="s">
        <v>30</v>
      </c>
      <c r="D21" s="24" t="s">
        <v>52</v>
      </c>
      <c r="E21" s="58" t="s">
        <v>186</v>
      </c>
      <c r="F21" s="47">
        <v>44400</v>
      </c>
      <c r="G21" s="27">
        <v>175450</v>
      </c>
      <c r="H21" s="27">
        <f t="shared" si="2"/>
        <v>179301</v>
      </c>
      <c r="I21" s="27">
        <f t="shared" si="1"/>
        <v>189155</v>
      </c>
      <c r="J21" s="29"/>
      <c r="K21" s="28">
        <f t="shared" si="0"/>
        <v>189155</v>
      </c>
    </row>
    <row r="22" spans="1:12" s="23" customFormat="1" x14ac:dyDescent="0.25">
      <c r="A22" s="24" t="s">
        <v>7</v>
      </c>
      <c r="B22" s="24" t="s">
        <v>134</v>
      </c>
      <c r="C22" s="24" t="s">
        <v>30</v>
      </c>
      <c r="D22" s="24" t="s">
        <v>8</v>
      </c>
      <c r="E22" s="58" t="s">
        <v>186</v>
      </c>
      <c r="F22" s="47">
        <v>44399</v>
      </c>
      <c r="G22" s="27">
        <v>366200</v>
      </c>
      <c r="H22" s="27">
        <f t="shared" si="2"/>
        <v>374238</v>
      </c>
      <c r="I22" s="27">
        <f t="shared" si="1"/>
        <v>394806</v>
      </c>
      <c r="J22" s="29"/>
      <c r="K22" s="28">
        <f t="shared" si="0"/>
        <v>394806</v>
      </c>
    </row>
    <row r="23" spans="1:12" s="33" customFormat="1" x14ac:dyDescent="0.25">
      <c r="A23" s="24" t="s">
        <v>158</v>
      </c>
      <c r="B23" s="24" t="s">
        <v>145</v>
      </c>
      <c r="C23" s="24" t="s">
        <v>30</v>
      </c>
      <c r="D23" s="24" t="s">
        <v>159</v>
      </c>
      <c r="E23" s="57" t="s">
        <v>186</v>
      </c>
      <c r="F23" s="47">
        <v>44409</v>
      </c>
      <c r="G23" s="27">
        <v>4513300</v>
      </c>
      <c r="H23" s="27">
        <f t="shared" si="2"/>
        <v>4612365</v>
      </c>
      <c r="I23" s="27">
        <f t="shared" si="1"/>
        <v>4865856</v>
      </c>
      <c r="J23" s="29"/>
      <c r="K23" s="28">
        <f t="shared" si="0"/>
        <v>4865856</v>
      </c>
      <c r="L23" s="23"/>
    </row>
    <row r="24" spans="1:12" s="23" customFormat="1" x14ac:dyDescent="0.25">
      <c r="A24" s="24" t="s">
        <v>16</v>
      </c>
      <c r="B24" s="24" t="s">
        <v>128</v>
      </c>
      <c r="C24" s="24" t="s">
        <v>30</v>
      </c>
      <c r="D24" s="24" t="s">
        <v>47</v>
      </c>
      <c r="E24" s="57" t="s">
        <v>186</v>
      </c>
      <c r="F24" s="47">
        <v>44406</v>
      </c>
      <c r="G24" s="27">
        <v>5614400</v>
      </c>
      <c r="H24" s="27">
        <f t="shared" si="2"/>
        <v>5737634</v>
      </c>
      <c r="I24" s="27">
        <f t="shared" si="1"/>
        <v>6052968</v>
      </c>
      <c r="J24" s="29"/>
      <c r="K24" s="28">
        <f t="shared" si="0"/>
        <v>6052968</v>
      </c>
    </row>
    <row r="25" spans="1:12" s="23" customFormat="1" x14ac:dyDescent="0.25">
      <c r="A25" s="24" t="s">
        <v>48</v>
      </c>
      <c r="B25" s="24" t="s">
        <v>128</v>
      </c>
      <c r="C25" s="24" t="s">
        <v>30</v>
      </c>
      <c r="D25" s="24" t="s">
        <v>50</v>
      </c>
      <c r="E25" s="58" t="s">
        <v>186</v>
      </c>
      <c r="F25" s="47">
        <v>44399</v>
      </c>
      <c r="G25" s="27">
        <v>1615350</v>
      </c>
      <c r="H25" s="27">
        <f t="shared" si="2"/>
        <v>1650806</v>
      </c>
      <c r="I25" s="27">
        <f t="shared" si="1"/>
        <v>1741533</v>
      </c>
      <c r="J25" s="29"/>
      <c r="K25" s="28">
        <f t="shared" si="0"/>
        <v>1741533</v>
      </c>
    </row>
    <row r="26" spans="1:12" s="23" customFormat="1" x14ac:dyDescent="0.25">
      <c r="A26" s="24" t="s">
        <v>200</v>
      </c>
      <c r="B26" s="24" t="s">
        <v>201</v>
      </c>
      <c r="C26" s="24" t="s">
        <v>30</v>
      </c>
      <c r="D26" s="24" t="s">
        <v>202</v>
      </c>
      <c r="E26" s="58" t="s">
        <v>186</v>
      </c>
      <c r="F26" s="47">
        <v>44462</v>
      </c>
      <c r="G26" s="27">
        <v>477950</v>
      </c>
      <c r="H26" s="27">
        <f t="shared" si="2"/>
        <v>488441</v>
      </c>
      <c r="I26" s="27">
        <f t="shared" si="1"/>
        <v>515285</v>
      </c>
      <c r="J26" s="29"/>
      <c r="K26" s="28">
        <f t="shared" si="0"/>
        <v>515285</v>
      </c>
    </row>
    <row r="27" spans="1:12" s="23" customFormat="1" x14ac:dyDescent="0.25">
      <c r="A27" s="30" t="s">
        <v>71</v>
      </c>
      <c r="B27" s="30" t="s">
        <v>109</v>
      </c>
      <c r="C27" s="24" t="s">
        <v>30</v>
      </c>
      <c r="D27" s="24" t="s">
        <v>77</v>
      </c>
      <c r="E27" s="58" t="s">
        <v>186</v>
      </c>
      <c r="F27" s="47">
        <v>44399</v>
      </c>
      <c r="G27" s="27">
        <v>6334350</v>
      </c>
      <c r="H27" s="27">
        <f t="shared" si="2"/>
        <v>6473387</v>
      </c>
      <c r="I27" s="27">
        <f t="shared" si="1"/>
        <v>6829157</v>
      </c>
      <c r="J27" s="29">
        <v>0</v>
      </c>
      <c r="K27" s="28">
        <f t="shared" si="0"/>
        <v>6829157</v>
      </c>
    </row>
    <row r="28" spans="1:12" s="23" customFormat="1" x14ac:dyDescent="0.25">
      <c r="A28" s="24" t="s">
        <v>9</v>
      </c>
      <c r="B28" s="24" t="s">
        <v>135</v>
      </c>
      <c r="C28" s="24" t="s">
        <v>30</v>
      </c>
      <c r="D28" s="24" t="s">
        <v>10</v>
      </c>
      <c r="E28" s="57" t="s">
        <v>186</v>
      </c>
      <c r="F28" s="47">
        <v>44406</v>
      </c>
      <c r="G28" s="27">
        <v>6292000</v>
      </c>
      <c r="H28" s="27">
        <f t="shared" si="2"/>
        <v>6430107</v>
      </c>
      <c r="I28" s="27">
        <f t="shared" si="1"/>
        <v>6783499</v>
      </c>
      <c r="J28" s="29"/>
      <c r="K28" s="28">
        <f t="shared" si="0"/>
        <v>6783499</v>
      </c>
    </row>
    <row r="29" spans="1:12" s="23" customFormat="1" x14ac:dyDescent="0.25">
      <c r="A29" s="24" t="s">
        <v>195</v>
      </c>
      <c r="B29" s="24" t="s">
        <v>103</v>
      </c>
      <c r="C29" s="24" t="s">
        <v>30</v>
      </c>
      <c r="D29" s="24" t="s">
        <v>149</v>
      </c>
      <c r="E29" s="57" t="s">
        <v>186</v>
      </c>
      <c r="F29" s="47">
        <v>44393</v>
      </c>
      <c r="G29" s="27">
        <v>53525</v>
      </c>
      <c r="H29" s="27">
        <f t="shared" si="2"/>
        <v>54700</v>
      </c>
      <c r="I29" s="27">
        <f t="shared" si="1"/>
        <v>57706</v>
      </c>
      <c r="J29" s="29"/>
      <c r="K29" s="28">
        <f t="shared" si="0"/>
        <v>57706</v>
      </c>
    </row>
    <row r="30" spans="1:12" s="23" customFormat="1" x14ac:dyDescent="0.25">
      <c r="A30" s="24" t="s">
        <v>4</v>
      </c>
      <c r="B30" s="24" t="s">
        <v>103</v>
      </c>
      <c r="C30" s="24" t="s">
        <v>30</v>
      </c>
      <c r="D30" s="24" t="s">
        <v>5</v>
      </c>
      <c r="E30" s="57" t="s">
        <v>186</v>
      </c>
      <c r="F30" s="47">
        <v>44406</v>
      </c>
      <c r="G30" s="27">
        <v>375100</v>
      </c>
      <c r="H30" s="27">
        <f t="shared" si="2"/>
        <v>383333</v>
      </c>
      <c r="I30" s="27">
        <f t="shared" si="1"/>
        <v>404401</v>
      </c>
      <c r="J30" s="29"/>
      <c r="K30" s="28">
        <f t="shared" si="0"/>
        <v>404401</v>
      </c>
    </row>
    <row r="31" spans="1:12" s="23" customFormat="1" x14ac:dyDescent="0.25">
      <c r="A31" s="24" t="s">
        <v>6</v>
      </c>
      <c r="B31" s="24" t="s">
        <v>103</v>
      </c>
      <c r="C31" s="24" t="s">
        <v>30</v>
      </c>
      <c r="D31" s="24" t="s">
        <v>194</v>
      </c>
      <c r="E31" s="57" t="s">
        <v>186</v>
      </c>
      <c r="F31" s="47">
        <v>44406</v>
      </c>
      <c r="G31" s="27">
        <v>429550</v>
      </c>
      <c r="H31" s="27">
        <f t="shared" si="2"/>
        <v>438978</v>
      </c>
      <c r="I31" s="27">
        <f t="shared" si="1"/>
        <v>463104</v>
      </c>
      <c r="J31" s="29"/>
      <c r="K31" s="28">
        <f t="shared" si="0"/>
        <v>463104</v>
      </c>
    </row>
    <row r="32" spans="1:12" s="23" customFormat="1" x14ac:dyDescent="0.25">
      <c r="A32" s="24" t="s">
        <v>2</v>
      </c>
      <c r="B32" s="24" t="s">
        <v>103</v>
      </c>
      <c r="C32" s="24" t="s">
        <v>30</v>
      </c>
      <c r="D32" s="24" t="s">
        <v>3</v>
      </c>
      <c r="E32" s="58"/>
      <c r="F32" s="47"/>
      <c r="G32" s="27">
        <v>16554267</v>
      </c>
      <c r="H32" s="27">
        <f>ROUND(G32/150.8*158.3,0)</f>
        <v>17377589</v>
      </c>
      <c r="I32" s="27">
        <f t="shared" si="1"/>
        <v>18332643</v>
      </c>
      <c r="J32" s="29"/>
      <c r="K32" s="28">
        <f t="shared" si="0"/>
        <v>18332643</v>
      </c>
    </row>
    <row r="33" spans="1:12" s="23" customFormat="1" x14ac:dyDescent="0.25">
      <c r="A33" s="24" t="s">
        <v>2</v>
      </c>
      <c r="B33" s="24" t="s">
        <v>103</v>
      </c>
      <c r="C33" s="24" t="s">
        <v>30</v>
      </c>
      <c r="D33" s="24" t="s">
        <v>3</v>
      </c>
      <c r="E33" s="58"/>
      <c r="F33" s="47"/>
      <c r="G33" s="27"/>
      <c r="H33" s="27"/>
      <c r="I33" s="27">
        <f t="shared" si="1"/>
        <v>0</v>
      </c>
      <c r="J33" s="29">
        <v>2450000</v>
      </c>
      <c r="K33" s="28">
        <f t="shared" si="0"/>
        <v>2450000</v>
      </c>
    </row>
    <row r="34" spans="1:12" s="23" customFormat="1" x14ac:dyDescent="0.25">
      <c r="A34" s="24" t="s">
        <v>2</v>
      </c>
      <c r="B34" s="24" t="s">
        <v>103</v>
      </c>
      <c r="C34" s="24" t="s">
        <v>30</v>
      </c>
      <c r="D34" s="24" t="s">
        <v>193</v>
      </c>
      <c r="E34" s="57" t="s">
        <v>186</v>
      </c>
      <c r="F34" s="47">
        <v>44393</v>
      </c>
      <c r="G34" s="27"/>
      <c r="H34" s="27"/>
      <c r="I34" s="27">
        <f t="shared" si="1"/>
        <v>0</v>
      </c>
      <c r="J34" s="34">
        <v>296450</v>
      </c>
      <c r="K34" s="28">
        <f t="shared" si="0"/>
        <v>296450</v>
      </c>
    </row>
    <row r="35" spans="1:12" s="23" customFormat="1" x14ac:dyDescent="0.25">
      <c r="A35" s="24" t="s">
        <v>87</v>
      </c>
      <c r="B35" s="24" t="s">
        <v>103</v>
      </c>
      <c r="C35" s="24" t="s">
        <v>30</v>
      </c>
      <c r="D35" s="24" t="s">
        <v>32</v>
      </c>
      <c r="E35" s="58"/>
      <c r="F35" s="47"/>
      <c r="G35" s="27">
        <v>2123942</v>
      </c>
      <c r="H35" s="27">
        <f>ROUND(G35/150.8*158.3,0)</f>
        <v>2229576</v>
      </c>
      <c r="I35" s="27">
        <f t="shared" si="1"/>
        <v>2352111</v>
      </c>
      <c r="J35" s="29"/>
      <c r="K35" s="28">
        <f t="shared" si="0"/>
        <v>2352111</v>
      </c>
    </row>
    <row r="36" spans="1:12" s="23" customFormat="1" x14ac:dyDescent="0.25">
      <c r="A36" s="24" t="s">
        <v>87</v>
      </c>
      <c r="B36" s="24" t="s">
        <v>103</v>
      </c>
      <c r="C36" s="24" t="s">
        <v>30</v>
      </c>
      <c r="D36" s="24" t="s">
        <v>32</v>
      </c>
      <c r="E36" s="58"/>
      <c r="F36" s="47"/>
      <c r="G36" s="27"/>
      <c r="H36" s="27"/>
      <c r="I36" s="27">
        <f t="shared" si="1"/>
        <v>0</v>
      </c>
      <c r="J36" s="29">
        <v>300000</v>
      </c>
      <c r="K36" s="28">
        <f t="shared" si="0"/>
        <v>300000</v>
      </c>
    </row>
    <row r="37" spans="1:12" s="33" customFormat="1" x14ac:dyDescent="0.25">
      <c r="A37" s="24" t="s">
        <v>153</v>
      </c>
      <c r="B37" s="24" t="s">
        <v>154</v>
      </c>
      <c r="C37" s="24" t="s">
        <v>30</v>
      </c>
      <c r="D37" s="24" t="s">
        <v>82</v>
      </c>
      <c r="E37" s="57" t="s">
        <v>186</v>
      </c>
      <c r="F37" s="47">
        <v>44396</v>
      </c>
      <c r="G37" s="27">
        <v>10847650</v>
      </c>
      <c r="H37" s="27">
        <f>ROUND(G37/154.9*158.3,0)</f>
        <v>11085752</v>
      </c>
      <c r="I37" s="27">
        <f t="shared" si="1"/>
        <v>11695013</v>
      </c>
      <c r="J37" s="34"/>
      <c r="K37" s="28">
        <f t="shared" si="0"/>
        <v>11695013</v>
      </c>
      <c r="L37" s="23"/>
    </row>
    <row r="38" spans="1:12" s="23" customFormat="1" x14ac:dyDescent="0.25">
      <c r="A38" s="24" t="s">
        <v>22</v>
      </c>
      <c r="B38" s="24" t="s">
        <v>137</v>
      </c>
      <c r="C38" s="24" t="s">
        <v>30</v>
      </c>
      <c r="D38" s="24" t="s">
        <v>150</v>
      </c>
      <c r="E38" s="57" t="s">
        <v>186</v>
      </c>
      <c r="F38" s="47">
        <v>44407</v>
      </c>
      <c r="G38" s="27">
        <v>641300</v>
      </c>
      <c r="H38" s="27">
        <f>ROUND(G38/154.9*158.3,0)</f>
        <v>655376</v>
      </c>
      <c r="I38" s="27">
        <f t="shared" si="1"/>
        <v>691395</v>
      </c>
      <c r="J38" s="34"/>
      <c r="K38" s="28">
        <f t="shared" si="0"/>
        <v>691395</v>
      </c>
    </row>
    <row r="39" spans="1:12" s="23" customFormat="1" ht="26.4" x14ac:dyDescent="0.25">
      <c r="A39" s="42" t="s">
        <v>166</v>
      </c>
      <c r="B39" s="42" t="s">
        <v>165</v>
      </c>
      <c r="C39" s="42" t="s">
        <v>30</v>
      </c>
      <c r="D39" s="41" t="s">
        <v>184</v>
      </c>
      <c r="E39" s="57" t="s">
        <v>186</v>
      </c>
      <c r="F39" s="47">
        <v>44399</v>
      </c>
      <c r="G39" s="43">
        <v>4046240</v>
      </c>
      <c r="H39" s="27">
        <f>ROUND(G39/154.9*158.3,0)</f>
        <v>4135054</v>
      </c>
      <c r="I39" s="27">
        <f t="shared" si="1"/>
        <v>4362312</v>
      </c>
      <c r="J39" s="44"/>
      <c r="K39" s="28">
        <f t="shared" si="0"/>
        <v>4362312</v>
      </c>
      <c r="L39" s="33"/>
    </row>
    <row r="40" spans="1:12" s="33" customFormat="1" ht="26.4" x14ac:dyDescent="0.25">
      <c r="A40" s="42" t="s">
        <v>196</v>
      </c>
      <c r="B40" s="42" t="s">
        <v>165</v>
      </c>
      <c r="C40" s="42" t="s">
        <v>30</v>
      </c>
      <c r="D40" s="41" t="s">
        <v>184</v>
      </c>
      <c r="E40" s="61" t="s">
        <v>186</v>
      </c>
      <c r="F40" s="62">
        <v>44399</v>
      </c>
      <c r="G40" s="43">
        <v>1427800</v>
      </c>
      <c r="H40" s="27">
        <f>ROUND(G40/154.9*158.3,0)</f>
        <v>1459140</v>
      </c>
      <c r="I40" s="27">
        <f t="shared" si="1"/>
        <v>1539333</v>
      </c>
      <c r="J40" s="60"/>
      <c r="K40" s="28">
        <f t="shared" si="0"/>
        <v>1539333</v>
      </c>
    </row>
    <row r="41" spans="1:12" s="23" customFormat="1" x14ac:dyDescent="0.25">
      <c r="A41" s="30" t="s">
        <v>181</v>
      </c>
      <c r="B41" s="30" t="s">
        <v>182</v>
      </c>
      <c r="C41" s="30" t="s">
        <v>30</v>
      </c>
      <c r="D41" s="30" t="s">
        <v>198</v>
      </c>
      <c r="E41" s="57" t="s">
        <v>186</v>
      </c>
      <c r="F41" s="47">
        <v>44383</v>
      </c>
      <c r="G41" s="27">
        <v>4779500</v>
      </c>
      <c r="H41" s="27">
        <f>ROUND(G41/154.9*158.3,0)</f>
        <v>4884408</v>
      </c>
      <c r="I41" s="27">
        <f t="shared" si="1"/>
        <v>5152850</v>
      </c>
      <c r="J41" s="29">
        <v>544500</v>
      </c>
      <c r="K41" s="28">
        <f t="shared" si="0"/>
        <v>5697350</v>
      </c>
    </row>
    <row r="42" spans="1:12" s="23" customFormat="1" x14ac:dyDescent="0.25">
      <c r="A42" s="24" t="s">
        <v>151</v>
      </c>
      <c r="B42" s="24" t="s">
        <v>152</v>
      </c>
      <c r="C42" s="24" t="s">
        <v>30</v>
      </c>
      <c r="D42" s="24" t="s">
        <v>33</v>
      </c>
      <c r="E42" s="30"/>
      <c r="F42" s="48"/>
      <c r="G42" s="27"/>
      <c r="H42" s="27"/>
      <c r="I42" s="27">
        <f t="shared" si="1"/>
        <v>0</v>
      </c>
      <c r="J42" s="34">
        <v>17500</v>
      </c>
      <c r="K42" s="28">
        <f t="shared" si="0"/>
        <v>17500</v>
      </c>
    </row>
    <row r="43" spans="1:12" s="23" customFormat="1" x14ac:dyDescent="0.25">
      <c r="A43" s="24" t="s">
        <v>210</v>
      </c>
      <c r="B43" s="24" t="s">
        <v>179</v>
      </c>
      <c r="C43" s="30" t="s">
        <v>30</v>
      </c>
      <c r="D43" s="30" t="s">
        <v>180</v>
      </c>
      <c r="E43" s="57" t="s">
        <v>186</v>
      </c>
      <c r="F43" s="47">
        <v>44406</v>
      </c>
      <c r="G43" s="27">
        <v>9450100</v>
      </c>
      <c r="H43" s="27">
        <f t="shared" ref="H43:H50" si="3">ROUND(G43/154.9*158.3,0)</f>
        <v>9657526</v>
      </c>
      <c r="I43" s="27">
        <f t="shared" si="1"/>
        <v>10188293</v>
      </c>
      <c r="J43" s="34"/>
      <c r="K43" s="28">
        <f t="shared" si="0"/>
        <v>10188293</v>
      </c>
    </row>
    <row r="44" spans="1:12" s="23" customFormat="1" x14ac:dyDescent="0.25">
      <c r="A44" s="30" t="s">
        <v>89</v>
      </c>
      <c r="B44" s="30" t="s">
        <v>139</v>
      </c>
      <c r="C44" s="24" t="s">
        <v>30</v>
      </c>
      <c r="D44" s="30" t="s">
        <v>107</v>
      </c>
      <c r="E44" s="30" t="s">
        <v>186</v>
      </c>
      <c r="F44" s="48">
        <v>44370</v>
      </c>
      <c r="G44" s="27">
        <v>66550</v>
      </c>
      <c r="H44" s="27">
        <f>ROUND(G44/153.1*158.3,0)</f>
        <v>68810</v>
      </c>
      <c r="I44" s="27">
        <f t="shared" si="1"/>
        <v>72592</v>
      </c>
      <c r="J44" s="34"/>
      <c r="K44" s="28">
        <f t="shared" si="0"/>
        <v>72592</v>
      </c>
    </row>
    <row r="45" spans="1:12" s="23" customFormat="1" x14ac:dyDescent="0.25">
      <c r="A45" s="24" t="s">
        <v>85</v>
      </c>
      <c r="B45" s="24" t="s">
        <v>99</v>
      </c>
      <c r="C45" s="24" t="s">
        <v>30</v>
      </c>
      <c r="D45" s="24" t="s">
        <v>86</v>
      </c>
      <c r="E45" s="30" t="s">
        <v>186</v>
      </c>
      <c r="F45" s="48">
        <v>44393</v>
      </c>
      <c r="G45" s="27">
        <v>3061300</v>
      </c>
      <c r="H45" s="27">
        <f t="shared" si="3"/>
        <v>3128494</v>
      </c>
      <c r="I45" s="27">
        <f t="shared" si="1"/>
        <v>3300433</v>
      </c>
      <c r="J45" s="34"/>
      <c r="K45" s="28">
        <f t="shared" si="0"/>
        <v>3300433</v>
      </c>
    </row>
    <row r="46" spans="1:12" s="33" customFormat="1" x14ac:dyDescent="0.25">
      <c r="A46" s="30" t="s">
        <v>74</v>
      </c>
      <c r="B46" s="30" t="s">
        <v>104</v>
      </c>
      <c r="C46" s="24" t="s">
        <v>30</v>
      </c>
      <c r="D46" s="30" t="s">
        <v>75</v>
      </c>
      <c r="E46" s="30" t="s">
        <v>186</v>
      </c>
      <c r="F46" s="48">
        <v>44383</v>
      </c>
      <c r="G46" s="27">
        <v>451330</v>
      </c>
      <c r="H46" s="27">
        <f t="shared" si="3"/>
        <v>461237</v>
      </c>
      <c r="I46" s="27">
        <f t="shared" si="1"/>
        <v>486586</v>
      </c>
      <c r="J46" s="34"/>
      <c r="K46" s="28">
        <f t="shared" si="0"/>
        <v>486586</v>
      </c>
      <c r="L46" s="23"/>
    </row>
    <row r="47" spans="1:12" s="23" customFormat="1" x14ac:dyDescent="0.25">
      <c r="A47" s="24" t="s">
        <v>161</v>
      </c>
      <c r="B47" s="24" t="s">
        <v>168</v>
      </c>
      <c r="C47" s="24" t="s">
        <v>30</v>
      </c>
      <c r="D47" s="24" t="s">
        <v>162</v>
      </c>
      <c r="E47" s="58" t="s">
        <v>186</v>
      </c>
      <c r="F47" s="47">
        <v>44390</v>
      </c>
      <c r="G47" s="27">
        <v>5505500</v>
      </c>
      <c r="H47" s="27">
        <f t="shared" si="3"/>
        <v>5626344</v>
      </c>
      <c r="I47" s="27">
        <f t="shared" si="1"/>
        <v>5935562</v>
      </c>
      <c r="J47" s="34"/>
      <c r="K47" s="28">
        <f t="shared" si="0"/>
        <v>5935562</v>
      </c>
    </row>
    <row r="48" spans="1:12" s="23" customFormat="1" x14ac:dyDescent="0.25">
      <c r="A48" s="24" t="s">
        <v>23</v>
      </c>
      <c r="B48" s="24" t="s">
        <v>140</v>
      </c>
      <c r="C48" s="24" t="s">
        <v>30</v>
      </c>
      <c r="D48" s="24" t="s">
        <v>204</v>
      </c>
      <c r="E48" s="58" t="s">
        <v>186</v>
      </c>
      <c r="F48" s="47">
        <v>44400</v>
      </c>
      <c r="G48" s="27">
        <v>60500</v>
      </c>
      <c r="H48" s="27">
        <f t="shared" si="3"/>
        <v>61828</v>
      </c>
      <c r="I48" s="27">
        <f t="shared" si="1"/>
        <v>65226</v>
      </c>
      <c r="J48" s="34"/>
      <c r="K48" s="28">
        <f t="shared" si="0"/>
        <v>65226</v>
      </c>
    </row>
    <row r="49" spans="1:12" s="23" customFormat="1" x14ac:dyDescent="0.25">
      <c r="A49" s="24" t="s">
        <v>23</v>
      </c>
      <c r="B49" s="24" t="s">
        <v>140</v>
      </c>
      <c r="C49" s="24" t="s">
        <v>30</v>
      </c>
      <c r="D49" s="24" t="s">
        <v>53</v>
      </c>
      <c r="E49" s="58" t="s">
        <v>186</v>
      </c>
      <c r="F49" s="47">
        <v>44400</v>
      </c>
      <c r="G49" s="27">
        <v>320650</v>
      </c>
      <c r="H49" s="27">
        <f t="shared" si="3"/>
        <v>327688</v>
      </c>
      <c r="I49" s="27">
        <f t="shared" si="1"/>
        <v>345697</v>
      </c>
      <c r="J49" s="29"/>
      <c r="K49" s="28">
        <f t="shared" si="0"/>
        <v>345697</v>
      </c>
    </row>
    <row r="50" spans="1:12" s="23" customFormat="1" ht="26.4" x14ac:dyDescent="0.25">
      <c r="A50" s="41" t="s">
        <v>211</v>
      </c>
      <c r="B50" s="41" t="s">
        <v>167</v>
      </c>
      <c r="C50" s="41" t="s">
        <v>160</v>
      </c>
      <c r="D50" s="42" t="s">
        <v>212</v>
      </c>
      <c r="E50" s="57" t="s">
        <v>186</v>
      </c>
      <c r="F50" s="47">
        <v>44438</v>
      </c>
      <c r="G50" s="27">
        <v>2347400</v>
      </c>
      <c r="H50" s="27">
        <f t="shared" si="3"/>
        <v>2398925</v>
      </c>
      <c r="I50" s="27">
        <f t="shared" si="1"/>
        <v>2530767</v>
      </c>
      <c r="J50" s="44"/>
      <c r="K50" s="28">
        <f t="shared" si="0"/>
        <v>2530767</v>
      </c>
      <c r="L50" s="33"/>
    </row>
    <row r="51" spans="1:12" s="23" customFormat="1" x14ac:dyDescent="0.25">
      <c r="A51" s="24" t="s">
        <v>213</v>
      </c>
      <c r="B51" s="24" t="s">
        <v>142</v>
      </c>
      <c r="C51" s="24" t="s">
        <v>31</v>
      </c>
      <c r="D51" s="24" t="s">
        <v>100</v>
      </c>
      <c r="E51" s="58" t="s">
        <v>186</v>
      </c>
      <c r="F51" s="47">
        <v>44400</v>
      </c>
      <c r="G51" s="34"/>
      <c r="H51" s="27"/>
      <c r="I51" s="27">
        <f t="shared" si="1"/>
        <v>0</v>
      </c>
      <c r="J51" s="34">
        <v>7500</v>
      </c>
      <c r="K51" s="28">
        <f t="shared" si="0"/>
        <v>7500</v>
      </c>
    </row>
    <row r="52" spans="1:12" s="23" customFormat="1" x14ac:dyDescent="0.25">
      <c r="A52" s="24" t="s">
        <v>213</v>
      </c>
      <c r="B52" s="24" t="s">
        <v>142</v>
      </c>
      <c r="C52" s="24" t="s">
        <v>31</v>
      </c>
      <c r="D52" s="24" t="s">
        <v>100</v>
      </c>
      <c r="E52" s="58" t="s">
        <v>186</v>
      </c>
      <c r="F52" s="47">
        <v>44400</v>
      </c>
      <c r="G52" s="34">
        <v>199650</v>
      </c>
      <c r="H52" s="27">
        <f>ROUND(G52/154.9*158.3,0)</f>
        <v>204032</v>
      </c>
      <c r="I52" s="27">
        <f t="shared" si="1"/>
        <v>215245</v>
      </c>
      <c r="J52" s="34"/>
      <c r="K52" s="28">
        <f t="shared" si="0"/>
        <v>215245</v>
      </c>
    </row>
    <row r="53" spans="1:12" s="23" customFormat="1" x14ac:dyDescent="0.25">
      <c r="A53" s="30" t="s">
        <v>178</v>
      </c>
      <c r="B53" s="24" t="s">
        <v>119</v>
      </c>
      <c r="C53" s="24" t="s">
        <v>31</v>
      </c>
      <c r="D53" s="24" t="s">
        <v>203</v>
      </c>
      <c r="E53" s="30" t="s">
        <v>186</v>
      </c>
      <c r="F53" s="48">
        <v>44371</v>
      </c>
      <c r="G53" s="27">
        <v>5463150</v>
      </c>
      <c r="H53" s="27">
        <f>ROUND(G53/153.1*158.3,0)</f>
        <v>5648704</v>
      </c>
      <c r="I53" s="27">
        <f t="shared" si="1"/>
        <v>5959151</v>
      </c>
      <c r="J53" s="34">
        <v>659450</v>
      </c>
      <c r="K53" s="28">
        <f t="shared" si="0"/>
        <v>6618601</v>
      </c>
    </row>
    <row r="54" spans="1:12" s="23" customFormat="1" x14ac:dyDescent="0.25">
      <c r="A54" s="30" t="s">
        <v>206</v>
      </c>
      <c r="B54" s="24"/>
      <c r="C54" s="24" t="s">
        <v>31</v>
      </c>
      <c r="D54" s="24" t="s">
        <v>207</v>
      </c>
      <c r="E54" s="24"/>
      <c r="F54" s="72"/>
      <c r="G54" s="26"/>
      <c r="H54" s="26">
        <v>350000</v>
      </c>
      <c r="I54" s="27">
        <f t="shared" si="1"/>
        <v>369236</v>
      </c>
      <c r="J54" s="26"/>
      <c r="K54" s="28">
        <f t="shared" si="0"/>
        <v>369236</v>
      </c>
    </row>
    <row r="55" spans="1:12" s="23" customFormat="1" ht="26.4" x14ac:dyDescent="0.25">
      <c r="A55" s="41" t="s">
        <v>177</v>
      </c>
      <c r="B55" s="42" t="s">
        <v>169</v>
      </c>
      <c r="C55" s="42" t="s">
        <v>31</v>
      </c>
      <c r="D55" s="41" t="s">
        <v>214</v>
      </c>
      <c r="E55" s="58" t="s">
        <v>186</v>
      </c>
      <c r="F55" s="47">
        <v>44410</v>
      </c>
      <c r="G55" s="27">
        <v>3351700</v>
      </c>
      <c r="H55" s="27">
        <f>ROUND(G55/154.9*158.3,0)</f>
        <v>3425269</v>
      </c>
      <c r="I55" s="27">
        <f t="shared" si="1"/>
        <v>3613518</v>
      </c>
      <c r="J55" s="34"/>
      <c r="K55" s="28">
        <f t="shared" si="0"/>
        <v>3613518</v>
      </c>
    </row>
    <row r="56" spans="1:12" s="23" customFormat="1" x14ac:dyDescent="0.25">
      <c r="A56" s="24" t="s">
        <v>163</v>
      </c>
      <c r="B56" s="24" t="s">
        <v>169</v>
      </c>
      <c r="C56" s="24" t="s">
        <v>31</v>
      </c>
      <c r="D56" s="24" t="s">
        <v>164</v>
      </c>
      <c r="E56" s="58" t="s">
        <v>186</v>
      </c>
      <c r="F56" s="47">
        <v>44390</v>
      </c>
      <c r="G56" s="34">
        <v>3012900</v>
      </c>
      <c r="H56" s="27">
        <f>ROUND(G56/154.9*158.3,0)</f>
        <v>3079032</v>
      </c>
      <c r="I56" s="27">
        <f t="shared" si="1"/>
        <v>3248252</v>
      </c>
      <c r="J56" s="34"/>
      <c r="K56" s="28">
        <f t="shared" si="0"/>
        <v>3248252</v>
      </c>
    </row>
    <row r="57" spans="1:12" s="23" customFormat="1" x14ac:dyDescent="0.25">
      <c r="A57" s="39"/>
      <c r="B57" s="39"/>
      <c r="C57" s="32"/>
      <c r="D57" s="38"/>
      <c r="E57" s="56"/>
      <c r="F57" s="46"/>
      <c r="G57" s="27"/>
      <c r="H57" s="27"/>
      <c r="I57" s="27"/>
      <c r="J57" s="28"/>
      <c r="K57" s="28"/>
    </row>
    <row r="58" spans="1:12" s="12" customFormat="1" x14ac:dyDescent="0.25">
      <c r="A58" s="20" t="s">
        <v>73</v>
      </c>
      <c r="B58" s="20"/>
      <c r="C58" s="20"/>
      <c r="D58" s="21"/>
      <c r="E58" s="21"/>
      <c r="F58" s="49"/>
      <c r="G58" s="22">
        <v>124845951</v>
      </c>
      <c r="H58" s="22">
        <f>SUM(H5:H57)</f>
        <v>128388257</v>
      </c>
      <c r="I58" s="22">
        <f>SUM(I5:I57)</f>
        <v>135444338</v>
      </c>
      <c r="J58" s="22">
        <f>SUM(J5:J57)</f>
        <v>5846585</v>
      </c>
      <c r="K58" s="22">
        <f>SUM(K5:K57)</f>
        <v>141290923</v>
      </c>
    </row>
    <row r="59" spans="1:12" s="23" customFormat="1" x14ac:dyDescent="0.25">
      <c r="A59" s="24" t="s">
        <v>40</v>
      </c>
      <c r="B59" s="24" t="s">
        <v>118</v>
      </c>
      <c r="C59" s="24" t="s">
        <v>36</v>
      </c>
      <c r="D59" s="24" t="s">
        <v>64</v>
      </c>
      <c r="E59" s="58" t="s">
        <v>186</v>
      </c>
      <c r="F59" s="47">
        <v>44371</v>
      </c>
      <c r="G59" s="27">
        <v>3509000</v>
      </c>
      <c r="H59" s="27">
        <f>ROUND(G59/153.1*158.3,0)</f>
        <v>3628182</v>
      </c>
      <c r="I59" s="27">
        <f t="shared" ref="I59:I104" si="4">ROUND(H59/158.3*167,0)</f>
        <v>3827583</v>
      </c>
      <c r="J59" s="29"/>
      <c r="K59" s="28">
        <f>J59+I59</f>
        <v>3827583</v>
      </c>
    </row>
    <row r="60" spans="1:12" s="23" customFormat="1" x14ac:dyDescent="0.25">
      <c r="A60" s="24" t="s">
        <v>40</v>
      </c>
      <c r="B60" s="24" t="s">
        <v>118</v>
      </c>
      <c r="C60" s="24" t="s">
        <v>36</v>
      </c>
      <c r="D60" s="24" t="s">
        <v>64</v>
      </c>
      <c r="E60" s="58" t="s">
        <v>186</v>
      </c>
      <c r="F60" s="47">
        <v>44371</v>
      </c>
      <c r="G60" s="27"/>
      <c r="H60" s="27"/>
      <c r="I60" s="27">
        <f t="shared" si="4"/>
        <v>0</v>
      </c>
      <c r="J60" s="29">
        <v>562650</v>
      </c>
      <c r="K60" s="28">
        <f t="shared" ref="K60:K104" si="5">J60+I60</f>
        <v>562650</v>
      </c>
    </row>
    <row r="61" spans="1:12" s="23" customFormat="1" x14ac:dyDescent="0.25">
      <c r="A61" s="24" t="s">
        <v>39</v>
      </c>
      <c r="B61" s="24" t="s">
        <v>116</v>
      </c>
      <c r="C61" s="24" t="s">
        <v>36</v>
      </c>
      <c r="D61" s="24" t="s">
        <v>63</v>
      </c>
      <c r="E61" s="58" t="s">
        <v>186</v>
      </c>
      <c r="F61" s="47">
        <v>44370</v>
      </c>
      <c r="G61" s="27">
        <v>4579850</v>
      </c>
      <c r="H61" s="27">
        <f>ROUND(G61/153.1*158.3,0)</f>
        <v>4735403</v>
      </c>
      <c r="I61" s="27">
        <f t="shared" si="4"/>
        <v>4995656</v>
      </c>
      <c r="J61" s="29"/>
      <c r="K61" s="28">
        <f t="shared" si="5"/>
        <v>4995656</v>
      </c>
    </row>
    <row r="62" spans="1:12" s="23" customFormat="1" x14ac:dyDescent="0.25">
      <c r="A62" s="24" t="s">
        <v>39</v>
      </c>
      <c r="B62" s="24" t="s">
        <v>116</v>
      </c>
      <c r="C62" s="24" t="s">
        <v>36</v>
      </c>
      <c r="D62" s="24" t="s">
        <v>63</v>
      </c>
      <c r="E62" s="58" t="s">
        <v>186</v>
      </c>
      <c r="F62" s="47">
        <v>44370</v>
      </c>
      <c r="G62" s="27"/>
      <c r="H62" s="27"/>
      <c r="I62" s="27">
        <f t="shared" si="4"/>
        <v>0</v>
      </c>
      <c r="J62" s="29">
        <v>695750</v>
      </c>
      <c r="K62" s="28">
        <f t="shared" si="5"/>
        <v>695750</v>
      </c>
    </row>
    <row r="63" spans="1:12" s="33" customFormat="1" x14ac:dyDescent="0.25">
      <c r="A63" s="24" t="s">
        <v>37</v>
      </c>
      <c r="B63" s="24" t="s">
        <v>120</v>
      </c>
      <c r="C63" s="24" t="s">
        <v>36</v>
      </c>
      <c r="D63" s="24" t="s">
        <v>62</v>
      </c>
      <c r="E63" s="58" t="s">
        <v>186</v>
      </c>
      <c r="F63" s="47">
        <v>44475</v>
      </c>
      <c r="G63" s="27">
        <v>3623950</v>
      </c>
      <c r="H63" s="27">
        <f>G63</f>
        <v>3623950</v>
      </c>
      <c r="I63" s="27">
        <f t="shared" si="4"/>
        <v>3823118</v>
      </c>
      <c r="J63" s="29"/>
      <c r="K63" s="28">
        <f t="shared" si="5"/>
        <v>3823118</v>
      </c>
      <c r="L63" s="23"/>
    </row>
    <row r="64" spans="1:12" s="33" customFormat="1" x14ac:dyDescent="0.25">
      <c r="A64" s="24" t="s">
        <v>37</v>
      </c>
      <c r="B64" s="24" t="s">
        <v>120</v>
      </c>
      <c r="C64" s="24" t="s">
        <v>36</v>
      </c>
      <c r="D64" s="24" t="s">
        <v>62</v>
      </c>
      <c r="E64" s="58" t="s">
        <v>186</v>
      </c>
      <c r="F64" s="47">
        <v>44475</v>
      </c>
      <c r="G64" s="27"/>
      <c r="H64" s="27"/>
      <c r="I64" s="27">
        <f t="shared" si="4"/>
        <v>0</v>
      </c>
      <c r="J64" s="29">
        <v>514250</v>
      </c>
      <c r="K64" s="28">
        <f t="shared" si="5"/>
        <v>514250</v>
      </c>
      <c r="L64" s="23"/>
    </row>
    <row r="65" spans="1:12" s="23" customFormat="1" x14ac:dyDescent="0.25">
      <c r="A65" s="24" t="s">
        <v>38</v>
      </c>
      <c r="B65" s="24" t="s">
        <v>102</v>
      </c>
      <c r="C65" s="24" t="s">
        <v>36</v>
      </c>
      <c r="D65" s="24" t="s">
        <v>199</v>
      </c>
      <c r="E65" s="58" t="s">
        <v>186</v>
      </c>
      <c r="F65" s="47">
        <v>44371</v>
      </c>
      <c r="G65" s="27">
        <v>907500</v>
      </c>
      <c r="H65" s="27">
        <f>ROUND(G65/153.1*158.3,0)</f>
        <v>938323</v>
      </c>
      <c r="I65" s="27">
        <f t="shared" si="4"/>
        <v>989892</v>
      </c>
      <c r="J65" s="29"/>
      <c r="K65" s="28">
        <f t="shared" si="5"/>
        <v>989892</v>
      </c>
    </row>
    <row r="66" spans="1:12" s="23" customFormat="1" x14ac:dyDescent="0.25">
      <c r="A66" s="24" t="s">
        <v>38</v>
      </c>
      <c r="B66" s="24" t="s">
        <v>102</v>
      </c>
      <c r="C66" s="24" t="s">
        <v>36</v>
      </c>
      <c r="D66" s="24" t="s">
        <v>199</v>
      </c>
      <c r="E66" s="58" t="s">
        <v>186</v>
      </c>
      <c r="F66" s="47">
        <v>44371</v>
      </c>
      <c r="G66" s="27"/>
      <c r="H66" s="27"/>
      <c r="I66" s="27">
        <f t="shared" si="4"/>
        <v>0</v>
      </c>
      <c r="J66" s="29">
        <v>108900</v>
      </c>
      <c r="K66" s="28">
        <f t="shared" si="5"/>
        <v>108900</v>
      </c>
    </row>
    <row r="67" spans="1:12" s="23" customFormat="1" x14ac:dyDescent="0.25">
      <c r="A67" s="24" t="s">
        <v>45</v>
      </c>
      <c r="B67" s="24" t="s">
        <v>127</v>
      </c>
      <c r="C67" s="24" t="s">
        <v>36</v>
      </c>
      <c r="D67" s="24" t="s">
        <v>67</v>
      </c>
      <c r="E67" s="58"/>
      <c r="F67" s="47"/>
      <c r="G67" s="27">
        <v>2811102</v>
      </c>
      <c r="H67" s="27">
        <f>ROUND(G67/150.8*158.3,0)</f>
        <v>2950911</v>
      </c>
      <c r="I67" s="27">
        <f t="shared" si="4"/>
        <v>3113090</v>
      </c>
      <c r="J67" s="29"/>
      <c r="K67" s="28">
        <f t="shared" si="5"/>
        <v>3113090</v>
      </c>
    </row>
    <row r="68" spans="1:12" s="23" customFormat="1" x14ac:dyDescent="0.25">
      <c r="A68" s="24" t="s">
        <v>45</v>
      </c>
      <c r="B68" s="24" t="s">
        <v>127</v>
      </c>
      <c r="C68" s="24" t="s">
        <v>36</v>
      </c>
      <c r="D68" s="24" t="s">
        <v>67</v>
      </c>
      <c r="E68" s="58"/>
      <c r="F68" s="47"/>
      <c r="G68" s="27"/>
      <c r="H68" s="27"/>
      <c r="I68" s="27">
        <f t="shared" si="4"/>
        <v>0</v>
      </c>
      <c r="J68" s="29">
        <v>500000</v>
      </c>
      <c r="K68" s="28">
        <f t="shared" si="5"/>
        <v>500000</v>
      </c>
    </row>
    <row r="69" spans="1:12" s="23" customFormat="1" x14ac:dyDescent="0.25">
      <c r="A69" s="24" t="s">
        <v>44</v>
      </c>
      <c r="B69" s="24" t="s">
        <v>117</v>
      </c>
      <c r="C69" s="24" t="s">
        <v>36</v>
      </c>
      <c r="D69" s="24" t="s">
        <v>66</v>
      </c>
      <c r="E69" s="58" t="s">
        <v>186</v>
      </c>
      <c r="F69" s="47">
        <v>44370</v>
      </c>
      <c r="G69" s="27">
        <v>6050000</v>
      </c>
      <c r="H69" s="27">
        <f>ROUND(G69/153.1*158.3,0)</f>
        <v>6255487</v>
      </c>
      <c r="I69" s="27">
        <f t="shared" si="4"/>
        <v>6599282</v>
      </c>
      <c r="J69" s="34">
        <v>853050</v>
      </c>
      <c r="K69" s="28">
        <f t="shared" si="5"/>
        <v>7452332</v>
      </c>
    </row>
    <row r="70" spans="1:12" s="40" customFormat="1" x14ac:dyDescent="0.25">
      <c r="A70" s="24" t="s">
        <v>42</v>
      </c>
      <c r="B70" s="24" t="s">
        <v>108</v>
      </c>
      <c r="C70" s="24" t="s">
        <v>36</v>
      </c>
      <c r="D70" s="24" t="s">
        <v>65</v>
      </c>
      <c r="E70" s="58"/>
      <c r="F70" s="63" t="s">
        <v>208</v>
      </c>
      <c r="G70" s="27">
        <v>27486330</v>
      </c>
      <c r="H70" s="27">
        <f>ROUND(G70/150.8*158.3,0)</f>
        <v>28853356</v>
      </c>
      <c r="I70" s="27">
        <f t="shared" si="4"/>
        <v>30439106</v>
      </c>
      <c r="J70" s="29"/>
      <c r="K70" s="28">
        <f t="shared" si="5"/>
        <v>30439106</v>
      </c>
      <c r="L70" s="23"/>
    </row>
    <row r="71" spans="1:12" s="23" customFormat="1" x14ac:dyDescent="0.25">
      <c r="A71" s="24" t="s">
        <v>43</v>
      </c>
      <c r="B71" s="24" t="s">
        <v>108</v>
      </c>
      <c r="C71" s="24" t="s">
        <v>36</v>
      </c>
      <c r="D71" s="24" t="s">
        <v>68</v>
      </c>
      <c r="E71" s="58"/>
      <c r="F71" s="63" t="s">
        <v>208</v>
      </c>
      <c r="G71" s="27"/>
      <c r="H71" s="27"/>
      <c r="I71" s="27">
        <f t="shared" si="4"/>
        <v>0</v>
      </c>
      <c r="J71" s="29">
        <v>4800000</v>
      </c>
      <c r="K71" s="28">
        <f t="shared" si="5"/>
        <v>4800000</v>
      </c>
    </row>
    <row r="72" spans="1:12" s="23" customFormat="1" x14ac:dyDescent="0.25">
      <c r="A72" s="24" t="s">
        <v>21</v>
      </c>
      <c r="B72" s="24" t="s">
        <v>115</v>
      </c>
      <c r="C72" s="24" t="s">
        <v>30</v>
      </c>
      <c r="D72" s="24" t="s">
        <v>59</v>
      </c>
      <c r="E72" s="58" t="s">
        <v>186</v>
      </c>
      <c r="F72" s="47">
        <v>44371</v>
      </c>
      <c r="G72" s="27">
        <v>1954150</v>
      </c>
      <c r="H72" s="27">
        <f>ROUND(G72/153.1*158.3,0)+500000</f>
        <v>2520522</v>
      </c>
      <c r="I72" s="27">
        <f t="shared" si="4"/>
        <v>2659047</v>
      </c>
      <c r="J72" s="29"/>
      <c r="K72" s="28">
        <f t="shared" si="5"/>
        <v>2659047</v>
      </c>
    </row>
    <row r="73" spans="1:12" s="23" customFormat="1" x14ac:dyDescent="0.25">
      <c r="A73" s="24" t="s">
        <v>21</v>
      </c>
      <c r="B73" s="24" t="s">
        <v>115</v>
      </c>
      <c r="C73" s="24" t="s">
        <v>30</v>
      </c>
      <c r="D73" s="24" t="s">
        <v>59</v>
      </c>
      <c r="E73" s="58" t="s">
        <v>186</v>
      </c>
      <c r="F73" s="47">
        <v>44371</v>
      </c>
      <c r="G73" s="27"/>
      <c r="H73" s="27"/>
      <c r="I73" s="27">
        <f t="shared" si="4"/>
        <v>0</v>
      </c>
      <c r="J73" s="29">
        <v>290400</v>
      </c>
      <c r="K73" s="28">
        <f t="shared" si="5"/>
        <v>290400</v>
      </c>
    </row>
    <row r="74" spans="1:12" s="37" customFormat="1" x14ac:dyDescent="0.25">
      <c r="A74" s="36" t="s">
        <v>18</v>
      </c>
      <c r="B74" s="36" t="s">
        <v>106</v>
      </c>
      <c r="C74" s="36" t="s">
        <v>30</v>
      </c>
      <c r="D74" s="35" t="s">
        <v>174</v>
      </c>
      <c r="E74" s="58" t="s">
        <v>186</v>
      </c>
      <c r="F74" s="47">
        <v>44371</v>
      </c>
      <c r="G74" s="27">
        <v>2813250</v>
      </c>
      <c r="H74" s="27">
        <f>ROUND(G74/153.1*158.3,0)</f>
        <v>2908801</v>
      </c>
      <c r="I74" s="27">
        <f t="shared" si="4"/>
        <v>3068666</v>
      </c>
      <c r="J74" s="59"/>
      <c r="K74" s="28">
        <f t="shared" si="5"/>
        <v>3068666</v>
      </c>
    </row>
    <row r="75" spans="1:12" s="23" customFormat="1" x14ac:dyDescent="0.25">
      <c r="A75" s="24" t="s">
        <v>15</v>
      </c>
      <c r="B75" s="24" t="s">
        <v>111</v>
      </c>
      <c r="C75" s="24" t="s">
        <v>30</v>
      </c>
      <c r="D75" s="24" t="s">
        <v>56</v>
      </c>
      <c r="E75" s="58" t="s">
        <v>186</v>
      </c>
      <c r="F75" s="47">
        <v>44382</v>
      </c>
      <c r="G75" s="27">
        <v>5103780</v>
      </c>
      <c r="H75" s="27">
        <f>ROUND(G75/154.9*158.3,0)</f>
        <v>5215806</v>
      </c>
      <c r="I75" s="27">
        <f t="shared" si="4"/>
        <v>5502461</v>
      </c>
      <c r="J75" s="29"/>
      <c r="K75" s="28">
        <f t="shared" si="5"/>
        <v>5502461</v>
      </c>
    </row>
    <row r="76" spans="1:12" s="23" customFormat="1" x14ac:dyDescent="0.25">
      <c r="A76" s="24" t="s">
        <v>15</v>
      </c>
      <c r="B76" s="24" t="s">
        <v>111</v>
      </c>
      <c r="C76" s="24" t="s">
        <v>30</v>
      </c>
      <c r="D76" s="24" t="s">
        <v>56</v>
      </c>
      <c r="E76" s="58" t="s">
        <v>186</v>
      </c>
      <c r="F76" s="47">
        <v>44382</v>
      </c>
      <c r="G76" s="27"/>
      <c r="H76" s="27"/>
      <c r="I76" s="27">
        <f t="shared" si="4"/>
        <v>0</v>
      </c>
      <c r="J76" s="29">
        <v>804650</v>
      </c>
      <c r="K76" s="28">
        <f t="shared" si="5"/>
        <v>804650</v>
      </c>
    </row>
    <row r="77" spans="1:12" s="33" customFormat="1" x14ac:dyDescent="0.25">
      <c r="A77" s="24" t="s">
        <v>20</v>
      </c>
      <c r="B77" s="24" t="s">
        <v>112</v>
      </c>
      <c r="C77" s="24" t="s">
        <v>30</v>
      </c>
      <c r="D77" s="24" t="s">
        <v>58</v>
      </c>
      <c r="E77" s="58" t="s">
        <v>186</v>
      </c>
      <c r="F77" s="47">
        <v>44382</v>
      </c>
      <c r="G77" s="27">
        <v>4101900</v>
      </c>
      <c r="H77" s="27">
        <f>ROUND(G77/154.9*158.3,0)</f>
        <v>4191935</v>
      </c>
      <c r="I77" s="27">
        <f t="shared" si="4"/>
        <v>4422319</v>
      </c>
      <c r="J77" s="29"/>
      <c r="K77" s="28">
        <f t="shared" si="5"/>
        <v>4422319</v>
      </c>
      <c r="L77" s="23"/>
    </row>
    <row r="78" spans="1:12" s="23" customFormat="1" x14ac:dyDescent="0.25">
      <c r="A78" s="24" t="s">
        <v>20</v>
      </c>
      <c r="B78" s="24" t="s">
        <v>112</v>
      </c>
      <c r="C78" s="24" t="s">
        <v>30</v>
      </c>
      <c r="D78" s="24" t="s">
        <v>58</v>
      </c>
      <c r="E78" s="58" t="s">
        <v>186</v>
      </c>
      <c r="F78" s="47">
        <v>44382</v>
      </c>
      <c r="G78" s="27"/>
      <c r="H78" s="27"/>
      <c r="I78" s="27">
        <f t="shared" si="4"/>
        <v>0</v>
      </c>
      <c r="J78" s="29">
        <v>701800</v>
      </c>
      <c r="K78" s="28">
        <f t="shared" si="5"/>
        <v>701800</v>
      </c>
    </row>
    <row r="79" spans="1:12" s="23" customFormat="1" x14ac:dyDescent="0.25">
      <c r="A79" s="30" t="s">
        <v>24</v>
      </c>
      <c r="B79" s="30" t="s">
        <v>113</v>
      </c>
      <c r="C79" s="30" t="s">
        <v>30</v>
      </c>
      <c r="D79" s="30" t="s">
        <v>60</v>
      </c>
      <c r="E79" s="58" t="s">
        <v>186</v>
      </c>
      <c r="F79" s="47">
        <v>44382</v>
      </c>
      <c r="G79" s="27">
        <v>3123010</v>
      </c>
      <c r="H79" s="27">
        <f>ROUND(G79/154.9*158.3,0)</f>
        <v>3191559</v>
      </c>
      <c r="I79" s="27">
        <f t="shared" si="4"/>
        <v>3366964</v>
      </c>
      <c r="J79" s="29"/>
      <c r="K79" s="28">
        <f t="shared" si="5"/>
        <v>3366964</v>
      </c>
      <c r="L79" s="40"/>
    </row>
    <row r="80" spans="1:12" s="23" customFormat="1" x14ac:dyDescent="0.25">
      <c r="A80" s="24" t="s">
        <v>24</v>
      </c>
      <c r="B80" s="24" t="s">
        <v>113</v>
      </c>
      <c r="C80" s="24" t="s">
        <v>30</v>
      </c>
      <c r="D80" s="24" t="s">
        <v>60</v>
      </c>
      <c r="E80" s="58" t="s">
        <v>186</v>
      </c>
      <c r="F80" s="47">
        <v>44382</v>
      </c>
      <c r="G80" s="27"/>
      <c r="H80" s="27"/>
      <c r="I80" s="27">
        <f t="shared" si="4"/>
        <v>0</v>
      </c>
      <c r="J80" s="29">
        <v>580800</v>
      </c>
      <c r="K80" s="28">
        <f t="shared" si="5"/>
        <v>580800</v>
      </c>
    </row>
    <row r="81" spans="1:11" s="23" customFormat="1" x14ac:dyDescent="0.25">
      <c r="A81" s="24" t="s">
        <v>25</v>
      </c>
      <c r="B81" s="24" t="s">
        <v>113</v>
      </c>
      <c r="C81" s="24" t="s">
        <v>30</v>
      </c>
      <c r="D81" s="24" t="s">
        <v>61</v>
      </c>
      <c r="E81" s="58" t="s">
        <v>186</v>
      </c>
      <c r="F81" s="47">
        <v>44409</v>
      </c>
      <c r="G81" s="27">
        <v>2904000</v>
      </c>
      <c r="H81" s="27">
        <f>ROUND(G81/154.9*158.3,0)</f>
        <v>2967742</v>
      </c>
      <c r="I81" s="27">
        <f t="shared" si="4"/>
        <v>3130846</v>
      </c>
      <c r="J81" s="29"/>
      <c r="K81" s="28">
        <f t="shared" si="5"/>
        <v>3130846</v>
      </c>
    </row>
    <row r="82" spans="1:11" s="23" customFormat="1" x14ac:dyDescent="0.25">
      <c r="A82" s="24" t="s">
        <v>25</v>
      </c>
      <c r="B82" s="24" t="s">
        <v>113</v>
      </c>
      <c r="C82" s="24" t="s">
        <v>30</v>
      </c>
      <c r="D82" s="24" t="s">
        <v>61</v>
      </c>
      <c r="E82" s="58" t="s">
        <v>186</v>
      </c>
      <c r="F82" s="47">
        <v>44409</v>
      </c>
      <c r="G82" s="27"/>
      <c r="H82" s="27"/>
      <c r="I82" s="27">
        <f t="shared" si="4"/>
        <v>0</v>
      </c>
      <c r="J82" s="29">
        <v>544500</v>
      </c>
      <c r="K82" s="28">
        <f t="shared" si="5"/>
        <v>544500</v>
      </c>
    </row>
    <row r="83" spans="1:11" s="23" customFormat="1" x14ac:dyDescent="0.25">
      <c r="A83" s="24" t="s">
        <v>19</v>
      </c>
      <c r="B83" s="24" t="s">
        <v>129</v>
      </c>
      <c r="C83" s="24" t="s">
        <v>30</v>
      </c>
      <c r="D83" s="24" t="s">
        <v>57</v>
      </c>
      <c r="E83" s="58" t="s">
        <v>186</v>
      </c>
      <c r="F83" s="47">
        <v>44371</v>
      </c>
      <c r="G83" s="27">
        <v>2698300</v>
      </c>
      <c r="H83" s="27">
        <f>ROUND(G83/153.1*158.3,0)</f>
        <v>2789947</v>
      </c>
      <c r="I83" s="27">
        <f t="shared" si="4"/>
        <v>2943280</v>
      </c>
      <c r="J83" s="29"/>
      <c r="K83" s="28">
        <f t="shared" si="5"/>
        <v>2943280</v>
      </c>
    </row>
    <row r="84" spans="1:11" s="23" customFormat="1" x14ac:dyDescent="0.25">
      <c r="A84" s="24" t="s">
        <v>19</v>
      </c>
      <c r="B84" s="24" t="s">
        <v>129</v>
      </c>
      <c r="C84" s="24" t="s">
        <v>30</v>
      </c>
      <c r="D84" s="24" t="s">
        <v>57</v>
      </c>
      <c r="E84" s="58" t="s">
        <v>186</v>
      </c>
      <c r="F84" s="47">
        <v>44371</v>
      </c>
      <c r="G84" s="27"/>
      <c r="H84" s="27"/>
      <c r="I84" s="27">
        <f t="shared" si="4"/>
        <v>0</v>
      </c>
      <c r="J84" s="29">
        <v>429550</v>
      </c>
      <c r="K84" s="28">
        <f t="shared" si="5"/>
        <v>429550</v>
      </c>
    </row>
    <row r="85" spans="1:11" s="23" customFormat="1" x14ac:dyDescent="0.25">
      <c r="A85" s="24" t="s">
        <v>189</v>
      </c>
      <c r="B85" s="24" t="s">
        <v>124</v>
      </c>
      <c r="C85" s="24" t="s">
        <v>30</v>
      </c>
      <c r="D85" s="24" t="s">
        <v>125</v>
      </c>
      <c r="E85" s="58" t="s">
        <v>186</v>
      </c>
      <c r="F85" s="47">
        <v>44466</v>
      </c>
      <c r="G85" s="27">
        <v>29040000</v>
      </c>
      <c r="H85" s="27">
        <f>ROUND(G85/154.9*158.3,0)</f>
        <v>29677418</v>
      </c>
      <c r="I85" s="27">
        <f t="shared" si="4"/>
        <v>31308457</v>
      </c>
      <c r="J85" s="29"/>
      <c r="K85" s="28">
        <f t="shared" si="5"/>
        <v>31308457</v>
      </c>
    </row>
    <row r="86" spans="1:11" s="33" customFormat="1" x14ac:dyDescent="0.25">
      <c r="A86" s="24" t="s">
        <v>189</v>
      </c>
      <c r="B86" s="42" t="s">
        <v>124</v>
      </c>
      <c r="C86" s="42" t="s">
        <v>30</v>
      </c>
      <c r="D86" s="42" t="s">
        <v>125</v>
      </c>
      <c r="E86" s="58" t="s">
        <v>186</v>
      </c>
      <c r="F86" s="47">
        <v>44466</v>
      </c>
      <c r="G86" s="43"/>
      <c r="H86" s="43"/>
      <c r="I86" s="27">
        <f t="shared" si="4"/>
        <v>0</v>
      </c>
      <c r="J86" s="60">
        <v>7471750</v>
      </c>
      <c r="K86" s="28">
        <f t="shared" si="5"/>
        <v>7471750</v>
      </c>
    </row>
    <row r="87" spans="1:11" s="33" customFormat="1" x14ac:dyDescent="0.25">
      <c r="A87" s="24" t="s">
        <v>188</v>
      </c>
      <c r="B87" s="24" t="s">
        <v>124</v>
      </c>
      <c r="C87" s="24" t="s">
        <v>30</v>
      </c>
      <c r="D87" s="42" t="s">
        <v>190</v>
      </c>
      <c r="E87" s="58" t="s">
        <v>186</v>
      </c>
      <c r="F87" s="47">
        <v>44463</v>
      </c>
      <c r="G87" s="43">
        <v>7120850</v>
      </c>
      <c r="H87" s="27">
        <f>ROUND(G87/154.9*158.3,0)</f>
        <v>7277150</v>
      </c>
      <c r="I87" s="27">
        <f t="shared" si="4"/>
        <v>7677094</v>
      </c>
      <c r="J87" s="60"/>
      <c r="K87" s="28">
        <f t="shared" si="5"/>
        <v>7677094</v>
      </c>
    </row>
    <row r="88" spans="1:11" s="33" customFormat="1" x14ac:dyDescent="0.25">
      <c r="A88" s="24" t="s">
        <v>188</v>
      </c>
      <c r="B88" s="42" t="s">
        <v>124</v>
      </c>
      <c r="C88" s="42" t="s">
        <v>30</v>
      </c>
      <c r="D88" s="42" t="s">
        <v>190</v>
      </c>
      <c r="E88" s="58" t="s">
        <v>186</v>
      </c>
      <c r="F88" s="47">
        <v>44463</v>
      </c>
      <c r="G88" s="43"/>
      <c r="H88" s="43"/>
      <c r="I88" s="27">
        <f t="shared" si="4"/>
        <v>0</v>
      </c>
      <c r="J88" s="60">
        <v>1500400</v>
      </c>
      <c r="K88" s="28">
        <f t="shared" si="5"/>
        <v>1500400</v>
      </c>
    </row>
    <row r="89" spans="1:11" s="23" customFormat="1" x14ac:dyDescent="0.25">
      <c r="A89" s="24" t="s">
        <v>11</v>
      </c>
      <c r="B89" s="24" t="s">
        <v>141</v>
      </c>
      <c r="C89" s="24" t="s">
        <v>30</v>
      </c>
      <c r="D89" s="24" t="s">
        <v>54</v>
      </c>
      <c r="E89" s="58" t="s">
        <v>186</v>
      </c>
      <c r="F89" s="47">
        <v>44383</v>
      </c>
      <c r="G89" s="27">
        <v>5553900</v>
      </c>
      <c r="H89" s="27">
        <f>ROUND(G89/154.9*158.3,0)</f>
        <v>5675806</v>
      </c>
      <c r="I89" s="27">
        <f t="shared" si="4"/>
        <v>5987742</v>
      </c>
      <c r="J89" s="29"/>
      <c r="K89" s="28">
        <f t="shared" si="5"/>
        <v>5987742</v>
      </c>
    </row>
    <row r="90" spans="1:11" s="23" customFormat="1" x14ac:dyDescent="0.25">
      <c r="A90" s="24" t="s">
        <v>11</v>
      </c>
      <c r="B90" s="24" t="s">
        <v>141</v>
      </c>
      <c r="C90" s="24" t="s">
        <v>30</v>
      </c>
      <c r="D90" s="24" t="s">
        <v>54</v>
      </c>
      <c r="E90" s="58" t="s">
        <v>186</v>
      </c>
      <c r="F90" s="47">
        <v>44383</v>
      </c>
      <c r="G90" s="27"/>
      <c r="H90" s="27"/>
      <c r="I90" s="27">
        <f t="shared" si="4"/>
        <v>0</v>
      </c>
      <c r="J90" s="29">
        <v>853050</v>
      </c>
      <c r="K90" s="28">
        <f t="shared" si="5"/>
        <v>853050</v>
      </c>
    </row>
    <row r="91" spans="1:11" s="23" customFormat="1" x14ac:dyDescent="0.25">
      <c r="A91" s="24" t="s">
        <v>11</v>
      </c>
      <c r="B91" s="24" t="s">
        <v>141</v>
      </c>
      <c r="C91" s="24" t="s">
        <v>30</v>
      </c>
      <c r="D91" s="24" t="s">
        <v>187</v>
      </c>
      <c r="E91" s="58" t="s">
        <v>186</v>
      </c>
      <c r="F91" s="47">
        <v>44382</v>
      </c>
      <c r="G91" s="27">
        <v>855470</v>
      </c>
      <c r="H91" s="27">
        <f>ROUND(G91/154.9*158.3,0)</f>
        <v>874247</v>
      </c>
      <c r="I91" s="27">
        <f t="shared" si="4"/>
        <v>922295</v>
      </c>
      <c r="J91" s="29"/>
      <c r="K91" s="28">
        <f t="shared" si="5"/>
        <v>922295</v>
      </c>
    </row>
    <row r="92" spans="1:11" s="23" customFormat="1" x14ac:dyDescent="0.25">
      <c r="A92" s="24" t="s">
        <v>46</v>
      </c>
      <c r="B92" s="24" t="s">
        <v>126</v>
      </c>
      <c r="C92" s="24" t="s">
        <v>30</v>
      </c>
      <c r="D92" s="24" t="s">
        <v>69</v>
      </c>
      <c r="E92" s="58" t="s">
        <v>186</v>
      </c>
      <c r="F92" s="47">
        <v>44383</v>
      </c>
      <c r="G92" s="27">
        <v>5499450</v>
      </c>
      <c r="H92" s="27">
        <f>ROUND(G92/154.9*158.3,0)</f>
        <v>5620161</v>
      </c>
      <c r="I92" s="27">
        <f t="shared" si="4"/>
        <v>5929039</v>
      </c>
      <c r="J92" s="29"/>
      <c r="K92" s="28">
        <f t="shared" si="5"/>
        <v>5929039</v>
      </c>
    </row>
    <row r="93" spans="1:11" s="23" customFormat="1" x14ac:dyDescent="0.25">
      <c r="A93" s="24" t="s">
        <v>46</v>
      </c>
      <c r="B93" s="24" t="s">
        <v>126</v>
      </c>
      <c r="C93" s="24" t="s">
        <v>30</v>
      </c>
      <c r="D93" s="24" t="s">
        <v>69</v>
      </c>
      <c r="E93" s="58" t="s">
        <v>186</v>
      </c>
      <c r="F93" s="47">
        <v>44383</v>
      </c>
      <c r="G93" s="27"/>
      <c r="H93" s="27"/>
      <c r="I93" s="27">
        <f t="shared" si="4"/>
        <v>0</v>
      </c>
      <c r="J93" s="29">
        <v>677600</v>
      </c>
      <c r="K93" s="28">
        <f t="shared" si="5"/>
        <v>677600</v>
      </c>
    </row>
    <row r="94" spans="1:11" s="23" customFormat="1" x14ac:dyDescent="0.25">
      <c r="A94" s="24" t="s">
        <v>144</v>
      </c>
      <c r="B94" s="24" t="s">
        <v>145</v>
      </c>
      <c r="C94" s="24" t="s">
        <v>30</v>
      </c>
      <c r="D94" s="24" t="s">
        <v>157</v>
      </c>
      <c r="E94" s="58" t="s">
        <v>186</v>
      </c>
      <c r="F94" s="47">
        <v>44383</v>
      </c>
      <c r="G94" s="27"/>
      <c r="H94" s="27"/>
      <c r="I94" s="27">
        <f t="shared" si="4"/>
        <v>0</v>
      </c>
      <c r="J94" s="29">
        <v>544500</v>
      </c>
      <c r="K94" s="28">
        <f t="shared" si="5"/>
        <v>544500</v>
      </c>
    </row>
    <row r="95" spans="1:11" s="23" customFormat="1" x14ac:dyDescent="0.25">
      <c r="A95" s="24" t="s">
        <v>144</v>
      </c>
      <c r="B95" s="24" t="s">
        <v>145</v>
      </c>
      <c r="C95" s="24" t="s">
        <v>30</v>
      </c>
      <c r="D95" s="24" t="s">
        <v>146</v>
      </c>
      <c r="E95" s="58" t="s">
        <v>186</v>
      </c>
      <c r="F95" s="47">
        <v>44383</v>
      </c>
      <c r="G95" s="27">
        <v>4095850</v>
      </c>
      <c r="H95" s="27">
        <f>ROUND(G95/154.9*158.3,0)</f>
        <v>4185752</v>
      </c>
      <c r="I95" s="27">
        <f t="shared" si="4"/>
        <v>4415796</v>
      </c>
      <c r="J95" s="29"/>
      <c r="K95" s="28">
        <f t="shared" si="5"/>
        <v>4415796</v>
      </c>
    </row>
    <row r="96" spans="1:11" s="23" customFormat="1" x14ac:dyDescent="0.25">
      <c r="A96" s="24" t="s">
        <v>147</v>
      </c>
      <c r="B96" s="24" t="s">
        <v>148</v>
      </c>
      <c r="C96" s="24" t="s">
        <v>30</v>
      </c>
      <c r="D96" s="24" t="s">
        <v>156</v>
      </c>
      <c r="E96" s="58" t="s">
        <v>186</v>
      </c>
      <c r="F96" s="47">
        <v>44371</v>
      </c>
      <c r="G96" s="27">
        <v>2692250</v>
      </c>
      <c r="H96" s="27">
        <f>ROUND(G96/153.1*158.3,0)</f>
        <v>2783692</v>
      </c>
      <c r="I96" s="27">
        <f t="shared" si="4"/>
        <v>2936681</v>
      </c>
      <c r="J96" s="34">
        <v>429550</v>
      </c>
      <c r="K96" s="28">
        <f t="shared" si="5"/>
        <v>3366231</v>
      </c>
    </row>
    <row r="97" spans="1:11" s="23" customFormat="1" x14ac:dyDescent="0.25">
      <c r="A97" s="24" t="s">
        <v>78</v>
      </c>
      <c r="B97" s="30" t="s">
        <v>109</v>
      </c>
      <c r="C97" s="24" t="s">
        <v>30</v>
      </c>
      <c r="D97" s="24" t="s">
        <v>125</v>
      </c>
      <c r="E97" s="58" t="s">
        <v>186</v>
      </c>
      <c r="F97" s="47">
        <v>44462</v>
      </c>
      <c r="G97" s="27">
        <v>15149200</v>
      </c>
      <c r="H97" s="27">
        <f>ROUND(G97/154.9*158.3,0)</f>
        <v>15481720</v>
      </c>
      <c r="I97" s="27">
        <f t="shared" si="4"/>
        <v>16332579</v>
      </c>
      <c r="J97" s="40"/>
      <c r="K97" s="28">
        <f t="shared" si="5"/>
        <v>16332579</v>
      </c>
    </row>
    <row r="98" spans="1:11" s="23" customFormat="1" x14ac:dyDescent="0.25">
      <c r="A98" s="24" t="s">
        <v>78</v>
      </c>
      <c r="B98" s="30" t="s">
        <v>109</v>
      </c>
      <c r="C98" s="24" t="s">
        <v>30</v>
      </c>
      <c r="D98" s="24" t="s">
        <v>125</v>
      </c>
      <c r="E98" s="58" t="s">
        <v>186</v>
      </c>
      <c r="F98" s="47">
        <v>44462</v>
      </c>
      <c r="G98" s="27"/>
      <c r="H98" s="27"/>
      <c r="I98" s="27">
        <f t="shared" si="4"/>
        <v>0</v>
      </c>
      <c r="J98" s="29">
        <v>3690000</v>
      </c>
      <c r="K98" s="28">
        <f t="shared" si="5"/>
        <v>3690000</v>
      </c>
    </row>
    <row r="99" spans="1:11" s="23" customFormat="1" x14ac:dyDescent="0.25">
      <c r="A99" s="24" t="s">
        <v>17</v>
      </c>
      <c r="B99" s="24" t="s">
        <v>114</v>
      </c>
      <c r="C99" s="24" t="s">
        <v>30</v>
      </c>
      <c r="D99" s="24" t="s">
        <v>192</v>
      </c>
      <c r="E99" s="58" t="s">
        <v>186</v>
      </c>
      <c r="F99" s="47">
        <v>44385</v>
      </c>
      <c r="G99" s="27">
        <v>4900500</v>
      </c>
      <c r="H99" s="27">
        <f>ROUND(G99/154.9*158.3,0)</f>
        <v>5008064</v>
      </c>
      <c r="I99" s="27">
        <f t="shared" si="4"/>
        <v>5283302</v>
      </c>
      <c r="J99" s="29"/>
      <c r="K99" s="28">
        <f t="shared" si="5"/>
        <v>5283302</v>
      </c>
    </row>
    <row r="100" spans="1:11" s="23" customFormat="1" x14ac:dyDescent="0.25">
      <c r="A100" s="24" t="s">
        <v>17</v>
      </c>
      <c r="B100" s="24" t="s">
        <v>114</v>
      </c>
      <c r="C100" s="24" t="s">
        <v>30</v>
      </c>
      <c r="D100" s="24" t="s">
        <v>192</v>
      </c>
      <c r="E100" s="58" t="s">
        <v>186</v>
      </c>
      <c r="F100" s="47">
        <v>44385</v>
      </c>
      <c r="G100" s="27"/>
      <c r="H100" s="27"/>
      <c r="I100" s="27">
        <f t="shared" si="4"/>
        <v>0</v>
      </c>
      <c r="J100" s="29">
        <v>617100</v>
      </c>
      <c r="K100" s="28">
        <f t="shared" si="5"/>
        <v>617100</v>
      </c>
    </row>
    <row r="101" spans="1:11" s="23" customFormat="1" x14ac:dyDescent="0.25">
      <c r="A101" s="24" t="s">
        <v>12</v>
      </c>
      <c r="B101" s="24" t="s">
        <v>110</v>
      </c>
      <c r="C101" s="24" t="s">
        <v>30</v>
      </c>
      <c r="D101" s="24" t="s">
        <v>55</v>
      </c>
      <c r="E101" s="58" t="s">
        <v>186</v>
      </c>
      <c r="F101" s="47">
        <v>44371</v>
      </c>
      <c r="G101" s="27">
        <v>4804910</v>
      </c>
      <c r="H101" s="27">
        <f>ROUND(G101/153.1*158.3,0)</f>
        <v>4968107</v>
      </c>
      <c r="I101" s="27">
        <f t="shared" si="4"/>
        <v>5241149</v>
      </c>
      <c r="J101" s="29"/>
      <c r="K101" s="28">
        <f t="shared" si="5"/>
        <v>5241149</v>
      </c>
    </row>
    <row r="102" spans="1:11" s="23" customFormat="1" x14ac:dyDescent="0.25">
      <c r="A102" s="24" t="s">
        <v>12</v>
      </c>
      <c r="B102" s="24" t="s">
        <v>110</v>
      </c>
      <c r="C102" s="24" t="s">
        <v>30</v>
      </c>
      <c r="D102" s="24" t="s">
        <v>55</v>
      </c>
      <c r="E102" s="58" t="s">
        <v>186</v>
      </c>
      <c r="F102" s="47">
        <v>44371</v>
      </c>
      <c r="G102" s="27"/>
      <c r="H102" s="27"/>
      <c r="I102" s="27">
        <f t="shared" si="4"/>
        <v>0</v>
      </c>
      <c r="J102" s="29">
        <v>683650</v>
      </c>
      <c r="K102" s="28">
        <f t="shared" si="5"/>
        <v>683650</v>
      </c>
    </row>
    <row r="103" spans="1:11" s="23" customFormat="1" x14ac:dyDescent="0.25">
      <c r="A103" s="24" t="s">
        <v>76</v>
      </c>
      <c r="B103" s="24" t="s">
        <v>121</v>
      </c>
      <c r="C103" s="24" t="s">
        <v>30</v>
      </c>
      <c r="D103" s="24" t="s">
        <v>88</v>
      </c>
      <c r="E103" s="58" t="s">
        <v>186</v>
      </c>
      <c r="F103" s="47">
        <v>44371</v>
      </c>
      <c r="G103" s="27">
        <v>4979150</v>
      </c>
      <c r="H103" s="27">
        <f>ROUND(G103/153.1*158.3,0)</f>
        <v>5148265</v>
      </c>
      <c r="I103" s="27">
        <f t="shared" si="4"/>
        <v>5431208</v>
      </c>
      <c r="J103" s="29">
        <v>1113200</v>
      </c>
      <c r="K103" s="28">
        <f t="shared" si="5"/>
        <v>6544408</v>
      </c>
    </row>
    <row r="104" spans="1:11" s="23" customFormat="1" x14ac:dyDescent="0.25">
      <c r="A104" s="24" t="s">
        <v>76</v>
      </c>
      <c r="B104" s="24" t="s">
        <v>121</v>
      </c>
      <c r="C104" s="24" t="s">
        <v>30</v>
      </c>
      <c r="D104" s="24" t="s">
        <v>122</v>
      </c>
      <c r="E104" s="58" t="s">
        <v>186</v>
      </c>
      <c r="F104" s="47">
        <v>44371</v>
      </c>
      <c r="G104" s="27">
        <v>479160</v>
      </c>
      <c r="H104" s="27">
        <f>ROUND(G104/153.1*158.3,0)</f>
        <v>495435</v>
      </c>
      <c r="I104" s="27">
        <f t="shared" si="4"/>
        <v>522664</v>
      </c>
      <c r="J104" s="29"/>
      <c r="K104" s="28">
        <f t="shared" si="5"/>
        <v>522664</v>
      </c>
    </row>
    <row r="105" spans="1:11" x14ac:dyDescent="0.25">
      <c r="A105" s="4" t="s">
        <v>72</v>
      </c>
      <c r="B105" s="5"/>
      <c r="C105" s="5"/>
      <c r="D105" s="5"/>
      <c r="E105" s="5"/>
      <c r="F105" s="50"/>
      <c r="G105" s="8">
        <v>156836812</v>
      </c>
      <c r="H105" s="8">
        <f>SUM(H59:H104)</f>
        <v>161967741</v>
      </c>
      <c r="I105" s="8">
        <f>SUM(I59:I104)</f>
        <v>170869316</v>
      </c>
      <c r="J105" s="8">
        <f>SUM(J59:J104)</f>
        <v>28967100</v>
      </c>
      <c r="K105" s="8">
        <f>SUM(K59:K104)</f>
        <v>199836416</v>
      </c>
    </row>
    <row r="106" spans="1:11" x14ac:dyDescent="0.25">
      <c r="A106" s="6"/>
      <c r="B106" s="3"/>
      <c r="C106" s="3"/>
      <c r="D106" s="3"/>
      <c r="E106" s="3"/>
      <c r="F106" s="51"/>
      <c r="G106" s="9"/>
      <c r="H106" s="9"/>
      <c r="I106" s="9"/>
      <c r="J106" s="9"/>
      <c r="K106" s="9"/>
    </row>
    <row r="107" spans="1:11" x14ac:dyDescent="0.25">
      <c r="A107" s="7"/>
      <c r="B107" s="2"/>
      <c r="C107" s="2"/>
      <c r="D107" s="2"/>
      <c r="E107" s="2"/>
      <c r="F107" s="52"/>
      <c r="G107" s="18"/>
      <c r="H107" s="10"/>
      <c r="I107" s="10"/>
      <c r="J107" s="10"/>
      <c r="K107" s="10"/>
    </row>
    <row r="108" spans="1:11" x14ac:dyDescent="0.25">
      <c r="A108" s="6"/>
      <c r="B108" s="3"/>
      <c r="C108" s="3"/>
      <c r="D108" s="3"/>
      <c r="E108" s="3"/>
      <c r="F108" s="51"/>
      <c r="G108" s="9"/>
      <c r="H108" s="9"/>
      <c r="I108" s="9"/>
      <c r="J108" s="9"/>
      <c r="K108" s="9"/>
    </row>
    <row r="109" spans="1:11" x14ac:dyDescent="0.25">
      <c r="A109" s="6" t="s">
        <v>27</v>
      </c>
      <c r="B109" s="3"/>
      <c r="C109" s="3"/>
      <c r="D109" s="3"/>
      <c r="E109" s="3"/>
      <c r="F109" s="51"/>
      <c r="G109" s="9">
        <v>281682763</v>
      </c>
      <c r="H109" s="9">
        <f>H58+H105</f>
        <v>290355998</v>
      </c>
      <c r="I109" s="9">
        <f>I58+I105</f>
        <v>306313654</v>
      </c>
      <c r="J109" s="9">
        <f>J58+J105</f>
        <v>34813685</v>
      </c>
      <c r="K109" s="9">
        <f>K58+K105</f>
        <v>341127339</v>
      </c>
    </row>
    <row r="110" spans="1:11" x14ac:dyDescent="0.25">
      <c r="A110" s="6"/>
      <c r="B110" s="3"/>
      <c r="C110" s="3"/>
      <c r="D110" s="3"/>
      <c r="E110" s="3"/>
      <c r="F110" s="53"/>
      <c r="G110" s="17"/>
      <c r="H110" s="17"/>
      <c r="I110" s="17"/>
      <c r="J110" s="9"/>
      <c r="K110" s="9"/>
    </row>
    <row r="111" spans="1:11" x14ac:dyDescent="0.25">
      <c r="A111" s="7"/>
      <c r="B111" s="2"/>
      <c r="C111" s="2"/>
      <c r="D111" s="2"/>
      <c r="E111" s="2"/>
      <c r="F111" s="52"/>
      <c r="G111" s="18"/>
      <c r="H111" s="18"/>
      <c r="I111" s="18"/>
      <c r="J111" s="10"/>
      <c r="K111" s="10"/>
    </row>
    <row r="112" spans="1:11" x14ac:dyDescent="0.25">
      <c r="A112" s="13" t="s">
        <v>26</v>
      </c>
      <c r="B112" s="14"/>
      <c r="C112" s="14"/>
      <c r="D112" s="14"/>
      <c r="E112" s="14"/>
      <c r="F112" s="54"/>
      <c r="G112" s="19"/>
      <c r="H112" s="19"/>
      <c r="I112" s="19"/>
      <c r="J112" s="15"/>
      <c r="K112" s="15">
        <f>SUM(K109:K111)</f>
        <v>341127339</v>
      </c>
    </row>
    <row r="113" spans="1:15" x14ac:dyDescent="0.25">
      <c r="A113" s="7"/>
      <c r="B113" s="2"/>
      <c r="C113" s="2"/>
      <c r="D113" s="2"/>
      <c r="E113" s="2"/>
      <c r="F113" s="52"/>
      <c r="G113" s="18"/>
      <c r="H113" s="18"/>
      <c r="I113" s="18"/>
      <c r="J113" s="10"/>
      <c r="K113" s="10"/>
    </row>
    <row r="114" spans="1:15" s="23" customFormat="1" x14ac:dyDescent="0.25">
      <c r="A114" s="25" t="s">
        <v>191</v>
      </c>
      <c r="F114" s="64"/>
      <c r="G114" s="45"/>
      <c r="H114" s="45"/>
      <c r="I114" s="45"/>
      <c r="J114" s="45"/>
      <c r="K114" s="45"/>
    </row>
    <row r="115" spans="1:15" s="23" customFormat="1" x14ac:dyDescent="0.25">
      <c r="F115" s="64"/>
      <c r="G115" s="45"/>
      <c r="H115" s="45"/>
      <c r="I115" s="45"/>
      <c r="J115" s="45"/>
      <c r="K115" s="45"/>
    </row>
    <row r="117" spans="1:15" x14ac:dyDescent="0.25">
      <c r="L117" s="85"/>
      <c r="M117" s="85"/>
      <c r="N117" s="85"/>
      <c r="O117" s="85"/>
    </row>
    <row r="118" spans="1:15" x14ac:dyDescent="0.25">
      <c r="L118" s="85"/>
      <c r="M118" s="85"/>
      <c r="N118" s="85"/>
      <c r="O118" s="85"/>
    </row>
    <row r="120" spans="1:15" x14ac:dyDescent="0.25">
      <c r="A120" s="23"/>
    </row>
  </sheetData>
  <mergeCells count="3">
    <mergeCell ref="L117:O118"/>
    <mergeCell ref="E1:E4"/>
    <mergeCell ref="F1:F4"/>
  </mergeCells>
  <pageMargins left="0.59055118110236227" right="0.59055118110236227" top="1.5748031496062993" bottom="0.98425196850393704" header="0.31496062992125984" footer="0.70866141732283472"/>
  <pageSetup paperSize="9" scale="72" orientation="landscape" r:id="rId1"/>
  <headerFooter>
    <oddFooter>&amp;L&amp;F &amp;A&amp;C&amp;P&amp;R&amp;D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Siebe van Aalderen</cp:lastModifiedBy>
  <cp:lastPrinted>2021-12-23T08:24:01Z</cp:lastPrinted>
  <dcterms:created xsi:type="dcterms:W3CDTF">1999-11-10T08:49:46Z</dcterms:created>
  <dcterms:modified xsi:type="dcterms:W3CDTF">2022-09-17T12:21:31Z</dcterms:modified>
</cp:coreProperties>
</file>