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lgemeen\Frederiksoord fase 4\04 Voorbereidingsfase\4.03 Bestek\Definitief bestek Frederiksoord fase 4\Bijlagen\"/>
    </mc:Choice>
  </mc:AlternateContent>
  <xr:revisionPtr revIDLastSave="0" documentId="13_ncr:1_{310AF196-A7F4-436E-B9AD-AB27C76FDD3D}" xr6:coauthVersionLast="47" xr6:coauthVersionMax="47" xr10:uidLastSave="{00000000-0000-0000-0000-000000000000}"/>
  <bookViews>
    <workbookView xWindow="-120" yWindow="-120" windowWidth="29040" windowHeight="15840" activeTab="1" xr2:uid="{EAC1E152-BCF2-49FA-A14E-843FFA554828}"/>
  </bookViews>
  <sheets>
    <sheet name="Oppervlakten en lengtes" sheetId="1" r:id="rId1"/>
    <sheet name="Stuks Bomen en Struiken" sheetId="2" r:id="rId2"/>
  </sheets>
  <definedNames>
    <definedName name="_xlnm.Print_Area" localSheetId="0">'Oppervlakten en lengtes'!$A$1:$N$88</definedName>
    <definedName name="_xlnm.Print_Area" localSheetId="1">'Stuks Bomen en Struiken'!$A$1:$I$23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6" i="1" l="1"/>
  <c r="K87" i="1"/>
  <c r="K85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9" i="1"/>
  <c r="I88" i="1"/>
  <c r="N86" i="1" l="1"/>
  <c r="N87" i="1"/>
  <c r="N85" i="1"/>
  <c r="B84" i="1"/>
  <c r="H88" i="1"/>
  <c r="N9" i="1" l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F13" i="2"/>
  <c r="B29" i="1"/>
  <c r="B67" i="1"/>
  <c r="B36" i="1"/>
  <c r="B66" i="1"/>
  <c r="B63" i="1"/>
  <c r="B41" i="1"/>
  <c r="B57" i="1"/>
  <c r="B20" i="1"/>
  <c r="B21" i="1"/>
  <c r="B74" i="1"/>
  <c r="B11" i="1"/>
  <c r="B24" i="1"/>
  <c r="B42" i="1"/>
  <c r="B52" i="1"/>
  <c r="B77" i="1"/>
  <c r="B34" i="1"/>
  <c r="B53" i="1"/>
  <c r="B44" i="1"/>
  <c r="B72" i="1"/>
  <c r="B18" i="1"/>
  <c r="B48" i="1"/>
  <c r="B26" i="1"/>
  <c r="B76" i="1"/>
  <c r="B47" i="1"/>
  <c r="B56" i="1"/>
  <c r="B46" i="1"/>
  <c r="B31" i="1"/>
  <c r="B82" i="1"/>
  <c r="B35" i="1"/>
  <c r="B79" i="1"/>
  <c r="B32" i="1"/>
  <c r="B23" i="1"/>
  <c r="B45" i="1"/>
  <c r="B62" i="1"/>
  <c r="B17" i="1"/>
  <c r="B54" i="1"/>
  <c r="B37" i="1"/>
  <c r="B13" i="1"/>
  <c r="B16" i="1"/>
  <c r="B60" i="1"/>
  <c r="B10" i="1"/>
  <c r="B39" i="1"/>
  <c r="B14" i="1"/>
  <c r="B58" i="1"/>
  <c r="B65" i="1"/>
  <c r="B51" i="1"/>
  <c r="B19" i="1"/>
  <c r="B33" i="1"/>
  <c r="B68" i="1"/>
  <c r="B64" i="1"/>
  <c r="B61" i="1"/>
  <c r="B30" i="1"/>
  <c r="B38" i="1"/>
  <c r="B40" i="1"/>
  <c r="B43" i="1"/>
  <c r="B83" i="1"/>
  <c r="B22" i="1"/>
  <c r="B70" i="1"/>
  <c r="F10" i="2"/>
  <c r="F11" i="2"/>
  <c r="F12" i="2"/>
  <c r="F14" i="2"/>
  <c r="F15" i="2"/>
  <c r="F16" i="2"/>
  <c r="F17" i="2"/>
  <c r="F18" i="2"/>
  <c r="F19" i="2"/>
  <c r="F20" i="2"/>
  <c r="F21" i="2"/>
  <c r="C22" i="2"/>
  <c r="N88" i="1" l="1"/>
  <c r="F22" i="2"/>
</calcChain>
</file>

<file path=xl/sharedStrings.xml><?xml version="1.0" encoding="utf-8"?>
<sst xmlns="http://schemas.openxmlformats.org/spreadsheetml/2006/main" count="550" uniqueCount="236">
  <si>
    <t>Plantcode</t>
  </si>
  <si>
    <t>Naam</t>
  </si>
  <si>
    <t>Laag</t>
  </si>
  <si>
    <t>Kleur</t>
  </si>
  <si>
    <t>Lijntype</t>
  </si>
  <si>
    <t>Object</t>
  </si>
  <si>
    <t>Aantal</t>
  </si>
  <si>
    <t>Stuks</t>
  </si>
  <si>
    <t>Prijs per eenheid</t>
  </si>
  <si>
    <t>Prijs</t>
  </si>
  <si>
    <t>Ab</t>
  </si>
  <si>
    <t>Abelia x grandiflora 'Edward Goucher'</t>
  </si>
  <si>
    <t>Ab_Abelia x grandiflora 'Edward Goucher'</t>
  </si>
  <si>
    <t>BYLAYER</t>
  </si>
  <si>
    <t>ByLayer</t>
  </si>
  <si>
    <t>Arcering</t>
  </si>
  <si>
    <t>Ab2</t>
  </si>
  <si>
    <t>Ab2_Abelia x grandiflora</t>
  </si>
  <si>
    <t>Ar2</t>
  </si>
  <si>
    <t>Ar2_Aronia melanocarpa</t>
  </si>
  <si>
    <t>Aro</t>
  </si>
  <si>
    <t>Aronia melanocarpa 'Hugin'</t>
  </si>
  <si>
    <t>Aro_Aronia melanocarpa â€˜Huginâ€™</t>
  </si>
  <si>
    <t>Be1</t>
  </si>
  <si>
    <t>Be1_Berberis thunbergii 'Rose Glow'</t>
  </si>
  <si>
    <t>Be2</t>
  </si>
  <si>
    <t>Be2_Bergenia 'Baby Doll'</t>
  </si>
  <si>
    <t>Be3</t>
  </si>
  <si>
    <t>Bergenia 'Herbstblute'</t>
  </si>
  <si>
    <t>Be3_Bergenia 'HerbstblÃ¼te'</t>
  </si>
  <si>
    <t>Bu1</t>
  </si>
  <si>
    <t>Bu1_Buddleja 'Miss Ruby'</t>
  </si>
  <si>
    <t>Bu2</t>
  </si>
  <si>
    <t>Bu2_Buddleja davidii 'Royal Red'</t>
  </si>
  <si>
    <t>Bu3</t>
  </si>
  <si>
    <t>Bu3_Buddleja davidii 'Adonis Blue'</t>
  </si>
  <si>
    <t>Bu4</t>
  </si>
  <si>
    <t>Bu4_Buddleje davidii 'Ile de France'</t>
  </si>
  <si>
    <t>Bu5</t>
  </si>
  <si>
    <t>Bu5_Buddleja davidii 'Blue Horizon'</t>
  </si>
  <si>
    <t>Bu6</t>
  </si>
  <si>
    <t>Bu6_Buddleja davidii 'Blue Chip'</t>
  </si>
  <si>
    <t>Bu7</t>
  </si>
  <si>
    <t>Bu7_Buddleja davidii 'Pink Delight'</t>
  </si>
  <si>
    <t>Ca1</t>
  </si>
  <si>
    <t>Ca1_Calamagrostis acutiflora 'Karl Foerster'</t>
  </si>
  <si>
    <t>Ca2</t>
  </si>
  <si>
    <t>Ca2_Carex morrowii 'Ice Dance'</t>
  </si>
  <si>
    <t>Car</t>
  </si>
  <si>
    <t>Carpinus betulus ingezet als haag</t>
  </si>
  <si>
    <t>Car_Carpinus betulus</t>
  </si>
  <si>
    <t>Ce1</t>
  </si>
  <si>
    <t>Ce1_Ceanothus 'Burkwoodii'</t>
  </si>
  <si>
    <t>Ch2</t>
  </si>
  <si>
    <t>Choisya ternata 'White Dazzler'</t>
  </si>
  <si>
    <t>Ch2_Choisya ternata â€˜White Dazzlerâ€™</t>
  </si>
  <si>
    <t>Cho</t>
  </si>
  <si>
    <t>Choisya ternata 'Sundancea'</t>
  </si>
  <si>
    <t>Cho_Choisya ternata â€˜Sundanceâ€™</t>
  </si>
  <si>
    <t>Cle</t>
  </si>
  <si>
    <t>Cle_Clethra alnifolia 'White Spire'</t>
  </si>
  <si>
    <t>Co1</t>
  </si>
  <si>
    <t>Co1_Cornus alba 'Sibirian Pearls'</t>
  </si>
  <si>
    <t>Cor</t>
  </si>
  <si>
    <t>Cor_Corylopsis spicata</t>
  </si>
  <si>
    <t>Deu</t>
  </si>
  <si>
    <t>Deu_Deutzia gracilis</t>
  </si>
  <si>
    <t>Eu1</t>
  </si>
  <si>
    <t>Eu1_Euonymus fortunei 'Emerald Gaiety'</t>
  </si>
  <si>
    <t>Eu2</t>
  </si>
  <si>
    <t>Eu2_Euonymus europeus</t>
  </si>
  <si>
    <t>Eu3</t>
  </si>
  <si>
    <t>Eu3_Euonymus alatus</t>
  </si>
  <si>
    <t>Eup</t>
  </si>
  <si>
    <t>Eup_Euphorbia amygdaloides var robbiae</t>
  </si>
  <si>
    <t>Fe</t>
  </si>
  <si>
    <t>Fe_Festuca mairei</t>
  </si>
  <si>
    <t>Ge1</t>
  </si>
  <si>
    <t>Ge1_Geranium macrorrhizum 'Ingwersen's Variety'</t>
  </si>
  <si>
    <t>Ge2</t>
  </si>
  <si>
    <t>Ge2_Geranium macrorrhizum 'Spessart'</t>
  </si>
  <si>
    <t>Ge3</t>
  </si>
  <si>
    <t>Ge3_Geranium macrorrhizum 'Czakor'</t>
  </si>
  <si>
    <t>Gen</t>
  </si>
  <si>
    <t>Gen_Genista lydia</t>
  </si>
  <si>
    <t>Ham</t>
  </si>
  <si>
    <t>Ham_Hamamelis mollis 'Pallida'</t>
  </si>
  <si>
    <t>Hed</t>
  </si>
  <si>
    <t>Hed_Hedera helix 'Arborescens</t>
  </si>
  <si>
    <t>Hyd</t>
  </si>
  <si>
    <t>Hyd_Hydrangea anomala ssp. petiolaris</t>
  </si>
  <si>
    <t>Kal</t>
  </si>
  <si>
    <t>Kal_Kalimeris incisa 'Madiva'</t>
  </si>
  <si>
    <t>Kol</t>
  </si>
  <si>
    <t>Kol_Kolkwitzia amabilis 'Pink Cloud'</t>
  </si>
  <si>
    <t>Lav</t>
  </si>
  <si>
    <t>Lav_Lavandula angustifolia 'Hidcote'</t>
  </si>
  <si>
    <t>Les</t>
  </si>
  <si>
    <t>Les_Lespedeza thunbergii</t>
  </si>
  <si>
    <t>Lo2</t>
  </si>
  <si>
    <t>Lonicera pielata 'Purple Pearl'</t>
  </si>
  <si>
    <t>Planten - Caerulea</t>
  </si>
  <si>
    <t>Lo3</t>
  </si>
  <si>
    <t>Lonicera nitida 'Maigrun'</t>
  </si>
  <si>
    <t>Lo3_Lonicera nitida â€˜Maigrunâ€™</t>
  </si>
  <si>
    <t>Lon</t>
  </si>
  <si>
    <t>Lon_Lonicera fragantissima</t>
  </si>
  <si>
    <t>Mag</t>
  </si>
  <si>
    <t>Mag_Magnolia 'Susan'</t>
  </si>
  <si>
    <t>Mah</t>
  </si>
  <si>
    <t>Mah_Mahonia japonica 'Hivernant'</t>
  </si>
  <si>
    <t>Mal</t>
  </si>
  <si>
    <t>Mal_Malva moschata 'Alba'</t>
  </si>
  <si>
    <t>Nep</t>
  </si>
  <si>
    <t>Nepeta faassenii 'Grog'</t>
  </si>
  <si>
    <t>Nep_Nepeta faassenii â€˜Grogâ€™</t>
  </si>
  <si>
    <t>Ori</t>
  </si>
  <si>
    <t>Ori_Origanum laevigatum 'Herrenhausen'</t>
  </si>
  <si>
    <t>Os</t>
  </si>
  <si>
    <t>Os_Osmanthus x burkwoodii</t>
  </si>
  <si>
    <t>Pe1</t>
  </si>
  <si>
    <t>Pe1_Pennisetum alopecuroides 'Hameln'</t>
  </si>
  <si>
    <t>Per</t>
  </si>
  <si>
    <t>Perovskia atriplicifolia 'Bleu Spire'</t>
  </si>
  <si>
    <t>Per_Perovskia atriplicifolia â€˜Bleu Spire</t>
  </si>
  <si>
    <t>Ph1</t>
  </si>
  <si>
    <t>Ph1_Physocarpus opulifolius 'Diable d'Or'</t>
  </si>
  <si>
    <t>Ph3</t>
  </si>
  <si>
    <t>Ph3_Philadelphus 'Lemoinei'</t>
  </si>
  <si>
    <t>Phl</t>
  </si>
  <si>
    <t>Phl_Phlomis russeliana</t>
  </si>
  <si>
    <t>Pin</t>
  </si>
  <si>
    <t>Pin_Pinus mugo 'Mops'</t>
  </si>
  <si>
    <t>Po1</t>
  </si>
  <si>
    <t>Po1_Potentilla fruticosa 'Abbotswood'</t>
  </si>
  <si>
    <t>Po2</t>
  </si>
  <si>
    <t>Po2_Potentilla fruticosa 'Goldfinger'</t>
  </si>
  <si>
    <t>Po3</t>
  </si>
  <si>
    <t>Po3_Potentilla fruticosa 'Limelight'</t>
  </si>
  <si>
    <t>Po4</t>
  </si>
  <si>
    <t>Po4_Potentilla fruticosa 'Sommerflor'</t>
  </si>
  <si>
    <t>Pr2</t>
  </si>
  <si>
    <t>Pr2_Prunus cistena</t>
  </si>
  <si>
    <t>Pr3</t>
  </si>
  <si>
    <t>Prunus lusitanica 'Titan' (Rentan)</t>
  </si>
  <si>
    <t>Pr3_Prunus lusitanica â€˜Titanâ€™ (Rentan)</t>
  </si>
  <si>
    <t>Pyr</t>
  </si>
  <si>
    <t>Pyr_Pyracantha 'Red Cushion'</t>
  </si>
  <si>
    <t>Ro1</t>
  </si>
  <si>
    <t>Rosa 'Westzeit'</t>
  </si>
  <si>
    <t>Ro1_Rosa â€˜Westzeitâ€™</t>
  </si>
  <si>
    <t>Ro2</t>
  </si>
  <si>
    <t>Ro2_Rosa 'White Cover' (Kent)</t>
  </si>
  <si>
    <t>Ro3</t>
  </si>
  <si>
    <t>Rosa 'Golf'</t>
  </si>
  <si>
    <t>Ro3_Rosa â€˜Golfâ€™</t>
  </si>
  <si>
    <t>Ro4</t>
  </si>
  <si>
    <t>Ro4_Rosa 'Alba'</t>
  </si>
  <si>
    <t>Ro5</t>
  </si>
  <si>
    <t>Rosa 'Rally'</t>
  </si>
  <si>
    <t>Ro5_Rosa â€˜Rallyâ€™</t>
  </si>
  <si>
    <t>Ros</t>
  </si>
  <si>
    <t>Ros_Rosmarinus officinalis 'Pyramidalis'</t>
  </si>
  <si>
    <t>Sam</t>
  </si>
  <si>
    <t>Sam_Sambucus nigra</t>
  </si>
  <si>
    <t>Se1</t>
  </si>
  <si>
    <t>Sedum spurium 'Schorbuser Blut'</t>
  </si>
  <si>
    <t>Se1_Sedum spurium 'Schorbuser Blut'</t>
  </si>
  <si>
    <t>Ses</t>
  </si>
  <si>
    <t>Ses_Sesleria autumnalis</t>
  </si>
  <si>
    <t>Sp2</t>
  </si>
  <si>
    <t>Spriaea japonica 'Manon'</t>
  </si>
  <si>
    <t>Sp2_Spiraea betulifolia â€˜Torâ€™</t>
  </si>
  <si>
    <t>Spi</t>
  </si>
  <si>
    <t>Spiraea betulifolia 'Tor' Spierstruik 06-06 100 wit</t>
  </si>
  <si>
    <t>Spi_Spiraea betulifolia â€˜Torâ€™ Spierstruik 06-06 100 wit</t>
  </si>
  <si>
    <t>Vi1</t>
  </si>
  <si>
    <t>Vi1_Viburnum bodnantense 'Charles Lamont'</t>
  </si>
  <si>
    <t>Wei</t>
  </si>
  <si>
    <t>Wei_Weigela 'Wine &amp; Roses' (Alexandra)</t>
  </si>
  <si>
    <t>Totaal</t>
  </si>
  <si>
    <t>Prijs per stuk</t>
  </si>
  <si>
    <t>Ac1</t>
  </si>
  <si>
    <t>Acer campestre 'Huibers Elegant', Veldesdoorn</t>
  </si>
  <si>
    <t>Am</t>
  </si>
  <si>
    <t>Amelanchier lamarckii</t>
  </si>
  <si>
    <t xml:space="preserve">Bet </t>
  </si>
  <si>
    <t>Betula pendula 'Zwitsers Glorie'</t>
  </si>
  <si>
    <t>Cra</t>
  </si>
  <si>
    <t>Crataegus xlavallei (hoogstam)</t>
  </si>
  <si>
    <t>Hip</t>
  </si>
  <si>
    <t>Hippophae salicifolia ‘Streetwise’</t>
  </si>
  <si>
    <t>Liq</t>
  </si>
  <si>
    <t>Liquidambar styraciflua ‘Slender Silhouette’</t>
  </si>
  <si>
    <t>Pr1</t>
  </si>
  <si>
    <t>Prunus serrulata 'Royal Burgundy'</t>
  </si>
  <si>
    <t>Pr4</t>
  </si>
  <si>
    <t>Prunus 'Spire'</t>
  </si>
  <si>
    <t>Rob</t>
  </si>
  <si>
    <t>Robinia pseudoacacia 'Bessoniana'</t>
  </si>
  <si>
    <t xml:space="preserve">Sor </t>
  </si>
  <si>
    <t>Sorbus aria ‘Magnifica’ (hoogstam), Meelbes</t>
  </si>
  <si>
    <t>Qu1</t>
  </si>
  <si>
    <t>Quercus palustris ‘Green Pillar’</t>
  </si>
  <si>
    <t>Zel</t>
  </si>
  <si>
    <t>Zelkova serrata ‘Fastigiata’</t>
  </si>
  <si>
    <t>Stuks per m1/m2</t>
  </si>
  <si>
    <t xml:space="preserve">Gemende haag 1 </t>
  </si>
  <si>
    <t>Polyline</t>
  </si>
  <si>
    <t>Project:</t>
  </si>
  <si>
    <t>Bestek</t>
  </si>
  <si>
    <t>Datum</t>
  </si>
  <si>
    <t>Status</t>
  </si>
  <si>
    <t>Versie</t>
  </si>
  <si>
    <t>Afprijslijst beplanting en bomen</t>
  </si>
  <si>
    <t>2022-03</t>
  </si>
  <si>
    <t>Frederiksoord fase 4</t>
  </si>
  <si>
    <t>Oppervlakte in m2</t>
  </si>
  <si>
    <t>Blad 1 van 2</t>
  </si>
  <si>
    <t>Blad 2 van 2</t>
  </si>
  <si>
    <t>Haag spi 60% + Bu1 40% lage losse haag</t>
  </si>
  <si>
    <t>Gemengde half losse haag 2 (hoogte 150 cm)</t>
  </si>
  <si>
    <t>Lengte in m</t>
  </si>
  <si>
    <t>Maat</t>
  </si>
  <si>
    <t>30-40</t>
  </si>
  <si>
    <t>40-60</t>
  </si>
  <si>
    <t>p9</t>
  </si>
  <si>
    <t>60-80</t>
  </si>
  <si>
    <t>C2</t>
  </si>
  <si>
    <t>125-150</t>
  </si>
  <si>
    <t>80-100</t>
  </si>
  <si>
    <t>Definitief</t>
  </si>
  <si>
    <t>&gt;15m (maat 20-25)</t>
  </si>
  <si>
    <t>8-15m (maat 16-18)</t>
  </si>
  <si>
    <t>&lt;8m (maat &lt;16cm)</t>
  </si>
  <si>
    <t>Grootte 
1e, 2e en 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</si>
</sst>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686D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2" applyNumberFormat="0" applyFill="0" applyAlignment="0" applyProtection="0"/>
    <xf numFmtId="0" fontId="4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7" fillId="2" borderId="3" xfId="1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5" fillId="0" borderId="0" xfId="2" applyFont="1" applyBorder="1" applyAlignment="1" applyProtection="1">
      <alignment horizontal="left" vertical="center"/>
      <protection locked="0"/>
    </xf>
    <xf numFmtId="0" fontId="5" fillId="0" borderId="0" xfId="2" applyFont="1" applyBorder="1" applyProtection="1">
      <protection locked="0"/>
    </xf>
    <xf numFmtId="0" fontId="5" fillId="0" borderId="7" xfId="2" applyFont="1" applyBorder="1" applyProtection="1">
      <protection locked="0"/>
    </xf>
    <xf numFmtId="0" fontId="0" fillId="0" borderId="0" xfId="0" applyBorder="1"/>
    <xf numFmtId="0" fontId="0" fillId="0" borderId="7" xfId="0" applyBorder="1"/>
    <xf numFmtId="0" fontId="0" fillId="0" borderId="0" xfId="0" applyBorder="1" applyAlignment="1">
      <alignment wrapText="1"/>
    </xf>
    <xf numFmtId="0" fontId="7" fillId="2" borderId="8" xfId="1" applyFont="1" applyFill="1" applyBorder="1" applyAlignment="1" applyProtection="1">
      <alignment vertical="top" wrapText="1"/>
      <protection locked="0"/>
    </xf>
    <xf numFmtId="44" fontId="0" fillId="0" borderId="0" xfId="0" applyNumberFormat="1" applyBorder="1" applyAlignment="1">
      <alignment wrapText="1"/>
    </xf>
    <xf numFmtId="0" fontId="0" fillId="0" borderId="9" xfId="0" applyBorder="1"/>
    <xf numFmtId="44" fontId="0" fillId="0" borderId="0" xfId="0" applyNumberFormat="1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0" fontId="6" fillId="2" borderId="4" xfId="1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0" fillId="0" borderId="0" xfId="0" applyBorder="1" applyProtection="1">
      <protection locked="0"/>
    </xf>
    <xf numFmtId="1" fontId="0" fillId="0" borderId="0" xfId="0" applyNumberFormat="1" applyBorder="1" applyProtection="1">
      <protection locked="0"/>
    </xf>
    <xf numFmtId="44" fontId="0" fillId="0" borderId="0" xfId="0" applyNumberFormat="1" applyBorder="1" applyAlignment="1" applyProtection="1">
      <alignment wrapText="1"/>
      <protection locked="0"/>
    </xf>
    <xf numFmtId="44" fontId="0" fillId="0" borderId="7" xfId="0" applyNumberFormat="1" applyBorder="1" applyAlignment="1" applyProtection="1">
      <alignment wrapText="1"/>
      <protection locked="0"/>
    </xf>
    <xf numFmtId="1" fontId="0" fillId="0" borderId="0" xfId="0" applyNumberFormat="1" applyBorder="1"/>
    <xf numFmtId="0" fontId="0" fillId="0" borderId="0" xfId="0" applyNumberFormat="1" applyBorder="1" applyProtection="1">
      <protection locked="0"/>
    </xf>
    <xf numFmtId="1" fontId="0" fillId="0" borderId="11" xfId="0" applyNumberFormat="1" applyBorder="1"/>
    <xf numFmtId="44" fontId="0" fillId="0" borderId="12" xfId="0" applyNumberFormat="1" applyBorder="1" applyAlignment="1">
      <alignment wrapText="1"/>
    </xf>
    <xf numFmtId="0" fontId="3" fillId="2" borderId="5" xfId="1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0" borderId="0" xfId="0" applyFill="1" applyBorder="1"/>
    <xf numFmtId="0" fontId="0" fillId="0" borderId="4" xfId="0" applyBorder="1" applyAlignment="1">
      <alignment horizontal="left"/>
    </xf>
    <xf numFmtId="0" fontId="6" fillId="2" borderId="13" xfId="1" applyFont="1" applyFill="1" applyBorder="1" applyAlignment="1" applyProtection="1">
      <alignment horizontal="left" vertical="top" wrapText="1"/>
      <protection locked="0"/>
    </xf>
    <xf numFmtId="0" fontId="6" fillId="2" borderId="4" xfId="1" applyFont="1" applyFill="1" applyBorder="1" applyAlignment="1" applyProtection="1">
      <alignment horizontal="left" vertical="top" wrapText="1"/>
      <protection locked="0"/>
    </xf>
    <xf numFmtId="16" fontId="6" fillId="2" borderId="4" xfId="1" applyNumberFormat="1" applyFont="1" applyFill="1" applyBorder="1" applyAlignment="1" applyProtection="1">
      <alignment horizontal="center" vertical="top" wrapText="1"/>
      <protection locked="0"/>
    </xf>
    <xf numFmtId="16" fontId="6" fillId="2" borderId="14" xfId="1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14" fontId="0" fillId="0" borderId="4" xfId="0" applyNumberFormat="1" applyBorder="1" applyAlignment="1">
      <alignment horizontal="left"/>
    </xf>
  </cellXfs>
  <cellStyles count="3">
    <cellStyle name="Kop 1" xfId="1" builtinId="16"/>
    <cellStyle name="Standaard" xfId="0" builtinId="0"/>
    <cellStyle name="Standaard 2" xfId="2" xr:uid="{E166C455-4059-41D9-95C1-69AAA87A7D92}"/>
  </cellStyles>
  <dxfs count="38">
    <dxf>
      <numFmt numFmtId="34" formatCode="_ &quot;€&quot;\ * #,##0.00_ ;_ &quot;€&quot;\ * \-#,##0.00_ ;_ &quot;€&quot;\ * &quot;-&quot;??_ ;_ @_ "/>
      <border diagonalUp="0" diagonalDown="0" outline="0">
        <left/>
        <right/>
        <top/>
        <bottom/>
      </border>
    </dxf>
    <dxf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 &quot;€&quot;\ * #,##0.00_ ;_ &quot;€&quot;\ * \-#,##0.00_ ;_ &quot;€&quot;\ * &quot;-&quot;??_ ;_ @_ "/>
      <alignment horizontal="general" vertical="bottom" textRotation="0" wrapText="1" indent="0" justifyLastLine="0" shrinkToFit="0" readingOrder="0"/>
    </dxf>
    <dxf>
      <numFmt numFmtId="34" formatCode="_ &quot;€&quot;\ * #,##0.00_ ;_ &quot;€&quot;\ * \-#,##0.00_ ;_ &quot;€&quot;\ * &quot;-&quot;??_ ;_ @_ "/>
      <alignment horizontal="general" vertical="bottom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1686D0"/>
        </patternFill>
      </fill>
      <alignment horizontal="general" vertical="top" textRotation="0" wrapText="1" indent="0" justifyLastLine="0" shrinkToFit="0" readingOrder="0"/>
      <protection locked="0" hidden="0"/>
    </dxf>
    <dxf>
      <numFmt numFmtId="34" formatCode="_ &quot;€&quot;\ * #,##0.00_ ;_ &quot;€&quot;\ * \-#,##0.00_ ;_ &quot;€&quot;\ * &quot;-&quot;??_ ;_ @_ "/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numFmt numFmtId="34" formatCode="_ &quot;€&quot;\ * #,##0.00_ ;_ &quot;€&quot;\ * \-#,##0.00_ ;_ &quot;€&quot;\ * &quot;-&quot;??_ ;_ @_ "/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numFmt numFmtId="34" formatCode="_ &quot;€&quot;\ * #,##0.00_ ;_ &quot;€&quot;\ * \-#,##0.00_ ;_ &quot;€&quot;\ * &quot;-&quot;??_ ;_ @_ "/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border diagonalUp="0" diagonalDown="0" outline="0">
        <left/>
        <right/>
        <top/>
        <bottom style="thin">
          <color indexed="64"/>
        </bottom>
      </border>
    </dxf>
    <dxf>
      <numFmt numFmtId="0" formatCode="General"/>
    </dxf>
    <dxf>
      <border diagonalUp="0" diagonalDown="0" outline="0">
        <left/>
        <right/>
        <top/>
        <bottom style="thin">
          <color indexed="64"/>
        </bottom>
      </border>
    </dxf>
    <dxf>
      <numFmt numFmtId="1" formatCode="0"/>
      <border diagonalUp="0" diagonalDown="0" outline="0">
        <left/>
        <right/>
        <top/>
        <bottom style="thin">
          <color indexed="64"/>
        </bottom>
      </border>
    </dxf>
    <dxf>
      <protection locked="0" hidden="0"/>
    </dxf>
    <dxf>
      <numFmt numFmtId="1" formatCode="0"/>
      <border diagonalUp="0" diagonalDown="0" outline="0">
        <left/>
        <right/>
        <top/>
        <bottom style="thin">
          <color indexed="64"/>
        </bottom>
      </border>
    </dxf>
    <dxf>
      <protection locked="0" hidden="0"/>
    </dxf>
    <dxf>
      <border diagonalUp="0" diagonalDown="0" outline="0">
        <left/>
        <right/>
        <top/>
        <bottom style="thin">
          <color indexed="64"/>
        </bottom>
      </border>
    </dxf>
    <dxf>
      <protection locked="0" hidden="0"/>
    </dxf>
    <dxf>
      <border diagonalUp="0" diagonalDown="0" outline="0">
        <left/>
        <right/>
        <top/>
        <bottom style="thin">
          <color indexed="64"/>
        </bottom>
      </border>
    </dxf>
    <dxf>
      <protection locked="0" hidden="0"/>
    </dxf>
    <dxf>
      <border diagonalUp="0" diagonalDown="0" outline="0">
        <left/>
        <right/>
        <top/>
        <bottom style="thin">
          <color indexed="64"/>
        </bottom>
      </border>
    </dxf>
    <dxf>
      <protection locked="0" hidden="0"/>
    </dxf>
    <dxf>
      <border diagonalUp="0" diagonalDown="0" outline="0">
        <left/>
        <right/>
        <top/>
        <bottom style="thin">
          <color indexed="64"/>
        </bottom>
      </border>
    </dxf>
    <dxf>
      <protection locked="0" hidden="0"/>
    </dxf>
    <dxf>
      <border diagonalUp="0" diagonalDown="0" outline="0">
        <left/>
        <right/>
        <top/>
        <bottom style="thin">
          <color indexed="64"/>
        </bottom>
      </border>
    </dxf>
    <dxf>
      <protection locked="0" hidden="0"/>
    </dxf>
    <dxf>
      <border diagonalUp="0" diagonalDown="0" outline="0">
        <left/>
        <right/>
        <top/>
        <bottom style="thin">
          <color indexed="64"/>
        </bottom>
      </border>
    </dxf>
    <dxf>
      <numFmt numFmtId="0" formatCode="General"/>
      <protection locked="0" hidden="0"/>
    </dxf>
    <dxf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1686D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549945</xdr:colOff>
      <xdr:row>2</xdr:row>
      <xdr:rowOff>17044</xdr:rowOff>
    </xdr:from>
    <xdr:to>
      <xdr:col>12</xdr:col>
      <xdr:colOff>763232</xdr:colOff>
      <xdr:row>6</xdr:row>
      <xdr:rowOff>11013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7DBAD1B-2ABB-4CFA-AE91-3282B1356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7270" y="464719"/>
          <a:ext cx="2883008" cy="7559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7519</xdr:rowOff>
    </xdr:from>
    <xdr:to>
      <xdr:col>8</xdr:col>
      <xdr:colOff>454133</xdr:colOff>
      <xdr:row>6</xdr:row>
      <xdr:rowOff>1488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C9C4862-A7B4-4BB2-B2E2-1D800B7CF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455194"/>
          <a:ext cx="2883008" cy="75596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4913507-ACA1-476E-91FC-C68130EF6CD4}" name="Tabel3" displayName="Tabel3" ref="A8:N88" totalsRowCount="1" headerRowDxfId="37" headerRowBorderDxfId="36" headerRowCellStyle="Kop 1">
  <autoFilter ref="A8:N87" xr:uid="{B1875899-0092-47E7-B27B-5863CE4543C3}"/>
  <sortState xmlns:xlrd2="http://schemas.microsoft.com/office/spreadsheetml/2017/richdata2" ref="A9:N83">
    <sortCondition ref="A8:A83"/>
  </sortState>
  <tableColumns count="14">
    <tableColumn id="10" xr3:uid="{A35BBCCC-7372-4B45-8EF2-7BC1B12AC87D}" name="Plantcode" totalsRowLabel="Totaal" dataDxfId="35" totalsRowDxfId="34"/>
    <tableColumn id="1" xr3:uid="{4E6B336F-4AB0-4C3E-B479-6C15BE83BD8D}" name="Naam" dataDxfId="33" totalsRowDxfId="32">
      <calculatedColumnFormula>MID(Tabel3[[#This Row],[Laag]],5,100)</calculatedColumnFormula>
    </tableColumn>
    <tableColumn id="2" xr3:uid="{F928C7CC-0CD2-48CF-90BE-E6E188B183C5}" name="Laag" dataDxfId="31" totalsRowDxfId="30"/>
    <tableColumn id="3" xr3:uid="{EDC5A059-E971-4A7B-BEB7-61EE648FAB46}" name="Kleur" dataDxfId="29" totalsRowDxfId="28"/>
    <tableColumn id="4" xr3:uid="{29A59AF9-7B8F-4EFA-97A9-65AB7D71AA5D}" name="Lijntype" dataDxfId="27" totalsRowDxfId="26"/>
    <tableColumn id="5" xr3:uid="{B9839FCE-A07F-4947-A690-89188272AF7A}" name="Object" dataDxfId="25" totalsRowDxfId="24"/>
    <tableColumn id="6" xr3:uid="{AF75F4DB-DDE2-4986-955E-9ACC9B2F71AA}" name="Aantal" dataDxfId="23" totalsRowDxfId="22"/>
    <tableColumn id="8" xr3:uid="{AC20CC9E-DCAB-41CC-B515-D8DD18DCC058}" name="Oppervlakte in m2" totalsRowFunction="sum" dataDxfId="21" totalsRowDxfId="20"/>
    <tableColumn id="11" xr3:uid="{69482E3D-DBEC-418D-9CBB-2499EE777325}" name="Lengte in m" totalsRowFunction="custom" dataDxfId="19" totalsRowDxfId="18">
      <totalsRowFormula>SUM(Tabel3[[#Headers],[#Data],[Lengte in m]])</totalsRowFormula>
    </tableColumn>
    <tableColumn id="7" xr3:uid="{C17A2C0D-5DA1-4C27-8E81-D126D837D09F}" name="Stuks per m1/m2" totalsRowDxfId="17"/>
    <tableColumn id="19" xr3:uid="{1583F3C1-9BDF-40DD-A7EC-F2CCE2503CD4}" name="Stuks" dataDxfId="16" totalsRowDxfId="15">
      <calculatedColumnFormula>Tabel3[[#This Row],[Stuks per m1/m2]]*Tabel3[[#This Row],[Oppervlakte in m2]]</calculatedColumnFormula>
    </tableColumn>
    <tableColumn id="12" xr3:uid="{FE8E8B24-61EC-4EED-8EFC-C2B128D3CB69}" name="Maat" dataDxfId="14"/>
    <tableColumn id="9" xr3:uid="{B1AA38A2-A6B1-49EF-9F64-D2067F57928C}" name="Prijs per eenheid" dataDxfId="13" totalsRowDxfId="12"/>
    <tableColumn id="17" xr3:uid="{D7A9F744-E3C6-4BF1-9DAA-7DCD07B42B45}" name="Prijs" totalsRowFunction="custom" dataDxfId="11" totalsRowDxfId="10">
      <calculatedColumnFormula>Tabel3[[#This Row],[Prijs per eenheid]]*Tabel3[[#This Row],[Stuks]]</calculatedColumnFormula>
      <totalsRowFormula>SUM(Tabel3[[#Headers],[#Data],[Prijs]])</totalsRow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91DFAC6-2406-4DF3-A33C-19F5068C10BB}" name="Tabel4" displayName="Tabel4" ref="A9:F22" totalsRowCount="1" headerRowDxfId="9" headerRowBorderDxfId="8" headerRowCellStyle="Kop 1">
  <autoFilter ref="A9:F21" xr:uid="{348326F1-137D-4DBB-A4AC-C2A730D65D67}"/>
  <tableColumns count="6">
    <tableColumn id="3" xr3:uid="{CA7B80C1-4A2A-4000-BE5B-815938A9CB68}" name="Plantcode" totalsRowLabel="Totaal" totalsRowDxfId="5"/>
    <tableColumn id="4" xr3:uid="{D8A4A09D-8AA3-4A18-92CA-BF9C3E32E4F3}" name="Naam" totalsRowDxfId="4"/>
    <tableColumn id="5" xr3:uid="{869AC25F-4136-44ED-BE1A-1C794D61A076}" name="Aantal" totalsRowFunction="sum" totalsRowDxfId="3"/>
    <tableColumn id="1" xr3:uid="{74D65D8E-B8BE-4C15-BA76-03CC05302625}" name="Grootte _x000a_1e, 2e en 3e" totalsRowDxfId="2"/>
    <tableColumn id="6" xr3:uid="{FD797AB0-0F65-4304-8E2B-D19F9C723FC7}" name="Prijs per stuk" dataDxfId="7" totalsRowDxfId="1"/>
    <tableColumn id="2" xr3:uid="{8A98EBBB-3FD6-4C42-9F18-3FA940033295}" name="Totaal" totalsRowFunction="custom" dataDxfId="6" totalsRowDxfId="0">
      <calculatedColumnFormula>Tabel4[[#This Row],[Aantal]]*Tabel4[[#This Row],[Prijs per stuk]]</calculatedColumnFormula>
      <totalsRowFormula>SUM(Tabel4[Totaal])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AF117-3DCB-45E8-8C43-15701FF70D7F}">
  <sheetPr>
    <tabColor rgb="FFFFFF00"/>
    <pageSetUpPr fitToPage="1"/>
  </sheetPr>
  <dimension ref="A1:N88"/>
  <sheetViews>
    <sheetView view="pageBreakPreview" topLeftCell="A40" zoomScaleNormal="100" zoomScaleSheetLayoutView="100" workbookViewId="0">
      <selection activeCell="H44" sqref="H44"/>
    </sheetView>
  </sheetViews>
  <sheetFormatPr defaultRowHeight="15" x14ac:dyDescent="0.25"/>
  <cols>
    <col min="1" max="1" width="15.5703125" bestFit="1" customWidth="1"/>
    <col min="2" max="2" width="44.42578125" bestFit="1" customWidth="1"/>
    <col min="3" max="3" width="55.7109375" hidden="1" customWidth="1"/>
    <col min="4" max="6" width="9.140625" hidden="1" customWidth="1"/>
    <col min="7" max="7" width="9" hidden="1" customWidth="1"/>
    <col min="8" max="8" width="13.140625" bestFit="1" customWidth="1"/>
    <col min="9" max="10" width="9.28515625" customWidth="1"/>
    <col min="11" max="11" width="14.28515625" bestFit="1" customWidth="1"/>
    <col min="12" max="12" width="7.7109375" bestFit="1" customWidth="1"/>
    <col min="13" max="13" width="14.28515625" customWidth="1"/>
    <col min="14" max="14" width="8.85546875" bestFit="1" customWidth="1"/>
  </cols>
  <sheetData>
    <row r="1" spans="1:14" ht="20.25" customHeight="1" x14ac:dyDescent="0.25">
      <c r="A1" s="33" t="s">
        <v>214</v>
      </c>
      <c r="B1" s="34"/>
      <c r="C1" s="34"/>
      <c r="D1" s="19"/>
      <c r="E1" s="19"/>
      <c r="F1" s="19"/>
      <c r="G1" s="19"/>
      <c r="H1" s="19"/>
      <c r="I1" s="19"/>
      <c r="J1" s="19"/>
      <c r="K1" s="19"/>
      <c r="L1" s="19"/>
      <c r="M1" s="35" t="s">
        <v>218</v>
      </c>
      <c r="N1" s="36"/>
    </row>
    <row r="2" spans="1:14" x14ac:dyDescent="0.25">
      <c r="A2" s="4" t="s">
        <v>209</v>
      </c>
      <c r="B2" s="37" t="s">
        <v>216</v>
      </c>
      <c r="C2" s="37"/>
      <c r="D2" s="37"/>
      <c r="E2" s="5"/>
      <c r="F2" s="6"/>
      <c r="G2" s="6"/>
      <c r="H2" s="6"/>
      <c r="I2" s="6"/>
      <c r="J2" s="6"/>
      <c r="K2" s="6"/>
      <c r="L2" s="6"/>
      <c r="M2" s="6"/>
      <c r="N2" s="7"/>
    </row>
    <row r="3" spans="1:14" x14ac:dyDescent="0.25">
      <c r="A3" s="4" t="s">
        <v>210</v>
      </c>
      <c r="B3" s="32" t="s">
        <v>215</v>
      </c>
      <c r="C3" s="32"/>
      <c r="D3" s="32"/>
      <c r="E3" s="5"/>
      <c r="F3" s="6"/>
      <c r="G3" s="6"/>
      <c r="H3" s="6"/>
      <c r="I3" s="6"/>
      <c r="J3" s="6"/>
      <c r="K3" s="6"/>
      <c r="L3" s="6"/>
      <c r="M3" s="6"/>
      <c r="N3" s="7"/>
    </row>
    <row r="4" spans="1:14" x14ac:dyDescent="0.25">
      <c r="A4" s="4" t="s">
        <v>211</v>
      </c>
      <c r="B4" s="38">
        <v>44834</v>
      </c>
      <c r="C4" s="32"/>
      <c r="D4" s="32"/>
      <c r="E4" s="6"/>
      <c r="F4" s="6"/>
      <c r="G4" s="6"/>
      <c r="H4" s="6"/>
      <c r="I4" s="6"/>
      <c r="J4" s="6"/>
      <c r="K4" s="6"/>
      <c r="L4" s="6"/>
      <c r="M4" s="6"/>
      <c r="N4" s="7"/>
    </row>
    <row r="5" spans="1:14" x14ac:dyDescent="0.25">
      <c r="A5" s="4" t="s">
        <v>212</v>
      </c>
      <c r="B5" s="32" t="s">
        <v>231</v>
      </c>
      <c r="C5" s="32"/>
      <c r="D5" s="32"/>
      <c r="E5" s="6"/>
      <c r="F5" s="6"/>
      <c r="G5" s="6"/>
      <c r="H5" s="6"/>
      <c r="I5" s="6"/>
      <c r="J5" s="6"/>
      <c r="K5" s="6"/>
      <c r="L5" s="6"/>
      <c r="M5" s="6"/>
      <c r="N5" s="7"/>
    </row>
    <row r="6" spans="1:14" x14ac:dyDescent="0.25">
      <c r="A6" s="4" t="s">
        <v>213</v>
      </c>
      <c r="B6" s="32">
        <v>0</v>
      </c>
      <c r="C6" s="32"/>
      <c r="D6" s="32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4" x14ac:dyDescent="0.25">
      <c r="A7" s="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/>
    </row>
    <row r="8" spans="1:14" ht="30" x14ac:dyDescent="0.25">
      <c r="A8" s="29" t="s">
        <v>0</v>
      </c>
      <c r="B8" s="29" t="s">
        <v>1</v>
      </c>
      <c r="C8" s="29" t="s">
        <v>2</v>
      </c>
      <c r="D8" s="29" t="s">
        <v>3</v>
      </c>
      <c r="E8" s="29" t="s">
        <v>4</v>
      </c>
      <c r="F8" s="29" t="s">
        <v>5</v>
      </c>
      <c r="G8" s="29" t="s">
        <v>6</v>
      </c>
      <c r="H8" s="29" t="s">
        <v>217</v>
      </c>
      <c r="I8" s="29" t="s">
        <v>222</v>
      </c>
      <c r="J8" s="29" t="s">
        <v>206</v>
      </c>
      <c r="K8" s="29" t="s">
        <v>7</v>
      </c>
      <c r="L8" s="29" t="s">
        <v>223</v>
      </c>
      <c r="M8" s="29" t="s">
        <v>8</v>
      </c>
      <c r="N8" s="29" t="s">
        <v>9</v>
      </c>
    </row>
    <row r="9" spans="1:14" x14ac:dyDescent="0.25">
      <c r="A9" s="20" t="s">
        <v>10</v>
      </c>
      <c r="B9" s="21" t="s">
        <v>11</v>
      </c>
      <c r="C9" s="21" t="s">
        <v>12</v>
      </c>
      <c r="D9" s="21" t="s">
        <v>13</v>
      </c>
      <c r="E9" s="21" t="s">
        <v>14</v>
      </c>
      <c r="F9" s="21" t="s">
        <v>15</v>
      </c>
      <c r="G9" s="8">
        <v>5</v>
      </c>
      <c r="H9" s="22">
        <v>45.83</v>
      </c>
      <c r="I9" s="21"/>
      <c r="J9" s="21">
        <v>3</v>
      </c>
      <c r="K9" s="21">
        <f>_xlfn.CEILING.MATH(Tabel3[[#This Row],[Stuks per m1/m2]]*Tabel3[[#This Row],[Oppervlakte in m2]])</f>
        <v>138</v>
      </c>
      <c r="L9" s="21" t="s">
        <v>224</v>
      </c>
      <c r="M9" s="23">
        <v>0</v>
      </c>
      <c r="N9" s="24">
        <f>Tabel3[[#This Row],[Prijs per eenheid]]*Tabel3[[#This Row],[Stuks]]</f>
        <v>0</v>
      </c>
    </row>
    <row r="10" spans="1:14" x14ac:dyDescent="0.25">
      <c r="A10" s="20" t="s">
        <v>16</v>
      </c>
      <c r="B10" s="21" t="str">
        <f>MID(Tabel3[[#This Row],[Laag]],5,100)</f>
        <v>Abelia x grandiflora</v>
      </c>
      <c r="C10" s="21" t="s">
        <v>17</v>
      </c>
      <c r="D10" s="21" t="s">
        <v>13</v>
      </c>
      <c r="E10" s="21" t="s">
        <v>14</v>
      </c>
      <c r="F10" s="21" t="s">
        <v>15</v>
      </c>
      <c r="G10" s="8">
        <v>5</v>
      </c>
      <c r="H10" s="22">
        <v>65.22</v>
      </c>
      <c r="I10" s="21"/>
      <c r="J10" s="21">
        <v>2</v>
      </c>
      <c r="K10" s="21">
        <f>_xlfn.CEILING.MATH(Tabel3[[#This Row],[Stuks per m1/m2]]*Tabel3[[#This Row],[Oppervlakte in m2]])</f>
        <v>131</v>
      </c>
      <c r="L10" s="21" t="s">
        <v>224</v>
      </c>
      <c r="M10" s="23">
        <v>0</v>
      </c>
      <c r="N10" s="24">
        <f>Tabel3[[#This Row],[Prijs per eenheid]]*Tabel3[[#This Row],[Stuks]]</f>
        <v>0</v>
      </c>
    </row>
    <row r="11" spans="1:14" x14ac:dyDescent="0.25">
      <c r="A11" s="20" t="s">
        <v>18</v>
      </c>
      <c r="B11" s="21" t="str">
        <f>MID(Tabel3[[#This Row],[Laag]],5,100)</f>
        <v>Aronia melanocarpa</v>
      </c>
      <c r="C11" s="21" t="s">
        <v>19</v>
      </c>
      <c r="D11" s="21" t="s">
        <v>13</v>
      </c>
      <c r="E11" s="21" t="s">
        <v>14</v>
      </c>
      <c r="F11" s="21" t="s">
        <v>15</v>
      </c>
      <c r="G11" s="8">
        <v>1</v>
      </c>
      <c r="H11" s="22">
        <v>7.68</v>
      </c>
      <c r="I11" s="21"/>
      <c r="J11" s="21">
        <v>1</v>
      </c>
      <c r="K11" s="21">
        <f>_xlfn.CEILING.MATH(Tabel3[[#This Row],[Stuks per m1/m2]]*Tabel3[[#This Row],[Oppervlakte in m2]])</f>
        <v>8</v>
      </c>
      <c r="L11" s="21" t="s">
        <v>225</v>
      </c>
      <c r="M11" s="23">
        <v>0</v>
      </c>
      <c r="N11" s="24">
        <f>Tabel3[[#This Row],[Prijs per eenheid]]*Tabel3[[#This Row],[Stuks]]</f>
        <v>0</v>
      </c>
    </row>
    <row r="12" spans="1:14" x14ac:dyDescent="0.25">
      <c r="A12" s="20" t="s">
        <v>20</v>
      </c>
      <c r="B12" s="21" t="s">
        <v>21</v>
      </c>
      <c r="C12" s="21" t="s">
        <v>22</v>
      </c>
      <c r="D12" s="21" t="s">
        <v>13</v>
      </c>
      <c r="E12" s="21" t="s">
        <v>14</v>
      </c>
      <c r="F12" s="21" t="s">
        <v>15</v>
      </c>
      <c r="G12" s="8">
        <v>3</v>
      </c>
      <c r="H12" s="22">
        <v>65.67</v>
      </c>
      <c r="I12" s="21"/>
      <c r="J12" s="21">
        <v>1</v>
      </c>
      <c r="K12" s="21">
        <f>_xlfn.CEILING.MATH(Tabel3[[#This Row],[Stuks per m1/m2]]*Tabel3[[#This Row],[Oppervlakte in m2]])</f>
        <v>66</v>
      </c>
      <c r="L12" s="21" t="s">
        <v>225</v>
      </c>
      <c r="M12" s="23">
        <v>0</v>
      </c>
      <c r="N12" s="24">
        <f>Tabel3[[#This Row],[Prijs per eenheid]]*Tabel3[[#This Row],[Stuks]]</f>
        <v>0</v>
      </c>
    </row>
    <row r="13" spans="1:14" x14ac:dyDescent="0.25">
      <c r="A13" s="20" t="s">
        <v>23</v>
      </c>
      <c r="B13" s="21" t="str">
        <f>MID(Tabel3[[#This Row],[Laag]],5,100)</f>
        <v>Berberis thunbergii 'Rose Glow'</v>
      </c>
      <c r="C13" s="21" t="s">
        <v>24</v>
      </c>
      <c r="D13" s="21" t="s">
        <v>13</v>
      </c>
      <c r="E13" s="21" t="s">
        <v>14</v>
      </c>
      <c r="F13" s="21" t="s">
        <v>15</v>
      </c>
      <c r="G13" s="8">
        <v>2</v>
      </c>
      <c r="H13" s="22">
        <v>5.95</v>
      </c>
      <c r="I13" s="21"/>
      <c r="J13" s="21">
        <v>3</v>
      </c>
      <c r="K13" s="21">
        <f>_xlfn.CEILING.MATH(Tabel3[[#This Row],[Stuks per m1/m2]]*Tabel3[[#This Row],[Oppervlakte in m2]])</f>
        <v>18</v>
      </c>
      <c r="L13" s="21" t="s">
        <v>224</v>
      </c>
      <c r="M13" s="23">
        <v>0</v>
      </c>
      <c r="N13" s="24">
        <f>Tabel3[[#This Row],[Prijs per eenheid]]*Tabel3[[#This Row],[Stuks]]</f>
        <v>0</v>
      </c>
    </row>
    <row r="14" spans="1:14" x14ac:dyDescent="0.25">
      <c r="A14" s="20" t="s">
        <v>25</v>
      </c>
      <c r="B14" s="21" t="str">
        <f>MID(Tabel3[[#This Row],[Laag]],5,100)</f>
        <v>Bergenia 'Baby Doll'</v>
      </c>
      <c r="C14" s="21" t="s">
        <v>26</v>
      </c>
      <c r="D14" s="21" t="s">
        <v>13</v>
      </c>
      <c r="E14" s="21" t="s">
        <v>14</v>
      </c>
      <c r="F14" s="21" t="s">
        <v>15</v>
      </c>
      <c r="G14" s="8">
        <v>6</v>
      </c>
      <c r="H14" s="22">
        <v>31.53</v>
      </c>
      <c r="I14" s="21"/>
      <c r="J14" s="21">
        <v>7</v>
      </c>
      <c r="K14" s="21">
        <f>_xlfn.CEILING.MATH(Tabel3[[#This Row],[Stuks per m1/m2]]*Tabel3[[#This Row],[Oppervlakte in m2]])</f>
        <v>221</v>
      </c>
      <c r="L14" s="21" t="s">
        <v>226</v>
      </c>
      <c r="M14" s="23">
        <v>0</v>
      </c>
      <c r="N14" s="24">
        <f>Tabel3[[#This Row],[Prijs per eenheid]]*Tabel3[[#This Row],[Stuks]]</f>
        <v>0</v>
      </c>
    </row>
    <row r="15" spans="1:14" x14ac:dyDescent="0.25">
      <c r="A15" s="20" t="s">
        <v>27</v>
      </c>
      <c r="B15" s="21" t="s">
        <v>28</v>
      </c>
      <c r="C15" s="21" t="s">
        <v>29</v>
      </c>
      <c r="D15" s="21" t="s">
        <v>13</v>
      </c>
      <c r="E15" s="21" t="s">
        <v>14</v>
      </c>
      <c r="F15" s="21" t="s">
        <v>15</v>
      </c>
      <c r="G15" s="8">
        <v>13</v>
      </c>
      <c r="H15" s="22">
        <v>213.79</v>
      </c>
      <c r="I15" s="21"/>
      <c r="J15" s="21">
        <v>7</v>
      </c>
      <c r="K15" s="21">
        <f>_xlfn.CEILING.MATH(Tabel3[[#This Row],[Stuks per m1/m2]]*Tabel3[[#This Row],[Oppervlakte in m2]])</f>
        <v>1497</v>
      </c>
      <c r="L15" s="21" t="s">
        <v>226</v>
      </c>
      <c r="M15" s="23">
        <v>0</v>
      </c>
      <c r="N15" s="24">
        <f>Tabel3[[#This Row],[Prijs per eenheid]]*Tabel3[[#This Row],[Stuks]]</f>
        <v>0</v>
      </c>
    </row>
    <row r="16" spans="1:14" x14ac:dyDescent="0.25">
      <c r="A16" s="20" t="s">
        <v>30</v>
      </c>
      <c r="B16" s="21" t="str">
        <f>MID(Tabel3[[#This Row],[Laag]],5,100)</f>
        <v>Buddleja 'Miss Ruby'</v>
      </c>
      <c r="C16" s="21" t="s">
        <v>31</v>
      </c>
      <c r="D16" s="21" t="s">
        <v>13</v>
      </c>
      <c r="E16" s="21" t="s">
        <v>14</v>
      </c>
      <c r="F16" s="21" t="s">
        <v>15</v>
      </c>
      <c r="G16" s="8">
        <v>6</v>
      </c>
      <c r="H16" s="22">
        <v>77.2</v>
      </c>
      <c r="I16" s="21"/>
      <c r="J16" s="21">
        <v>3</v>
      </c>
      <c r="K16" s="21">
        <f>_xlfn.CEILING.MATH(Tabel3[[#This Row],[Stuks per m1/m2]]*Tabel3[[#This Row],[Oppervlakte in m2]])</f>
        <v>232</v>
      </c>
      <c r="L16" s="21" t="s">
        <v>224</v>
      </c>
      <c r="M16" s="23">
        <v>0</v>
      </c>
      <c r="N16" s="24">
        <f>Tabel3[[#This Row],[Prijs per eenheid]]*Tabel3[[#This Row],[Stuks]]</f>
        <v>0</v>
      </c>
    </row>
    <row r="17" spans="1:14" x14ac:dyDescent="0.25">
      <c r="A17" s="20" t="s">
        <v>32</v>
      </c>
      <c r="B17" s="21" t="str">
        <f>MID(Tabel3[[#This Row],[Laag]],5,100)</f>
        <v>Buddleja davidii 'Royal Red'</v>
      </c>
      <c r="C17" s="21" t="s">
        <v>33</v>
      </c>
      <c r="D17" s="21" t="s">
        <v>13</v>
      </c>
      <c r="E17" s="21" t="s">
        <v>14</v>
      </c>
      <c r="F17" s="21" t="s">
        <v>15</v>
      </c>
      <c r="G17" s="8">
        <v>21</v>
      </c>
      <c r="H17" s="22">
        <v>26.71</v>
      </c>
      <c r="I17" s="21"/>
      <c r="J17" s="21">
        <v>1</v>
      </c>
      <c r="K17" s="21">
        <f>_xlfn.CEILING.MATH(Tabel3[[#This Row],[Stuks per m1/m2]]*Tabel3[[#This Row],[Oppervlakte in m2]])</f>
        <v>27</v>
      </c>
      <c r="L17" s="21" t="s">
        <v>227</v>
      </c>
      <c r="M17" s="23">
        <v>0</v>
      </c>
      <c r="N17" s="24">
        <f>Tabel3[[#This Row],[Prijs per eenheid]]*Tabel3[[#This Row],[Stuks]]</f>
        <v>0</v>
      </c>
    </row>
    <row r="18" spans="1:14" x14ac:dyDescent="0.25">
      <c r="A18" s="20" t="s">
        <v>34</v>
      </c>
      <c r="B18" s="21" t="str">
        <f>MID(Tabel3[[#This Row],[Laag]],5,100)</f>
        <v>Buddleja davidii 'Adonis Blue'</v>
      </c>
      <c r="C18" s="21" t="s">
        <v>35</v>
      </c>
      <c r="D18" s="21" t="s">
        <v>13</v>
      </c>
      <c r="E18" s="21" t="s">
        <v>14</v>
      </c>
      <c r="F18" s="21" t="s">
        <v>15</v>
      </c>
      <c r="G18" s="8">
        <v>5</v>
      </c>
      <c r="H18" s="22">
        <v>11.94</v>
      </c>
      <c r="I18" s="21"/>
      <c r="J18" s="21">
        <v>1</v>
      </c>
      <c r="K18" s="21">
        <f>_xlfn.CEILING.MATH(Tabel3[[#This Row],[Stuks per m1/m2]]*Tabel3[[#This Row],[Oppervlakte in m2]])</f>
        <v>12</v>
      </c>
      <c r="L18" s="21" t="s">
        <v>227</v>
      </c>
      <c r="M18" s="23">
        <v>0</v>
      </c>
      <c r="N18" s="24">
        <f>Tabel3[[#This Row],[Prijs per eenheid]]*Tabel3[[#This Row],[Stuks]]</f>
        <v>0</v>
      </c>
    </row>
    <row r="19" spans="1:14" x14ac:dyDescent="0.25">
      <c r="A19" s="20" t="s">
        <v>36</v>
      </c>
      <c r="B19" s="21" t="str">
        <f>MID(Tabel3[[#This Row],[Laag]],5,100)</f>
        <v>Buddleje davidii 'Ile de France'</v>
      </c>
      <c r="C19" s="21" t="s">
        <v>37</v>
      </c>
      <c r="D19" s="21" t="s">
        <v>13</v>
      </c>
      <c r="E19" s="21" t="s">
        <v>14</v>
      </c>
      <c r="F19" s="21" t="s">
        <v>15</v>
      </c>
      <c r="G19" s="8">
        <v>2</v>
      </c>
      <c r="H19" s="22">
        <v>7.91</v>
      </c>
      <c r="I19" s="21"/>
      <c r="J19" s="21">
        <v>1</v>
      </c>
      <c r="K19" s="21">
        <f>_xlfn.CEILING.MATH(Tabel3[[#This Row],[Stuks per m1/m2]]*Tabel3[[#This Row],[Oppervlakte in m2]])</f>
        <v>8</v>
      </c>
      <c r="L19" s="21" t="s">
        <v>227</v>
      </c>
      <c r="M19" s="23">
        <v>0</v>
      </c>
      <c r="N19" s="24">
        <f>Tabel3[[#This Row],[Prijs per eenheid]]*Tabel3[[#This Row],[Stuks]]</f>
        <v>0</v>
      </c>
    </row>
    <row r="20" spans="1:14" x14ac:dyDescent="0.25">
      <c r="A20" s="20" t="s">
        <v>38</v>
      </c>
      <c r="B20" s="21" t="str">
        <f>MID(Tabel3[[#This Row],[Laag]],5,100)</f>
        <v>Buddleja davidii 'Blue Horizon'</v>
      </c>
      <c r="C20" s="21" t="s">
        <v>39</v>
      </c>
      <c r="D20" s="21" t="s">
        <v>13</v>
      </c>
      <c r="E20" s="21" t="s">
        <v>14</v>
      </c>
      <c r="F20" s="21" t="s">
        <v>15</v>
      </c>
      <c r="G20" s="8">
        <v>15</v>
      </c>
      <c r="H20" s="22">
        <v>26.69</v>
      </c>
      <c r="I20" s="21"/>
      <c r="J20" s="21">
        <v>1</v>
      </c>
      <c r="K20" s="21">
        <f>_xlfn.CEILING.MATH(Tabel3[[#This Row],[Stuks per m1/m2]]*Tabel3[[#This Row],[Oppervlakte in m2]])</f>
        <v>27</v>
      </c>
      <c r="L20" s="21" t="s">
        <v>227</v>
      </c>
      <c r="M20" s="23">
        <v>0</v>
      </c>
      <c r="N20" s="24">
        <f>Tabel3[[#This Row],[Prijs per eenheid]]*Tabel3[[#This Row],[Stuks]]</f>
        <v>0</v>
      </c>
    </row>
    <row r="21" spans="1:14" x14ac:dyDescent="0.25">
      <c r="A21" s="20" t="s">
        <v>40</v>
      </c>
      <c r="B21" s="21" t="str">
        <f>MID(Tabel3[[#This Row],[Laag]],5,100)</f>
        <v>Buddleja davidii 'Blue Chip'</v>
      </c>
      <c r="C21" s="21" t="s">
        <v>41</v>
      </c>
      <c r="D21" s="21" t="s">
        <v>13</v>
      </c>
      <c r="E21" s="21" t="s">
        <v>14</v>
      </c>
      <c r="F21" s="21" t="s">
        <v>15</v>
      </c>
      <c r="G21" s="8">
        <v>5</v>
      </c>
      <c r="H21" s="22">
        <v>33.47</v>
      </c>
      <c r="I21" s="21"/>
      <c r="J21" s="21">
        <v>3</v>
      </c>
      <c r="K21" s="21">
        <f>_xlfn.CEILING.MATH(Tabel3[[#This Row],[Stuks per m1/m2]]*Tabel3[[#This Row],[Oppervlakte in m2]])</f>
        <v>101</v>
      </c>
      <c r="L21" s="21" t="s">
        <v>224</v>
      </c>
      <c r="M21" s="23">
        <v>0</v>
      </c>
      <c r="N21" s="24">
        <f>Tabel3[[#This Row],[Prijs per eenheid]]*Tabel3[[#This Row],[Stuks]]</f>
        <v>0</v>
      </c>
    </row>
    <row r="22" spans="1:14" x14ac:dyDescent="0.25">
      <c r="A22" s="20" t="s">
        <v>42</v>
      </c>
      <c r="B22" s="21" t="str">
        <f>MID(Tabel3[[#This Row],[Laag]],5,100)</f>
        <v>Buddleja davidii 'Pink Delight'</v>
      </c>
      <c r="C22" s="21" t="s">
        <v>43</v>
      </c>
      <c r="D22" s="21" t="s">
        <v>13</v>
      </c>
      <c r="E22" s="21" t="s">
        <v>14</v>
      </c>
      <c r="F22" s="21" t="s">
        <v>15</v>
      </c>
      <c r="G22" s="8">
        <v>15</v>
      </c>
      <c r="H22" s="22">
        <v>17.11</v>
      </c>
      <c r="I22" s="21"/>
      <c r="J22" s="21">
        <v>1</v>
      </c>
      <c r="K22" s="21">
        <f>_xlfn.CEILING.MATH(Tabel3[[#This Row],[Stuks per m1/m2]]*Tabel3[[#This Row],[Oppervlakte in m2]])</f>
        <v>18</v>
      </c>
      <c r="L22" s="21" t="s">
        <v>227</v>
      </c>
      <c r="M22" s="23">
        <v>0</v>
      </c>
      <c r="N22" s="24">
        <f>Tabel3[[#This Row],[Prijs per eenheid]]*Tabel3[[#This Row],[Stuks]]</f>
        <v>0</v>
      </c>
    </row>
    <row r="23" spans="1:14" x14ac:dyDescent="0.25">
      <c r="A23" s="20" t="s">
        <v>44</v>
      </c>
      <c r="B23" s="21" t="str">
        <f>MID(Tabel3[[#This Row],[Laag]],5,100)</f>
        <v>Calamagrostis acutiflora 'Karl Foerster'</v>
      </c>
      <c r="C23" s="21" t="s">
        <v>45</v>
      </c>
      <c r="D23" s="21" t="s">
        <v>13</v>
      </c>
      <c r="E23" s="21" t="s">
        <v>14</v>
      </c>
      <c r="F23" s="21" t="s">
        <v>15</v>
      </c>
      <c r="G23" s="8">
        <v>8</v>
      </c>
      <c r="H23" s="22">
        <v>35.619999999999997</v>
      </c>
      <c r="I23" s="21"/>
      <c r="J23" s="21">
        <v>5</v>
      </c>
      <c r="K23" s="21">
        <f>_xlfn.CEILING.MATH(Tabel3[[#This Row],[Stuks per m1/m2]]*Tabel3[[#This Row],[Oppervlakte in m2]])</f>
        <v>179</v>
      </c>
      <c r="L23" s="21" t="s">
        <v>228</v>
      </c>
      <c r="M23" s="23">
        <v>0</v>
      </c>
      <c r="N23" s="24">
        <f>Tabel3[[#This Row],[Prijs per eenheid]]*Tabel3[[#This Row],[Stuks]]</f>
        <v>0</v>
      </c>
    </row>
    <row r="24" spans="1:14" x14ac:dyDescent="0.25">
      <c r="A24" s="20" t="s">
        <v>46</v>
      </c>
      <c r="B24" s="21" t="str">
        <f>MID(Tabel3[[#This Row],[Laag]],5,100)</f>
        <v>Carex morrowii 'Ice Dance'</v>
      </c>
      <c r="C24" s="21" t="s">
        <v>47</v>
      </c>
      <c r="D24" s="21" t="s">
        <v>13</v>
      </c>
      <c r="E24" s="21" t="s">
        <v>14</v>
      </c>
      <c r="F24" s="21" t="s">
        <v>15</v>
      </c>
      <c r="G24" s="8">
        <v>4</v>
      </c>
      <c r="H24" s="22">
        <v>25.45</v>
      </c>
      <c r="I24" s="21"/>
      <c r="J24" s="21">
        <v>7</v>
      </c>
      <c r="K24" s="21">
        <f>_xlfn.CEILING.MATH(Tabel3[[#This Row],[Stuks per m1/m2]]*Tabel3[[#This Row],[Oppervlakte in m2]])</f>
        <v>179</v>
      </c>
      <c r="L24" s="21" t="s">
        <v>226</v>
      </c>
      <c r="M24" s="23">
        <v>0</v>
      </c>
      <c r="N24" s="24">
        <f>Tabel3[[#This Row],[Prijs per eenheid]]*Tabel3[[#This Row],[Stuks]]</f>
        <v>0</v>
      </c>
    </row>
    <row r="25" spans="1:14" x14ac:dyDescent="0.25">
      <c r="A25" s="20" t="s">
        <v>48</v>
      </c>
      <c r="B25" s="21" t="s">
        <v>49</v>
      </c>
      <c r="C25" s="21" t="s">
        <v>50</v>
      </c>
      <c r="D25" s="21"/>
      <c r="E25" s="21"/>
      <c r="F25" s="21" t="s">
        <v>15</v>
      </c>
      <c r="G25" s="8">
        <v>4</v>
      </c>
      <c r="H25" s="22">
        <v>81.510000000000005</v>
      </c>
      <c r="I25" s="21"/>
      <c r="J25" s="21">
        <v>5</v>
      </c>
      <c r="K25" s="21">
        <f>_xlfn.CEILING.MATH(Tabel3[[#This Row],[Stuks per m1/m2]]*Tabel3[[#This Row],[Oppervlakte in m2]])</f>
        <v>408</v>
      </c>
      <c r="L25" s="21" t="s">
        <v>227</v>
      </c>
      <c r="M25" s="23">
        <v>0</v>
      </c>
      <c r="N25" s="24">
        <f>Tabel3[[#This Row],[Prijs per eenheid]]*Tabel3[[#This Row],[Stuks]]</f>
        <v>0</v>
      </c>
    </row>
    <row r="26" spans="1:14" x14ac:dyDescent="0.25">
      <c r="A26" s="20" t="s">
        <v>51</v>
      </c>
      <c r="B26" s="21" t="str">
        <f>MID(Tabel3[[#This Row],[Laag]],5,100)</f>
        <v>Ceanothus 'Burkwoodii'</v>
      </c>
      <c r="C26" s="21" t="s">
        <v>52</v>
      </c>
      <c r="D26" s="21" t="s">
        <v>13</v>
      </c>
      <c r="E26" s="21" t="s">
        <v>14</v>
      </c>
      <c r="F26" s="21" t="s">
        <v>15</v>
      </c>
      <c r="G26" s="8">
        <v>3</v>
      </c>
      <c r="H26" s="22">
        <v>9.69</v>
      </c>
      <c r="I26" s="21"/>
      <c r="J26" s="21">
        <v>5</v>
      </c>
      <c r="K26" s="21">
        <f>_xlfn.CEILING.MATH(Tabel3[[#This Row],[Stuks per m1/m2]]*Tabel3[[#This Row],[Oppervlakte in m2]])</f>
        <v>49</v>
      </c>
      <c r="L26" s="21" t="s">
        <v>224</v>
      </c>
      <c r="M26" s="23">
        <v>0</v>
      </c>
      <c r="N26" s="24">
        <f>Tabel3[[#This Row],[Prijs per eenheid]]*Tabel3[[#This Row],[Stuks]]</f>
        <v>0</v>
      </c>
    </row>
    <row r="27" spans="1:14" x14ac:dyDescent="0.25">
      <c r="A27" s="20" t="s">
        <v>53</v>
      </c>
      <c r="B27" s="21" t="s">
        <v>54</v>
      </c>
      <c r="C27" s="21" t="s">
        <v>55</v>
      </c>
      <c r="D27" s="21" t="s">
        <v>13</v>
      </c>
      <c r="E27" s="21" t="s">
        <v>14</v>
      </c>
      <c r="F27" s="21" t="s">
        <v>15</v>
      </c>
      <c r="G27" s="8">
        <v>1</v>
      </c>
      <c r="H27" s="22">
        <v>13.43</v>
      </c>
      <c r="I27" s="21"/>
      <c r="J27" s="21">
        <v>3</v>
      </c>
      <c r="K27" s="21">
        <f>_xlfn.CEILING.MATH(Tabel3[[#This Row],[Stuks per m1/m2]]*Tabel3[[#This Row],[Oppervlakte in m2]])</f>
        <v>41</v>
      </c>
      <c r="L27" s="21" t="s">
        <v>224</v>
      </c>
      <c r="M27" s="23">
        <v>0</v>
      </c>
      <c r="N27" s="24">
        <f>Tabel3[[#This Row],[Prijs per eenheid]]*Tabel3[[#This Row],[Stuks]]</f>
        <v>0</v>
      </c>
    </row>
    <row r="28" spans="1:14" x14ac:dyDescent="0.25">
      <c r="A28" s="20" t="s">
        <v>56</v>
      </c>
      <c r="B28" s="21" t="s">
        <v>57</v>
      </c>
      <c r="C28" s="21" t="s">
        <v>58</v>
      </c>
      <c r="D28" s="21" t="s">
        <v>13</v>
      </c>
      <c r="E28" s="21" t="s">
        <v>14</v>
      </c>
      <c r="F28" s="21" t="s">
        <v>15</v>
      </c>
      <c r="G28" s="8">
        <v>5</v>
      </c>
      <c r="H28" s="22">
        <v>21.57</v>
      </c>
      <c r="I28" s="21"/>
      <c r="J28" s="21">
        <v>3</v>
      </c>
      <c r="K28" s="21">
        <f>_xlfn.CEILING.MATH(Tabel3[[#This Row],[Stuks per m1/m2]]*Tabel3[[#This Row],[Oppervlakte in m2]])</f>
        <v>65</v>
      </c>
      <c r="L28" s="21" t="s">
        <v>224</v>
      </c>
      <c r="M28" s="23">
        <v>0</v>
      </c>
      <c r="N28" s="24">
        <f>Tabel3[[#This Row],[Prijs per eenheid]]*Tabel3[[#This Row],[Stuks]]</f>
        <v>0</v>
      </c>
    </row>
    <row r="29" spans="1:14" x14ac:dyDescent="0.25">
      <c r="A29" s="20" t="s">
        <v>59</v>
      </c>
      <c r="B29" s="21" t="str">
        <f>MID(Tabel3[[#This Row],[Laag]],5,100)</f>
        <v>Clethra alnifolia 'White Spire'</v>
      </c>
      <c r="C29" s="8" t="s">
        <v>60</v>
      </c>
      <c r="D29" s="8" t="s">
        <v>13</v>
      </c>
      <c r="E29" s="8" t="s">
        <v>14</v>
      </c>
      <c r="F29" s="8" t="s">
        <v>15</v>
      </c>
      <c r="G29" s="8">
        <v>1</v>
      </c>
      <c r="H29" s="25">
        <v>16.16</v>
      </c>
      <c r="I29" s="8"/>
      <c r="J29" s="8">
        <v>5</v>
      </c>
      <c r="K29" s="21">
        <f>_xlfn.CEILING.MATH(Tabel3[[#This Row],[Stuks per m1/m2]]*Tabel3[[#This Row],[Oppervlakte in m2]])</f>
        <v>81</v>
      </c>
      <c r="L29" s="8" t="s">
        <v>224</v>
      </c>
      <c r="M29" s="23">
        <v>0</v>
      </c>
      <c r="N29" s="24">
        <f>Tabel3[[#This Row],[Prijs per eenheid]]*Tabel3[[#This Row],[Stuks]]</f>
        <v>0</v>
      </c>
    </row>
    <row r="30" spans="1:14" x14ac:dyDescent="0.25">
      <c r="A30" s="20" t="s">
        <v>61</v>
      </c>
      <c r="B30" s="21" t="str">
        <f>MID(Tabel3[[#This Row],[Laag]],5,100)</f>
        <v>Cornus alba 'Sibirian Pearls'</v>
      </c>
      <c r="C30" s="21" t="s">
        <v>62</v>
      </c>
      <c r="D30" s="21" t="s">
        <v>13</v>
      </c>
      <c r="E30" s="21" t="s">
        <v>14</v>
      </c>
      <c r="F30" s="21" t="s">
        <v>15</v>
      </c>
      <c r="G30" s="8">
        <v>18</v>
      </c>
      <c r="H30" s="22">
        <v>451.32</v>
      </c>
      <c r="I30" s="21"/>
      <c r="J30" s="21">
        <v>3</v>
      </c>
      <c r="K30" s="21">
        <f>_xlfn.CEILING.MATH(Tabel3[[#This Row],[Stuks per m1/m2]]*Tabel3[[#This Row],[Oppervlakte in m2]])</f>
        <v>1354</v>
      </c>
      <c r="L30" s="21" t="s">
        <v>225</v>
      </c>
      <c r="M30" s="23">
        <v>0</v>
      </c>
      <c r="N30" s="24">
        <f>Tabel3[[#This Row],[Prijs per eenheid]]*Tabel3[[#This Row],[Stuks]]</f>
        <v>0</v>
      </c>
    </row>
    <row r="31" spans="1:14" x14ac:dyDescent="0.25">
      <c r="A31" s="20" t="s">
        <v>63</v>
      </c>
      <c r="B31" s="21" t="str">
        <f>MID(Tabel3[[#This Row],[Laag]],5,100)</f>
        <v>Corylopsis spicata</v>
      </c>
      <c r="C31" s="21" t="s">
        <v>64</v>
      </c>
      <c r="D31" s="21" t="s">
        <v>13</v>
      </c>
      <c r="E31" s="21" t="s">
        <v>14</v>
      </c>
      <c r="F31" s="21" t="s">
        <v>15</v>
      </c>
      <c r="G31" s="8">
        <v>1</v>
      </c>
      <c r="H31" s="22">
        <v>9.6300000000000008</v>
      </c>
      <c r="I31" s="21"/>
      <c r="J31" s="21">
        <v>1</v>
      </c>
      <c r="K31" s="21">
        <f>_xlfn.CEILING.MATH(Tabel3[[#This Row],[Stuks per m1/m2]]*Tabel3[[#This Row],[Oppervlakte in m2]])</f>
        <v>10</v>
      </c>
      <c r="L31" s="21" t="s">
        <v>227</v>
      </c>
      <c r="M31" s="23">
        <v>0</v>
      </c>
      <c r="N31" s="24">
        <f>Tabel3[[#This Row],[Prijs per eenheid]]*Tabel3[[#This Row],[Stuks]]</f>
        <v>0</v>
      </c>
    </row>
    <row r="32" spans="1:14" x14ac:dyDescent="0.25">
      <c r="A32" s="20" t="s">
        <v>65</v>
      </c>
      <c r="B32" s="21" t="str">
        <f>MID(Tabel3[[#This Row],[Laag]],5,100)</f>
        <v>Deutzia gracilis</v>
      </c>
      <c r="C32" s="21" t="s">
        <v>66</v>
      </c>
      <c r="D32" s="21" t="s">
        <v>13</v>
      </c>
      <c r="E32" s="21" t="s">
        <v>14</v>
      </c>
      <c r="F32" s="21" t="s">
        <v>15</v>
      </c>
      <c r="G32" s="8">
        <v>4</v>
      </c>
      <c r="H32" s="22">
        <v>35.840000000000003</v>
      </c>
      <c r="I32" s="21"/>
      <c r="J32" s="21">
        <v>3</v>
      </c>
      <c r="K32" s="21">
        <f>_xlfn.CEILING.MATH(Tabel3[[#This Row],[Stuks per m1/m2]]*Tabel3[[#This Row],[Oppervlakte in m2]])</f>
        <v>108</v>
      </c>
      <c r="L32" s="21" t="s">
        <v>225</v>
      </c>
      <c r="M32" s="23">
        <v>0</v>
      </c>
      <c r="N32" s="24">
        <f>Tabel3[[#This Row],[Prijs per eenheid]]*Tabel3[[#This Row],[Stuks]]</f>
        <v>0</v>
      </c>
    </row>
    <row r="33" spans="1:14" x14ac:dyDescent="0.25">
      <c r="A33" s="20" t="s">
        <v>67</v>
      </c>
      <c r="B33" s="21" t="str">
        <f>MID(Tabel3[[#This Row],[Laag]],5,100)</f>
        <v>Euonymus fortunei 'Emerald Gaiety'</v>
      </c>
      <c r="C33" s="21" t="s">
        <v>68</v>
      </c>
      <c r="D33" s="21" t="s">
        <v>13</v>
      </c>
      <c r="E33" s="21" t="s">
        <v>14</v>
      </c>
      <c r="F33" s="21" t="s">
        <v>15</v>
      </c>
      <c r="G33" s="8">
        <v>11</v>
      </c>
      <c r="H33" s="22">
        <v>381.66</v>
      </c>
      <c r="I33" s="21"/>
      <c r="J33" s="21">
        <v>7</v>
      </c>
      <c r="K33" s="21">
        <f>_xlfn.CEILING.MATH(Tabel3[[#This Row],[Stuks per m1/m2]]*Tabel3[[#This Row],[Oppervlakte in m2]])</f>
        <v>2672</v>
      </c>
      <c r="L33" s="21" t="s">
        <v>224</v>
      </c>
      <c r="M33" s="23">
        <v>0</v>
      </c>
      <c r="N33" s="24">
        <f>Tabel3[[#This Row],[Prijs per eenheid]]*Tabel3[[#This Row],[Stuks]]</f>
        <v>0</v>
      </c>
    </row>
    <row r="34" spans="1:14" x14ac:dyDescent="0.25">
      <c r="A34" s="20" t="s">
        <v>69</v>
      </c>
      <c r="B34" s="21" t="str">
        <f>MID(Tabel3[[#This Row],[Laag]],5,100)</f>
        <v>Euonymus europeus</v>
      </c>
      <c r="C34" s="21" t="s">
        <v>70</v>
      </c>
      <c r="D34" s="21" t="s">
        <v>13</v>
      </c>
      <c r="E34" s="21" t="s">
        <v>14</v>
      </c>
      <c r="F34" s="21" t="s">
        <v>15</v>
      </c>
      <c r="G34" s="8">
        <v>2</v>
      </c>
      <c r="H34" s="22">
        <v>9.0500000000000007</v>
      </c>
      <c r="I34" s="21"/>
      <c r="J34" s="21">
        <v>1</v>
      </c>
      <c r="K34" s="21">
        <f>_xlfn.CEILING.MATH(Tabel3[[#This Row],[Stuks per m1/m2]]*Tabel3[[#This Row],[Oppervlakte in m2]])</f>
        <v>10</v>
      </c>
      <c r="L34" s="21" t="s">
        <v>227</v>
      </c>
      <c r="M34" s="23">
        <v>0</v>
      </c>
      <c r="N34" s="24">
        <f>Tabel3[[#This Row],[Prijs per eenheid]]*Tabel3[[#This Row],[Stuks]]</f>
        <v>0</v>
      </c>
    </row>
    <row r="35" spans="1:14" x14ac:dyDescent="0.25">
      <c r="A35" s="20" t="s">
        <v>71</v>
      </c>
      <c r="B35" s="21" t="str">
        <f>MID(Tabel3[[#This Row],[Laag]],5,100)</f>
        <v>Euonymus alatus</v>
      </c>
      <c r="C35" s="21" t="s">
        <v>72</v>
      </c>
      <c r="D35" s="21" t="s">
        <v>13</v>
      </c>
      <c r="E35" s="21" t="s">
        <v>14</v>
      </c>
      <c r="F35" s="21" t="s">
        <v>15</v>
      </c>
      <c r="G35" s="8">
        <v>3</v>
      </c>
      <c r="H35" s="22">
        <v>26.01</v>
      </c>
      <c r="I35" s="21"/>
      <c r="J35" s="21">
        <v>3</v>
      </c>
      <c r="K35" s="21">
        <f>_xlfn.CEILING.MATH(Tabel3[[#This Row],[Stuks per m1/m2]]*Tabel3[[#This Row],[Oppervlakte in m2]])</f>
        <v>79</v>
      </c>
      <c r="L35" s="21" t="s">
        <v>224</v>
      </c>
      <c r="M35" s="23">
        <v>0</v>
      </c>
      <c r="N35" s="24">
        <f>Tabel3[[#This Row],[Prijs per eenheid]]*Tabel3[[#This Row],[Stuks]]</f>
        <v>0</v>
      </c>
    </row>
    <row r="36" spans="1:14" x14ac:dyDescent="0.25">
      <c r="A36" s="20" t="s">
        <v>73</v>
      </c>
      <c r="B36" s="21" t="str">
        <f>MID(Tabel3[[#This Row],[Laag]],5,100)</f>
        <v>Euphorbia amygdaloides var robbiae</v>
      </c>
      <c r="C36" s="8" t="s">
        <v>74</v>
      </c>
      <c r="D36" s="8" t="s">
        <v>13</v>
      </c>
      <c r="E36" s="8" t="s">
        <v>14</v>
      </c>
      <c r="F36" s="8" t="s">
        <v>15</v>
      </c>
      <c r="G36" s="8">
        <v>2</v>
      </c>
      <c r="H36" s="25">
        <v>68.069999999999993</v>
      </c>
      <c r="I36" s="8"/>
      <c r="J36" s="8">
        <v>9</v>
      </c>
      <c r="K36" s="21">
        <f>_xlfn.CEILING.MATH(Tabel3[[#This Row],[Stuks per m1/m2]]*Tabel3[[#This Row],[Oppervlakte in m2]])</f>
        <v>613</v>
      </c>
      <c r="L36" s="8" t="s">
        <v>226</v>
      </c>
      <c r="M36" s="23">
        <v>0</v>
      </c>
      <c r="N36" s="24">
        <f>Tabel3[[#This Row],[Prijs per eenheid]]*Tabel3[[#This Row],[Stuks]]</f>
        <v>0</v>
      </c>
    </row>
    <row r="37" spans="1:14" x14ac:dyDescent="0.25">
      <c r="A37" s="20" t="s">
        <v>75</v>
      </c>
      <c r="B37" s="21" t="str">
        <f>MID(Tabel3[[#This Row],[Laag]],5,100)</f>
        <v>estuca mairei</v>
      </c>
      <c r="C37" s="21" t="s">
        <v>76</v>
      </c>
      <c r="D37" s="21" t="s">
        <v>13</v>
      </c>
      <c r="E37" s="21" t="s">
        <v>14</v>
      </c>
      <c r="F37" s="21" t="s">
        <v>15</v>
      </c>
      <c r="G37" s="8">
        <v>9</v>
      </c>
      <c r="H37" s="22">
        <v>31.24</v>
      </c>
      <c r="I37" s="21"/>
      <c r="J37" s="21">
        <v>5</v>
      </c>
      <c r="K37" s="21">
        <f>_xlfn.CEILING.MATH(Tabel3[[#This Row],[Stuks per m1/m2]]*Tabel3[[#This Row],[Oppervlakte in m2]])</f>
        <v>157</v>
      </c>
      <c r="L37" s="21" t="s">
        <v>228</v>
      </c>
      <c r="M37" s="23">
        <v>0</v>
      </c>
      <c r="N37" s="24">
        <f>Tabel3[[#This Row],[Prijs per eenheid]]*Tabel3[[#This Row],[Stuks]]</f>
        <v>0</v>
      </c>
    </row>
    <row r="38" spans="1:14" x14ac:dyDescent="0.25">
      <c r="A38" s="20" t="s">
        <v>77</v>
      </c>
      <c r="B38" s="21" t="str">
        <f>MID(Tabel3[[#This Row],[Laag]],5,100)</f>
        <v>Geranium macrorrhizum 'Ingwersen's Variety'</v>
      </c>
      <c r="C38" s="21" t="s">
        <v>78</v>
      </c>
      <c r="D38" s="21" t="s">
        <v>13</v>
      </c>
      <c r="E38" s="21" t="s">
        <v>14</v>
      </c>
      <c r="F38" s="21" t="s">
        <v>15</v>
      </c>
      <c r="G38" s="8">
        <v>22</v>
      </c>
      <c r="H38" s="22">
        <v>208.86</v>
      </c>
      <c r="I38" s="21"/>
      <c r="J38" s="21">
        <v>8</v>
      </c>
      <c r="K38" s="21">
        <f>_xlfn.CEILING.MATH(Tabel3[[#This Row],[Stuks per m1/m2]]*Tabel3[[#This Row],[Oppervlakte in m2]])</f>
        <v>1671</v>
      </c>
      <c r="L38" s="21" t="s">
        <v>226</v>
      </c>
      <c r="M38" s="23">
        <v>0</v>
      </c>
      <c r="N38" s="24">
        <f>Tabel3[[#This Row],[Prijs per eenheid]]*Tabel3[[#This Row],[Stuks]]</f>
        <v>0</v>
      </c>
    </row>
    <row r="39" spans="1:14" x14ac:dyDescent="0.25">
      <c r="A39" s="20" t="s">
        <v>79</v>
      </c>
      <c r="B39" s="21" t="str">
        <f>MID(Tabel3[[#This Row],[Laag]],5,100)</f>
        <v>Geranium macrorrhizum 'Spessart'</v>
      </c>
      <c r="C39" s="21" t="s">
        <v>80</v>
      </c>
      <c r="D39" s="21" t="s">
        <v>13</v>
      </c>
      <c r="E39" s="21" t="s">
        <v>14</v>
      </c>
      <c r="F39" s="21" t="s">
        <v>15</v>
      </c>
      <c r="G39" s="8">
        <v>16</v>
      </c>
      <c r="H39" s="22">
        <v>152.63</v>
      </c>
      <c r="I39" s="21"/>
      <c r="J39" s="21">
        <v>8</v>
      </c>
      <c r="K39" s="21">
        <f>_xlfn.CEILING.MATH(Tabel3[[#This Row],[Stuks per m1/m2]]*Tabel3[[#This Row],[Oppervlakte in m2]])</f>
        <v>1222</v>
      </c>
      <c r="L39" s="21" t="s">
        <v>226</v>
      </c>
      <c r="M39" s="23">
        <v>0</v>
      </c>
      <c r="N39" s="24">
        <f>Tabel3[[#This Row],[Prijs per eenheid]]*Tabel3[[#This Row],[Stuks]]</f>
        <v>0</v>
      </c>
    </row>
    <row r="40" spans="1:14" x14ac:dyDescent="0.25">
      <c r="A40" s="20" t="s">
        <v>81</v>
      </c>
      <c r="B40" s="21" t="str">
        <f>MID(Tabel3[[#This Row],[Laag]],5,100)</f>
        <v>Geranium macrorrhizum 'Czakor'</v>
      </c>
      <c r="C40" s="21" t="s">
        <v>82</v>
      </c>
      <c r="D40" s="21" t="s">
        <v>13</v>
      </c>
      <c r="E40" s="21" t="s">
        <v>14</v>
      </c>
      <c r="F40" s="21" t="s">
        <v>15</v>
      </c>
      <c r="G40" s="8">
        <v>10</v>
      </c>
      <c r="H40" s="22">
        <v>166.31</v>
      </c>
      <c r="I40" s="21"/>
      <c r="J40" s="21">
        <v>8</v>
      </c>
      <c r="K40" s="21">
        <f>_xlfn.CEILING.MATH(Tabel3[[#This Row],[Stuks per m1/m2]]*Tabel3[[#This Row],[Oppervlakte in m2]])</f>
        <v>1331</v>
      </c>
      <c r="L40" s="21" t="s">
        <v>226</v>
      </c>
      <c r="M40" s="23">
        <v>0</v>
      </c>
      <c r="N40" s="24">
        <f>Tabel3[[#This Row],[Prijs per eenheid]]*Tabel3[[#This Row],[Stuks]]</f>
        <v>0</v>
      </c>
    </row>
    <row r="41" spans="1:14" x14ac:dyDescent="0.25">
      <c r="A41" s="20" t="s">
        <v>83</v>
      </c>
      <c r="B41" s="21" t="str">
        <f>MID(Tabel3[[#This Row],[Laag]],5,100)</f>
        <v>Genista lydia</v>
      </c>
      <c r="C41" s="21" t="s">
        <v>84</v>
      </c>
      <c r="D41" s="21" t="s">
        <v>13</v>
      </c>
      <c r="E41" s="21" t="s">
        <v>14</v>
      </c>
      <c r="F41" s="21" t="s">
        <v>15</v>
      </c>
      <c r="G41" s="8">
        <v>3</v>
      </c>
      <c r="H41" s="22">
        <v>19.510000000000002</v>
      </c>
      <c r="I41" s="21"/>
      <c r="J41" s="21">
        <v>5</v>
      </c>
      <c r="K41" s="21">
        <f>_xlfn.CEILING.MATH(Tabel3[[#This Row],[Stuks per m1/m2]]*Tabel3[[#This Row],[Oppervlakte in m2]])</f>
        <v>98</v>
      </c>
      <c r="L41" s="21" t="s">
        <v>224</v>
      </c>
      <c r="M41" s="23">
        <v>0</v>
      </c>
      <c r="N41" s="24">
        <f>Tabel3[[#This Row],[Prijs per eenheid]]*Tabel3[[#This Row],[Stuks]]</f>
        <v>0</v>
      </c>
    </row>
    <row r="42" spans="1:14" x14ac:dyDescent="0.25">
      <c r="A42" s="20" t="s">
        <v>85</v>
      </c>
      <c r="B42" s="21" t="str">
        <f>MID(Tabel3[[#This Row],[Laag]],5,100)</f>
        <v>Hamamelis mollis 'Pallida'</v>
      </c>
      <c r="C42" s="21" t="s">
        <v>86</v>
      </c>
      <c r="D42" s="21" t="s">
        <v>13</v>
      </c>
      <c r="E42" s="21" t="s">
        <v>14</v>
      </c>
      <c r="F42" s="21" t="s">
        <v>15</v>
      </c>
      <c r="G42" s="8">
        <v>1</v>
      </c>
      <c r="H42" s="22">
        <v>4.3899999999999997</v>
      </c>
      <c r="I42" s="21"/>
      <c r="J42" s="21">
        <v>0.5</v>
      </c>
      <c r="K42" s="21">
        <f>_xlfn.CEILING.MATH(Tabel3[[#This Row],[Stuks per m1/m2]]*Tabel3[[#This Row],[Oppervlakte in m2]])</f>
        <v>3</v>
      </c>
      <c r="L42" s="21" t="s">
        <v>227</v>
      </c>
      <c r="M42" s="23">
        <v>0</v>
      </c>
      <c r="N42" s="24">
        <f>Tabel3[[#This Row],[Prijs per eenheid]]*Tabel3[[#This Row],[Stuks]]</f>
        <v>0</v>
      </c>
    </row>
    <row r="43" spans="1:14" x14ac:dyDescent="0.25">
      <c r="A43" s="20" t="s">
        <v>87</v>
      </c>
      <c r="B43" s="21" t="str">
        <f>MID(Tabel3[[#This Row],[Laag]],5,100)</f>
        <v>Hedera helix 'Arborescens</v>
      </c>
      <c r="C43" s="21" t="s">
        <v>88</v>
      </c>
      <c r="D43" s="21" t="s">
        <v>13</v>
      </c>
      <c r="E43" s="21" t="s">
        <v>14</v>
      </c>
      <c r="F43" s="21" t="s">
        <v>15</v>
      </c>
      <c r="G43" s="8">
        <v>33</v>
      </c>
      <c r="H43" s="22">
        <v>343</v>
      </c>
      <c r="I43" s="21"/>
      <c r="J43" s="21">
        <v>5</v>
      </c>
      <c r="K43" s="21">
        <f>_xlfn.CEILING.MATH(Tabel3[[#This Row],[Stuks per m1/m2]]*Tabel3[[#This Row],[Oppervlakte in m2]])</f>
        <v>1715</v>
      </c>
      <c r="L43" s="21" t="s">
        <v>224</v>
      </c>
      <c r="M43" s="23">
        <v>0</v>
      </c>
      <c r="N43" s="24">
        <f>Tabel3[[#This Row],[Prijs per eenheid]]*Tabel3[[#This Row],[Stuks]]</f>
        <v>0</v>
      </c>
    </row>
    <row r="44" spans="1:14" x14ac:dyDescent="0.25">
      <c r="A44" s="20" t="s">
        <v>89</v>
      </c>
      <c r="B44" s="21" t="str">
        <f>MID(Tabel3[[#This Row],[Laag]],5,100)</f>
        <v>Hydrangea anomala ssp. petiolaris</v>
      </c>
      <c r="C44" s="21" t="s">
        <v>90</v>
      </c>
      <c r="D44" s="21" t="s">
        <v>13</v>
      </c>
      <c r="E44" s="21" t="s">
        <v>14</v>
      </c>
      <c r="F44" s="21" t="s">
        <v>15</v>
      </c>
      <c r="G44" s="8">
        <v>14</v>
      </c>
      <c r="H44" s="22">
        <v>3.96</v>
      </c>
      <c r="I44" s="21"/>
      <c r="J44" s="21">
        <v>1</v>
      </c>
      <c r="K44" s="21">
        <f>_xlfn.CEILING.MATH(Tabel3[[#This Row],[Stuks per m1/m2]]*Tabel3[[#This Row],[Oppervlakte in m2]])</f>
        <v>4</v>
      </c>
      <c r="L44" s="21" t="s">
        <v>227</v>
      </c>
      <c r="M44" s="23">
        <v>0</v>
      </c>
      <c r="N44" s="24">
        <f>Tabel3[[#This Row],[Prijs per eenheid]]*Tabel3[[#This Row],[Stuks]]</f>
        <v>0</v>
      </c>
    </row>
    <row r="45" spans="1:14" x14ac:dyDescent="0.25">
      <c r="A45" s="20" t="s">
        <v>91</v>
      </c>
      <c r="B45" s="21" t="str">
        <f>MID(Tabel3[[#This Row],[Laag]],5,100)</f>
        <v>Kalimeris incisa 'Madiva'</v>
      </c>
      <c r="C45" s="21" t="s">
        <v>92</v>
      </c>
      <c r="D45" s="21" t="s">
        <v>13</v>
      </c>
      <c r="E45" s="21" t="s">
        <v>14</v>
      </c>
      <c r="F45" s="21" t="s">
        <v>15</v>
      </c>
      <c r="G45" s="8">
        <v>3</v>
      </c>
      <c r="H45" s="22">
        <v>24.28</v>
      </c>
      <c r="I45" s="21"/>
      <c r="J45" s="21">
        <v>7</v>
      </c>
      <c r="K45" s="21">
        <f>_xlfn.CEILING.MATH(Tabel3[[#This Row],[Stuks per m1/m2]]*Tabel3[[#This Row],[Oppervlakte in m2]])</f>
        <v>170</v>
      </c>
      <c r="L45" s="21" t="s">
        <v>226</v>
      </c>
      <c r="M45" s="23">
        <v>0</v>
      </c>
      <c r="N45" s="24">
        <f>Tabel3[[#This Row],[Prijs per eenheid]]*Tabel3[[#This Row],[Stuks]]</f>
        <v>0</v>
      </c>
    </row>
    <row r="46" spans="1:14" x14ac:dyDescent="0.25">
      <c r="A46" s="20" t="s">
        <v>93</v>
      </c>
      <c r="B46" s="21" t="str">
        <f>MID(Tabel3[[#This Row],[Laag]],5,100)</f>
        <v>Kolkwitzia amabilis 'Pink Cloud'</v>
      </c>
      <c r="C46" s="21" t="s">
        <v>94</v>
      </c>
      <c r="D46" s="21" t="s">
        <v>13</v>
      </c>
      <c r="E46" s="21" t="s">
        <v>14</v>
      </c>
      <c r="F46" s="21" t="s">
        <v>15</v>
      </c>
      <c r="G46" s="8">
        <v>1</v>
      </c>
      <c r="H46" s="22">
        <v>17.399999999999999</v>
      </c>
      <c r="I46" s="21"/>
      <c r="J46" s="21">
        <v>1</v>
      </c>
      <c r="K46" s="21">
        <f>_xlfn.CEILING.MATH(Tabel3[[#This Row],[Stuks per m1/m2]]*Tabel3[[#This Row],[Oppervlakte in m2]])</f>
        <v>18</v>
      </c>
      <c r="L46" s="21" t="s">
        <v>227</v>
      </c>
      <c r="M46" s="23">
        <v>0</v>
      </c>
      <c r="N46" s="24">
        <f>Tabel3[[#This Row],[Prijs per eenheid]]*Tabel3[[#This Row],[Stuks]]</f>
        <v>0</v>
      </c>
    </row>
    <row r="47" spans="1:14" x14ac:dyDescent="0.25">
      <c r="A47" s="20" t="s">
        <v>95</v>
      </c>
      <c r="B47" s="21" t="str">
        <f>MID(Tabel3[[#This Row],[Laag]],5,100)</f>
        <v>Lavandula angustifolia 'Hidcote'</v>
      </c>
      <c r="C47" s="21" t="s">
        <v>96</v>
      </c>
      <c r="D47" s="21" t="s">
        <v>13</v>
      </c>
      <c r="E47" s="21" t="s">
        <v>14</v>
      </c>
      <c r="F47" s="21" t="s">
        <v>15</v>
      </c>
      <c r="G47" s="8">
        <v>3</v>
      </c>
      <c r="H47" s="22">
        <v>8.1</v>
      </c>
      <c r="I47" s="21"/>
      <c r="J47" s="21">
        <v>9</v>
      </c>
      <c r="K47" s="21">
        <f>_xlfn.CEILING.MATH(Tabel3[[#This Row],[Stuks per m1/m2]]*Tabel3[[#This Row],[Oppervlakte in m2]])</f>
        <v>73</v>
      </c>
      <c r="L47" s="21" t="s">
        <v>226</v>
      </c>
      <c r="M47" s="23">
        <v>0</v>
      </c>
      <c r="N47" s="24">
        <f>Tabel3[[#This Row],[Prijs per eenheid]]*Tabel3[[#This Row],[Stuks]]</f>
        <v>0</v>
      </c>
    </row>
    <row r="48" spans="1:14" x14ac:dyDescent="0.25">
      <c r="A48" s="20" t="s">
        <v>97</v>
      </c>
      <c r="B48" s="21" t="str">
        <f>MID(Tabel3[[#This Row],[Laag]],5,100)</f>
        <v>Lespedeza thunbergii</v>
      </c>
      <c r="C48" s="21" t="s">
        <v>98</v>
      </c>
      <c r="D48" s="21" t="s">
        <v>13</v>
      </c>
      <c r="E48" s="21" t="s">
        <v>14</v>
      </c>
      <c r="F48" s="21" t="s">
        <v>15</v>
      </c>
      <c r="G48" s="8">
        <v>3</v>
      </c>
      <c r="H48" s="22">
        <v>11.12</v>
      </c>
      <c r="I48" s="21"/>
      <c r="J48" s="21">
        <v>3</v>
      </c>
      <c r="K48" s="21">
        <f>_xlfn.CEILING.MATH(Tabel3[[#This Row],[Stuks per m1/m2]]*Tabel3[[#This Row],[Oppervlakte in m2]])</f>
        <v>34</v>
      </c>
      <c r="L48" s="21" t="s">
        <v>224</v>
      </c>
      <c r="M48" s="23">
        <v>0</v>
      </c>
      <c r="N48" s="24">
        <f>Tabel3[[#This Row],[Prijs per eenheid]]*Tabel3[[#This Row],[Stuks]]</f>
        <v>0</v>
      </c>
    </row>
    <row r="49" spans="1:14" x14ac:dyDescent="0.25">
      <c r="A49" s="20" t="s">
        <v>99</v>
      </c>
      <c r="B49" s="21" t="s">
        <v>100</v>
      </c>
      <c r="C49" s="8" t="s">
        <v>101</v>
      </c>
      <c r="D49" s="8" t="s">
        <v>13</v>
      </c>
      <c r="E49" s="8" t="s">
        <v>14</v>
      </c>
      <c r="F49" s="8" t="s">
        <v>15</v>
      </c>
      <c r="G49" s="8">
        <v>8</v>
      </c>
      <c r="H49" s="25">
        <v>71.680000000000007</v>
      </c>
      <c r="I49" s="8"/>
      <c r="J49" s="8">
        <v>5</v>
      </c>
      <c r="K49" s="21">
        <f>_xlfn.CEILING.MATH(Tabel3[[#This Row],[Stuks per m1/m2]]*Tabel3[[#This Row],[Oppervlakte in m2]])</f>
        <v>359</v>
      </c>
      <c r="L49" s="8" t="s">
        <v>224</v>
      </c>
      <c r="M49" s="23">
        <v>0</v>
      </c>
      <c r="N49" s="24">
        <f>Tabel3[[#This Row],[Prijs per eenheid]]*Tabel3[[#This Row],[Stuks]]</f>
        <v>0</v>
      </c>
    </row>
    <row r="50" spans="1:14" x14ac:dyDescent="0.25">
      <c r="A50" s="20" t="s">
        <v>102</v>
      </c>
      <c r="B50" s="21" t="s">
        <v>103</v>
      </c>
      <c r="C50" s="21" t="s">
        <v>104</v>
      </c>
      <c r="D50" s="21" t="s">
        <v>13</v>
      </c>
      <c r="E50" s="21" t="s">
        <v>14</v>
      </c>
      <c r="F50" s="21" t="s">
        <v>15</v>
      </c>
      <c r="G50" s="8">
        <v>2</v>
      </c>
      <c r="H50" s="22">
        <v>94.24</v>
      </c>
      <c r="I50" s="21"/>
      <c r="J50" s="21">
        <v>5</v>
      </c>
      <c r="K50" s="21">
        <f>_xlfn.CEILING.MATH(Tabel3[[#This Row],[Stuks per m1/m2]]*Tabel3[[#This Row],[Oppervlakte in m2]])</f>
        <v>472</v>
      </c>
      <c r="L50" s="21" t="s">
        <v>224</v>
      </c>
      <c r="M50" s="23">
        <v>0</v>
      </c>
      <c r="N50" s="24">
        <f>Tabel3[[#This Row],[Prijs per eenheid]]*Tabel3[[#This Row],[Stuks]]</f>
        <v>0</v>
      </c>
    </row>
    <row r="51" spans="1:14" x14ac:dyDescent="0.25">
      <c r="A51" s="20" t="s">
        <v>105</v>
      </c>
      <c r="B51" s="21" t="str">
        <f>MID(Tabel3[[#This Row],[Laag]],5,100)</f>
        <v>Lonicera fragantissima</v>
      </c>
      <c r="C51" s="21" t="s">
        <v>106</v>
      </c>
      <c r="D51" s="21" t="s">
        <v>13</v>
      </c>
      <c r="E51" s="21" t="s">
        <v>14</v>
      </c>
      <c r="F51" s="21" t="s">
        <v>15</v>
      </c>
      <c r="G51" s="8">
        <v>1</v>
      </c>
      <c r="H51" s="22">
        <v>2.5099999999999998</v>
      </c>
      <c r="I51" s="21"/>
      <c r="J51" s="21">
        <v>1</v>
      </c>
      <c r="K51" s="21">
        <f>_xlfn.CEILING.MATH(Tabel3[[#This Row],[Stuks per m1/m2]]*Tabel3[[#This Row],[Oppervlakte in m2]])</f>
        <v>3</v>
      </c>
      <c r="L51" s="21" t="s">
        <v>227</v>
      </c>
      <c r="M51" s="23">
        <v>0</v>
      </c>
      <c r="N51" s="24">
        <f>Tabel3[[#This Row],[Prijs per eenheid]]*Tabel3[[#This Row],[Stuks]]</f>
        <v>0</v>
      </c>
    </row>
    <row r="52" spans="1:14" x14ac:dyDescent="0.25">
      <c r="A52" s="20" t="s">
        <v>107</v>
      </c>
      <c r="B52" s="21" t="str">
        <f>MID(Tabel3[[#This Row],[Laag]],5,100)</f>
        <v>Magnolia 'Susan'</v>
      </c>
      <c r="C52" s="21" t="s">
        <v>108</v>
      </c>
      <c r="D52" s="21" t="s">
        <v>13</v>
      </c>
      <c r="E52" s="21" t="s">
        <v>14</v>
      </c>
      <c r="F52" s="21" t="s">
        <v>15</v>
      </c>
      <c r="G52" s="8">
        <v>3</v>
      </c>
      <c r="H52" s="22">
        <v>12.47</v>
      </c>
      <c r="I52" s="21"/>
      <c r="J52" s="21">
        <v>1</v>
      </c>
      <c r="K52" s="21">
        <f>_xlfn.CEILING.MATH(Tabel3[[#This Row],[Stuks per m1/m2]]*Tabel3[[#This Row],[Oppervlakte in m2]])</f>
        <v>13</v>
      </c>
      <c r="L52" s="21" t="s">
        <v>227</v>
      </c>
      <c r="M52" s="23">
        <v>0</v>
      </c>
      <c r="N52" s="24">
        <f>Tabel3[[#This Row],[Prijs per eenheid]]*Tabel3[[#This Row],[Stuks]]</f>
        <v>0</v>
      </c>
    </row>
    <row r="53" spans="1:14" x14ac:dyDescent="0.25">
      <c r="A53" s="20" t="s">
        <v>109</v>
      </c>
      <c r="B53" s="21" t="str">
        <f>MID(Tabel3[[#This Row],[Laag]],5,100)</f>
        <v>Mahonia japonica 'Hivernant'</v>
      </c>
      <c r="C53" s="21" t="s">
        <v>110</v>
      </c>
      <c r="D53" s="21" t="s">
        <v>13</v>
      </c>
      <c r="E53" s="21" t="s">
        <v>14</v>
      </c>
      <c r="F53" s="21" t="s">
        <v>15</v>
      </c>
      <c r="G53" s="8">
        <v>4</v>
      </c>
      <c r="H53" s="22">
        <v>3.14</v>
      </c>
      <c r="I53" s="21"/>
      <c r="J53" s="21">
        <v>1</v>
      </c>
      <c r="K53" s="21">
        <f>_xlfn.CEILING.MATH(Tabel3[[#This Row],[Stuks per m1/m2]]*Tabel3[[#This Row],[Oppervlakte in m2]])</f>
        <v>4</v>
      </c>
      <c r="L53" s="21" t="s">
        <v>227</v>
      </c>
      <c r="M53" s="23">
        <v>0</v>
      </c>
      <c r="N53" s="24">
        <f>Tabel3[[#This Row],[Prijs per eenheid]]*Tabel3[[#This Row],[Stuks]]</f>
        <v>0</v>
      </c>
    </row>
    <row r="54" spans="1:14" x14ac:dyDescent="0.25">
      <c r="A54" s="20" t="s">
        <v>111</v>
      </c>
      <c r="B54" s="21" t="str">
        <f>MID(Tabel3[[#This Row],[Laag]],5,100)</f>
        <v>Malva moschata 'Alba'</v>
      </c>
      <c r="C54" s="21" t="s">
        <v>112</v>
      </c>
      <c r="D54" s="21" t="s">
        <v>13</v>
      </c>
      <c r="E54" s="21" t="s">
        <v>14</v>
      </c>
      <c r="F54" s="21" t="s">
        <v>15</v>
      </c>
      <c r="G54" s="8">
        <v>5</v>
      </c>
      <c r="H54" s="22">
        <v>1.58</v>
      </c>
      <c r="I54" s="21"/>
      <c r="J54" s="21">
        <v>9</v>
      </c>
      <c r="K54" s="21">
        <f>_xlfn.CEILING.MATH(Tabel3[[#This Row],[Stuks per m1/m2]]*Tabel3[[#This Row],[Oppervlakte in m2]])</f>
        <v>15</v>
      </c>
      <c r="L54" s="21" t="s">
        <v>226</v>
      </c>
      <c r="M54" s="23">
        <v>0</v>
      </c>
      <c r="N54" s="24">
        <f>Tabel3[[#This Row],[Prijs per eenheid]]*Tabel3[[#This Row],[Stuks]]</f>
        <v>0</v>
      </c>
    </row>
    <row r="55" spans="1:14" x14ac:dyDescent="0.25">
      <c r="A55" s="20" t="s">
        <v>113</v>
      </c>
      <c r="B55" s="21" t="s">
        <v>114</v>
      </c>
      <c r="C55" s="21" t="s">
        <v>115</v>
      </c>
      <c r="D55" s="21" t="s">
        <v>13</v>
      </c>
      <c r="E55" s="21" t="s">
        <v>14</v>
      </c>
      <c r="F55" s="21" t="s">
        <v>15</v>
      </c>
      <c r="G55" s="8">
        <v>3</v>
      </c>
      <c r="H55" s="22">
        <v>57</v>
      </c>
      <c r="I55" s="21"/>
      <c r="J55" s="21">
        <v>9</v>
      </c>
      <c r="K55" s="21">
        <f>_xlfn.CEILING.MATH(Tabel3[[#This Row],[Stuks per m1/m2]]*Tabel3[[#This Row],[Oppervlakte in m2]])</f>
        <v>513</v>
      </c>
      <c r="L55" s="21" t="s">
        <v>226</v>
      </c>
      <c r="M55" s="23">
        <v>0</v>
      </c>
      <c r="N55" s="24">
        <f>Tabel3[[#This Row],[Prijs per eenheid]]*Tabel3[[#This Row],[Stuks]]</f>
        <v>0</v>
      </c>
    </row>
    <row r="56" spans="1:14" x14ac:dyDescent="0.25">
      <c r="A56" s="20" t="s">
        <v>116</v>
      </c>
      <c r="B56" s="21" t="str">
        <f>MID(Tabel3[[#This Row],[Laag]],5,100)</f>
        <v>Origanum laevigatum 'Herrenhausen'</v>
      </c>
      <c r="C56" s="21" t="s">
        <v>117</v>
      </c>
      <c r="D56" s="21" t="s">
        <v>13</v>
      </c>
      <c r="E56" s="21" t="s">
        <v>14</v>
      </c>
      <c r="F56" s="21" t="s">
        <v>15</v>
      </c>
      <c r="G56" s="8">
        <v>2</v>
      </c>
      <c r="H56" s="22">
        <v>3.27</v>
      </c>
      <c r="I56" s="21"/>
      <c r="J56" s="21">
        <v>9</v>
      </c>
      <c r="K56" s="21">
        <f>_xlfn.CEILING.MATH(Tabel3[[#This Row],[Stuks per m1/m2]]*Tabel3[[#This Row],[Oppervlakte in m2]])</f>
        <v>30</v>
      </c>
      <c r="L56" s="21" t="s">
        <v>226</v>
      </c>
      <c r="M56" s="23">
        <v>0</v>
      </c>
      <c r="N56" s="24">
        <f>Tabel3[[#This Row],[Prijs per eenheid]]*Tabel3[[#This Row],[Stuks]]</f>
        <v>0</v>
      </c>
    </row>
    <row r="57" spans="1:14" x14ac:dyDescent="0.25">
      <c r="A57" s="20" t="s">
        <v>118</v>
      </c>
      <c r="B57" s="21" t="str">
        <f>MID(Tabel3[[#This Row],[Laag]],5,100)</f>
        <v>smanthus x burkwoodii</v>
      </c>
      <c r="C57" s="21" t="s">
        <v>119</v>
      </c>
      <c r="D57" s="21" t="s">
        <v>13</v>
      </c>
      <c r="E57" s="21" t="s">
        <v>14</v>
      </c>
      <c r="F57" s="21" t="s">
        <v>15</v>
      </c>
      <c r="G57" s="8">
        <v>2</v>
      </c>
      <c r="H57" s="22">
        <v>21.38</v>
      </c>
      <c r="I57" s="21"/>
      <c r="J57" s="21">
        <v>5</v>
      </c>
      <c r="K57" s="21">
        <f>_xlfn.CEILING.MATH(Tabel3[[#This Row],[Stuks per m1/m2]]*Tabel3[[#This Row],[Oppervlakte in m2]])</f>
        <v>107</v>
      </c>
      <c r="L57" s="21" t="s">
        <v>225</v>
      </c>
      <c r="M57" s="23">
        <v>0</v>
      </c>
      <c r="N57" s="24">
        <f>Tabel3[[#This Row],[Prijs per eenheid]]*Tabel3[[#This Row],[Stuks]]</f>
        <v>0</v>
      </c>
    </row>
    <row r="58" spans="1:14" x14ac:dyDescent="0.25">
      <c r="A58" s="20" t="s">
        <v>120</v>
      </c>
      <c r="B58" s="21" t="str">
        <f>MID(Tabel3[[#This Row],[Laag]],5,100)</f>
        <v>Pennisetum alopecuroides 'Hameln'</v>
      </c>
      <c r="C58" s="21" t="s">
        <v>121</v>
      </c>
      <c r="D58" s="21" t="s">
        <v>13</v>
      </c>
      <c r="E58" s="21" t="s">
        <v>14</v>
      </c>
      <c r="F58" s="21" t="s">
        <v>15</v>
      </c>
      <c r="G58" s="8">
        <v>10</v>
      </c>
      <c r="H58" s="22">
        <v>113</v>
      </c>
      <c r="I58" s="21"/>
      <c r="J58" s="21">
        <v>7</v>
      </c>
      <c r="K58" s="21">
        <f>_xlfn.CEILING.MATH(Tabel3[[#This Row],[Stuks per m1/m2]]*Tabel3[[#This Row],[Oppervlakte in m2]])</f>
        <v>791</v>
      </c>
      <c r="L58" s="21" t="s">
        <v>226</v>
      </c>
      <c r="M58" s="23">
        <v>0</v>
      </c>
      <c r="N58" s="24">
        <f>Tabel3[[#This Row],[Prijs per eenheid]]*Tabel3[[#This Row],[Stuks]]</f>
        <v>0</v>
      </c>
    </row>
    <row r="59" spans="1:14" x14ac:dyDescent="0.25">
      <c r="A59" s="20" t="s">
        <v>122</v>
      </c>
      <c r="B59" s="21" t="s">
        <v>123</v>
      </c>
      <c r="C59" s="21" t="s">
        <v>124</v>
      </c>
      <c r="D59" s="21" t="s">
        <v>13</v>
      </c>
      <c r="E59" s="21" t="s">
        <v>14</v>
      </c>
      <c r="F59" s="21" t="s">
        <v>15</v>
      </c>
      <c r="G59" s="8">
        <v>2</v>
      </c>
      <c r="H59" s="22">
        <v>13.39</v>
      </c>
      <c r="I59" s="21"/>
      <c r="J59" s="21">
        <v>5</v>
      </c>
      <c r="K59" s="21">
        <f>_xlfn.CEILING.MATH(Tabel3[[#This Row],[Stuks per m1/m2]]*Tabel3[[#This Row],[Oppervlakte in m2]])</f>
        <v>67</v>
      </c>
      <c r="L59" s="21" t="s">
        <v>226</v>
      </c>
      <c r="M59" s="23">
        <v>0</v>
      </c>
      <c r="N59" s="24">
        <f>Tabel3[[#This Row],[Prijs per eenheid]]*Tabel3[[#This Row],[Stuks]]</f>
        <v>0</v>
      </c>
    </row>
    <row r="60" spans="1:14" x14ac:dyDescent="0.25">
      <c r="A60" s="20" t="s">
        <v>125</v>
      </c>
      <c r="B60" s="21" t="str">
        <f>MID(Tabel3[[#This Row],[Laag]],5,100)</f>
        <v>Physocarpus opulifolius 'Diable d'Or'</v>
      </c>
      <c r="C60" s="21" t="s">
        <v>126</v>
      </c>
      <c r="D60" s="21" t="s">
        <v>13</v>
      </c>
      <c r="E60" s="21" t="s">
        <v>14</v>
      </c>
      <c r="F60" s="21" t="s">
        <v>15</v>
      </c>
      <c r="G60" s="8">
        <v>7</v>
      </c>
      <c r="H60" s="22">
        <v>41.3</v>
      </c>
      <c r="I60" s="21"/>
      <c r="J60" s="21">
        <v>5</v>
      </c>
      <c r="K60" s="21">
        <f>_xlfn.CEILING.MATH(Tabel3[[#This Row],[Stuks per m1/m2]]*Tabel3[[#This Row],[Oppervlakte in m2]])</f>
        <v>207</v>
      </c>
      <c r="L60" s="21" t="s">
        <v>224</v>
      </c>
      <c r="M60" s="23">
        <v>0</v>
      </c>
      <c r="N60" s="24">
        <f>Tabel3[[#This Row],[Prijs per eenheid]]*Tabel3[[#This Row],[Stuks]]</f>
        <v>0</v>
      </c>
    </row>
    <row r="61" spans="1:14" x14ac:dyDescent="0.25">
      <c r="A61" s="20" t="s">
        <v>127</v>
      </c>
      <c r="B61" s="21" t="str">
        <f>MID(Tabel3[[#This Row],[Laag]],5,100)</f>
        <v>Philadelphus 'Lemoinei'</v>
      </c>
      <c r="C61" s="21" t="s">
        <v>128</v>
      </c>
      <c r="D61" s="21" t="s">
        <v>13</v>
      </c>
      <c r="E61" s="21" t="s">
        <v>14</v>
      </c>
      <c r="F61" s="21" t="s">
        <v>15</v>
      </c>
      <c r="G61" s="8">
        <v>6</v>
      </c>
      <c r="H61" s="22">
        <v>59.76</v>
      </c>
      <c r="I61" s="21"/>
      <c r="J61" s="21">
        <v>3</v>
      </c>
      <c r="K61" s="21">
        <f>_xlfn.CEILING.MATH(Tabel3[[#This Row],[Stuks per m1/m2]]*Tabel3[[#This Row],[Oppervlakte in m2]])</f>
        <v>180</v>
      </c>
      <c r="L61" s="21" t="s">
        <v>225</v>
      </c>
      <c r="M61" s="23">
        <v>0</v>
      </c>
      <c r="N61" s="24">
        <f>Tabel3[[#This Row],[Prijs per eenheid]]*Tabel3[[#This Row],[Stuks]]</f>
        <v>0</v>
      </c>
    </row>
    <row r="62" spans="1:14" x14ac:dyDescent="0.25">
      <c r="A62" s="20" t="s">
        <v>129</v>
      </c>
      <c r="B62" s="21" t="str">
        <f>MID(Tabel3[[#This Row],[Laag]],5,100)</f>
        <v>Phlomis russeliana</v>
      </c>
      <c r="C62" s="21" t="s">
        <v>130</v>
      </c>
      <c r="D62" s="21" t="s">
        <v>13</v>
      </c>
      <c r="E62" s="21" t="s">
        <v>14</v>
      </c>
      <c r="F62" s="21" t="s">
        <v>15</v>
      </c>
      <c r="G62" s="8">
        <v>5</v>
      </c>
      <c r="H62" s="22">
        <v>32.159999999999997</v>
      </c>
      <c r="I62" s="21"/>
      <c r="J62" s="21">
        <v>7</v>
      </c>
      <c r="K62" s="21">
        <f>_xlfn.CEILING.MATH(Tabel3[[#This Row],[Stuks per m1/m2]]*Tabel3[[#This Row],[Oppervlakte in m2]])</f>
        <v>226</v>
      </c>
      <c r="L62" s="21" t="s">
        <v>226</v>
      </c>
      <c r="M62" s="23">
        <v>0</v>
      </c>
      <c r="N62" s="24">
        <f>Tabel3[[#This Row],[Prijs per eenheid]]*Tabel3[[#This Row],[Stuks]]</f>
        <v>0</v>
      </c>
    </row>
    <row r="63" spans="1:14" x14ac:dyDescent="0.25">
      <c r="A63" s="20" t="s">
        <v>131</v>
      </c>
      <c r="B63" s="21" t="str">
        <f>MID(Tabel3[[#This Row],[Laag]],5,100)</f>
        <v>Pinus mugo 'Mops'</v>
      </c>
      <c r="C63" s="21" t="s">
        <v>132</v>
      </c>
      <c r="D63" s="21" t="s">
        <v>13</v>
      </c>
      <c r="E63" s="21" t="s">
        <v>14</v>
      </c>
      <c r="F63" s="21" t="s">
        <v>15</v>
      </c>
      <c r="G63" s="8">
        <v>4</v>
      </c>
      <c r="H63" s="22">
        <v>22.17</v>
      </c>
      <c r="I63" s="21"/>
      <c r="J63" s="21">
        <v>5</v>
      </c>
      <c r="K63" s="21">
        <f>_xlfn.CEILING.MATH(Tabel3[[#This Row],[Stuks per m1/m2]]*Tabel3[[#This Row],[Oppervlakte in m2]])</f>
        <v>111</v>
      </c>
      <c r="L63" s="21" t="s">
        <v>224</v>
      </c>
      <c r="M63" s="23">
        <v>0</v>
      </c>
      <c r="N63" s="24">
        <f>Tabel3[[#This Row],[Prijs per eenheid]]*Tabel3[[#This Row],[Stuks]]</f>
        <v>0</v>
      </c>
    </row>
    <row r="64" spans="1:14" x14ac:dyDescent="0.25">
      <c r="A64" s="20" t="s">
        <v>133</v>
      </c>
      <c r="B64" s="21" t="str">
        <f>MID(Tabel3[[#This Row],[Laag]],5,100)</f>
        <v>Potentilla fruticosa 'Abbotswood'</v>
      </c>
      <c r="C64" s="21" t="s">
        <v>134</v>
      </c>
      <c r="D64" s="21" t="s">
        <v>13</v>
      </c>
      <c r="E64" s="21" t="s">
        <v>14</v>
      </c>
      <c r="F64" s="21" t="s">
        <v>15</v>
      </c>
      <c r="G64" s="8">
        <v>10</v>
      </c>
      <c r="H64" s="22">
        <v>120.46</v>
      </c>
      <c r="I64" s="21"/>
      <c r="J64" s="21">
        <v>7</v>
      </c>
      <c r="K64" s="21">
        <f>_xlfn.CEILING.MATH(Tabel3[[#This Row],[Stuks per m1/m2]]*Tabel3[[#This Row],[Oppervlakte in m2]])</f>
        <v>844</v>
      </c>
      <c r="L64" s="21" t="s">
        <v>224</v>
      </c>
      <c r="M64" s="23">
        <v>0</v>
      </c>
      <c r="N64" s="24">
        <f>Tabel3[[#This Row],[Prijs per eenheid]]*Tabel3[[#This Row],[Stuks]]</f>
        <v>0</v>
      </c>
    </row>
    <row r="65" spans="1:14" x14ac:dyDescent="0.25">
      <c r="A65" s="20" t="s">
        <v>135</v>
      </c>
      <c r="B65" s="21" t="str">
        <f>MID(Tabel3[[#This Row],[Laag]],5,100)</f>
        <v>Potentilla fruticosa 'Goldfinger'</v>
      </c>
      <c r="C65" s="21" t="s">
        <v>136</v>
      </c>
      <c r="D65" s="21" t="s">
        <v>13</v>
      </c>
      <c r="E65" s="21" t="s">
        <v>14</v>
      </c>
      <c r="F65" s="21" t="s">
        <v>15</v>
      </c>
      <c r="G65" s="8">
        <v>1</v>
      </c>
      <c r="H65" s="22">
        <v>5.92</v>
      </c>
      <c r="I65" s="21"/>
      <c r="J65" s="21">
        <v>5</v>
      </c>
      <c r="K65" s="21">
        <f>_xlfn.CEILING.MATH(Tabel3[[#This Row],[Stuks per m1/m2]]*Tabel3[[#This Row],[Oppervlakte in m2]])</f>
        <v>30</v>
      </c>
      <c r="L65" s="21" t="s">
        <v>224</v>
      </c>
      <c r="M65" s="23">
        <v>0</v>
      </c>
      <c r="N65" s="24">
        <f>Tabel3[[#This Row],[Prijs per eenheid]]*Tabel3[[#This Row],[Stuks]]</f>
        <v>0</v>
      </c>
    </row>
    <row r="66" spans="1:14" x14ac:dyDescent="0.25">
      <c r="A66" s="20" t="s">
        <v>137</v>
      </c>
      <c r="B66" s="21" t="str">
        <f>MID(Tabel3[[#This Row],[Laag]],5,100)</f>
        <v>Potentilla fruticosa 'Limelight'</v>
      </c>
      <c r="C66" s="21" t="s">
        <v>138</v>
      </c>
      <c r="D66" s="21" t="s">
        <v>13</v>
      </c>
      <c r="E66" s="21" t="s">
        <v>14</v>
      </c>
      <c r="F66" s="21" t="s">
        <v>15</v>
      </c>
      <c r="G66" s="8">
        <v>4</v>
      </c>
      <c r="H66" s="22">
        <v>40.79</v>
      </c>
      <c r="I66" s="21"/>
      <c r="J66" s="21">
        <v>7</v>
      </c>
      <c r="K66" s="21">
        <f>_xlfn.CEILING.MATH(Tabel3[[#This Row],[Stuks per m1/m2]]*Tabel3[[#This Row],[Oppervlakte in m2]])</f>
        <v>286</v>
      </c>
      <c r="L66" s="21" t="s">
        <v>224</v>
      </c>
      <c r="M66" s="23">
        <v>0</v>
      </c>
      <c r="N66" s="24">
        <f>Tabel3[[#This Row],[Prijs per eenheid]]*Tabel3[[#This Row],[Stuks]]</f>
        <v>0</v>
      </c>
    </row>
    <row r="67" spans="1:14" x14ac:dyDescent="0.25">
      <c r="A67" s="20" t="s">
        <v>139</v>
      </c>
      <c r="B67" s="21" t="str">
        <f>MID(Tabel3[[#This Row],[Laag]],5,100)</f>
        <v>Potentilla fruticosa 'Sommerflor'</v>
      </c>
      <c r="C67" s="8" t="s">
        <v>140</v>
      </c>
      <c r="D67" s="8" t="s">
        <v>13</v>
      </c>
      <c r="E67" s="8" t="s">
        <v>14</v>
      </c>
      <c r="F67" s="8" t="s">
        <v>15</v>
      </c>
      <c r="G67" s="8">
        <v>1</v>
      </c>
      <c r="H67" s="25">
        <v>25.51</v>
      </c>
      <c r="I67" s="8"/>
      <c r="J67" s="8">
        <v>7</v>
      </c>
      <c r="K67" s="21">
        <f>_xlfn.CEILING.MATH(Tabel3[[#This Row],[Stuks per m1/m2]]*Tabel3[[#This Row],[Oppervlakte in m2]])</f>
        <v>179</v>
      </c>
      <c r="L67" s="8" t="s">
        <v>224</v>
      </c>
      <c r="M67" s="23">
        <v>0</v>
      </c>
      <c r="N67" s="24">
        <f>Tabel3[[#This Row],[Prijs per eenheid]]*Tabel3[[#This Row],[Stuks]]</f>
        <v>0</v>
      </c>
    </row>
    <row r="68" spans="1:14" x14ac:dyDescent="0.25">
      <c r="A68" s="20" t="s">
        <v>141</v>
      </c>
      <c r="B68" s="21" t="str">
        <f>MID(Tabel3[[#This Row],[Laag]],5,100)</f>
        <v>Prunus cistena</v>
      </c>
      <c r="C68" s="21" t="s">
        <v>142</v>
      </c>
      <c r="D68" s="21" t="s">
        <v>13</v>
      </c>
      <c r="E68" s="21" t="s">
        <v>14</v>
      </c>
      <c r="F68" s="21" t="s">
        <v>15</v>
      </c>
      <c r="G68" s="8">
        <v>11</v>
      </c>
      <c r="H68" s="22">
        <v>28.15</v>
      </c>
      <c r="I68" s="21"/>
      <c r="J68" s="21">
        <v>3</v>
      </c>
      <c r="K68" s="21">
        <f>_xlfn.CEILING.MATH(Tabel3[[#This Row],[Stuks per m1/m2]]*Tabel3[[#This Row],[Oppervlakte in m2]])</f>
        <v>85</v>
      </c>
      <c r="L68" s="21" t="s">
        <v>225</v>
      </c>
      <c r="M68" s="23">
        <v>0</v>
      </c>
      <c r="N68" s="24">
        <f>Tabel3[[#This Row],[Prijs per eenheid]]*Tabel3[[#This Row],[Stuks]]</f>
        <v>0</v>
      </c>
    </row>
    <row r="69" spans="1:14" x14ac:dyDescent="0.25">
      <c r="A69" s="20" t="s">
        <v>143</v>
      </c>
      <c r="B69" s="21" t="s">
        <v>144</v>
      </c>
      <c r="C69" s="21" t="s">
        <v>145</v>
      </c>
      <c r="D69" s="21" t="s">
        <v>13</v>
      </c>
      <c r="E69" s="21" t="s">
        <v>14</v>
      </c>
      <c r="F69" s="21" t="s">
        <v>15</v>
      </c>
      <c r="G69" s="8">
        <v>14</v>
      </c>
      <c r="H69" s="22">
        <v>221.06</v>
      </c>
      <c r="I69" s="21"/>
      <c r="J69" s="21">
        <v>6</v>
      </c>
      <c r="K69" s="21">
        <f>_xlfn.CEILING.MATH(Tabel3[[#This Row],[Stuks per m1/m2]]*Tabel3[[#This Row],[Oppervlakte in m2]])</f>
        <v>1327</v>
      </c>
      <c r="L69" s="21" t="s">
        <v>225</v>
      </c>
      <c r="M69" s="23">
        <v>0</v>
      </c>
      <c r="N69" s="24">
        <f>Tabel3[[#This Row],[Prijs per eenheid]]*Tabel3[[#This Row],[Stuks]]</f>
        <v>0</v>
      </c>
    </row>
    <row r="70" spans="1:14" x14ac:dyDescent="0.25">
      <c r="A70" s="20" t="s">
        <v>146</v>
      </c>
      <c r="B70" s="21" t="str">
        <f>MID(Tabel3[[#This Row],[Laag]],5,100)</f>
        <v>Pyracantha 'Red Cushion'</v>
      </c>
      <c r="C70" s="21" t="s">
        <v>147</v>
      </c>
      <c r="D70" s="21" t="s">
        <v>13</v>
      </c>
      <c r="E70" s="21" t="s">
        <v>14</v>
      </c>
      <c r="F70" s="21" t="s">
        <v>15</v>
      </c>
      <c r="G70" s="8">
        <v>13</v>
      </c>
      <c r="H70" s="22">
        <v>275.61</v>
      </c>
      <c r="I70" s="21"/>
      <c r="J70" s="21">
        <v>5</v>
      </c>
      <c r="K70" s="21">
        <f>_xlfn.CEILING.MATH(Tabel3[[#This Row],[Stuks per m1/m2]]*Tabel3[[#This Row],[Oppervlakte in m2]])</f>
        <v>1379</v>
      </c>
      <c r="L70" s="21" t="s">
        <v>225</v>
      </c>
      <c r="M70" s="23">
        <v>0</v>
      </c>
      <c r="N70" s="24">
        <f>Tabel3[[#This Row],[Prijs per eenheid]]*Tabel3[[#This Row],[Stuks]]</f>
        <v>0</v>
      </c>
    </row>
    <row r="71" spans="1:14" x14ac:dyDescent="0.25">
      <c r="A71" s="20" t="s">
        <v>148</v>
      </c>
      <c r="B71" s="21" t="s">
        <v>149</v>
      </c>
      <c r="C71" s="21" t="s">
        <v>150</v>
      </c>
      <c r="D71" s="21" t="s">
        <v>13</v>
      </c>
      <c r="E71" s="21" t="s">
        <v>14</v>
      </c>
      <c r="F71" s="21" t="s">
        <v>15</v>
      </c>
      <c r="G71" s="8">
        <v>9</v>
      </c>
      <c r="H71" s="22">
        <v>94.97</v>
      </c>
      <c r="I71" s="21"/>
      <c r="J71" s="21">
        <v>5</v>
      </c>
      <c r="K71" s="21">
        <f>_xlfn.CEILING.MATH(Tabel3[[#This Row],[Stuks per m1/m2]]*Tabel3[[#This Row],[Oppervlakte in m2]])</f>
        <v>475</v>
      </c>
      <c r="L71" s="21" t="s">
        <v>225</v>
      </c>
      <c r="M71" s="23">
        <v>0</v>
      </c>
      <c r="N71" s="24">
        <f>Tabel3[[#This Row],[Prijs per eenheid]]*Tabel3[[#This Row],[Stuks]]</f>
        <v>0</v>
      </c>
    </row>
    <row r="72" spans="1:14" x14ac:dyDescent="0.25">
      <c r="A72" s="20" t="s">
        <v>151</v>
      </c>
      <c r="B72" s="21" t="str">
        <f>MID(Tabel3[[#This Row],[Laag]],5,100)</f>
        <v>Rosa 'White Cover' (Kent)</v>
      </c>
      <c r="C72" s="21" t="s">
        <v>152</v>
      </c>
      <c r="D72" s="21" t="s">
        <v>13</v>
      </c>
      <c r="E72" s="21" t="s">
        <v>14</v>
      </c>
      <c r="F72" s="21" t="s">
        <v>15</v>
      </c>
      <c r="G72" s="8">
        <v>2</v>
      </c>
      <c r="H72" s="22">
        <v>9.0299999999999994</v>
      </c>
      <c r="I72" s="21"/>
      <c r="J72" s="21">
        <v>5</v>
      </c>
      <c r="K72" s="21">
        <f>_xlfn.CEILING.MATH(Tabel3[[#This Row],[Stuks per m1/m2]]*Tabel3[[#This Row],[Oppervlakte in m2]])</f>
        <v>46</v>
      </c>
      <c r="L72" s="21" t="s">
        <v>225</v>
      </c>
      <c r="M72" s="23">
        <v>0</v>
      </c>
      <c r="N72" s="24">
        <f>Tabel3[[#This Row],[Prijs per eenheid]]*Tabel3[[#This Row],[Stuks]]</f>
        <v>0</v>
      </c>
    </row>
    <row r="73" spans="1:14" x14ac:dyDescent="0.25">
      <c r="A73" s="20" t="s">
        <v>153</v>
      </c>
      <c r="B73" s="21" t="s">
        <v>154</v>
      </c>
      <c r="C73" s="21" t="s">
        <v>155</v>
      </c>
      <c r="D73" s="21" t="s">
        <v>13</v>
      </c>
      <c r="E73" s="21" t="s">
        <v>14</v>
      </c>
      <c r="F73" s="21" t="s">
        <v>15</v>
      </c>
      <c r="G73" s="8">
        <v>3</v>
      </c>
      <c r="H73" s="22">
        <v>65.31</v>
      </c>
      <c r="I73" s="21"/>
      <c r="J73" s="21">
        <v>5</v>
      </c>
      <c r="K73" s="21">
        <f>_xlfn.CEILING.MATH(Tabel3[[#This Row],[Stuks per m1/m2]]*Tabel3[[#This Row],[Oppervlakte in m2]])</f>
        <v>327</v>
      </c>
      <c r="L73" s="21" t="s">
        <v>225</v>
      </c>
      <c r="M73" s="23">
        <v>0</v>
      </c>
      <c r="N73" s="24">
        <f>Tabel3[[#This Row],[Prijs per eenheid]]*Tabel3[[#This Row],[Stuks]]</f>
        <v>0</v>
      </c>
    </row>
    <row r="74" spans="1:14" x14ac:dyDescent="0.25">
      <c r="A74" s="20" t="s">
        <v>156</v>
      </c>
      <c r="B74" s="21" t="str">
        <f>MID(Tabel3[[#This Row],[Laag]],5,100)</f>
        <v>Rosa 'Alba'</v>
      </c>
      <c r="C74" s="21" t="s">
        <v>157</v>
      </c>
      <c r="D74" s="21" t="s">
        <v>13</v>
      </c>
      <c r="E74" s="21" t="s">
        <v>14</v>
      </c>
      <c r="F74" s="21" t="s">
        <v>15</v>
      </c>
      <c r="G74" s="8">
        <v>3</v>
      </c>
      <c r="H74" s="22">
        <v>35.57</v>
      </c>
      <c r="I74" s="21"/>
      <c r="J74" s="21">
        <v>5</v>
      </c>
      <c r="K74" s="21">
        <f>_xlfn.CEILING.MATH(Tabel3[[#This Row],[Stuks per m1/m2]]*Tabel3[[#This Row],[Oppervlakte in m2]])</f>
        <v>178</v>
      </c>
      <c r="L74" s="21" t="s">
        <v>225</v>
      </c>
      <c r="M74" s="23">
        <v>0</v>
      </c>
      <c r="N74" s="24">
        <f>Tabel3[[#This Row],[Prijs per eenheid]]*Tabel3[[#This Row],[Stuks]]</f>
        <v>0</v>
      </c>
    </row>
    <row r="75" spans="1:14" x14ac:dyDescent="0.25">
      <c r="A75" s="20" t="s">
        <v>158</v>
      </c>
      <c r="B75" s="21" t="s">
        <v>159</v>
      </c>
      <c r="C75" s="21" t="s">
        <v>160</v>
      </c>
      <c r="D75" s="21" t="s">
        <v>13</v>
      </c>
      <c r="E75" s="21" t="s">
        <v>14</v>
      </c>
      <c r="F75" s="21" t="s">
        <v>15</v>
      </c>
      <c r="G75" s="8">
        <v>4</v>
      </c>
      <c r="H75" s="22">
        <v>54.04</v>
      </c>
      <c r="I75" s="21"/>
      <c r="J75" s="21">
        <v>5</v>
      </c>
      <c r="K75" s="21">
        <f>_xlfn.CEILING.MATH(Tabel3[[#This Row],[Stuks per m1/m2]]*Tabel3[[#This Row],[Oppervlakte in m2]])</f>
        <v>271</v>
      </c>
      <c r="L75" s="21" t="s">
        <v>225</v>
      </c>
      <c r="M75" s="23">
        <v>0</v>
      </c>
      <c r="N75" s="24">
        <f>Tabel3[[#This Row],[Prijs per eenheid]]*Tabel3[[#This Row],[Stuks]]</f>
        <v>0</v>
      </c>
    </row>
    <row r="76" spans="1:14" x14ac:dyDescent="0.25">
      <c r="A76" s="20" t="s">
        <v>161</v>
      </c>
      <c r="B76" s="21" t="str">
        <f>MID(Tabel3[[#This Row],[Laag]],5,100)</f>
        <v>Rosmarinus officinalis 'Pyramidalis'</v>
      </c>
      <c r="C76" s="21" t="s">
        <v>162</v>
      </c>
      <c r="D76" s="21" t="s">
        <v>13</v>
      </c>
      <c r="E76" s="21" t="s">
        <v>14</v>
      </c>
      <c r="F76" s="21" t="s">
        <v>15</v>
      </c>
      <c r="G76" s="8">
        <v>3</v>
      </c>
      <c r="H76" s="22">
        <v>5.55</v>
      </c>
      <c r="I76" s="21"/>
      <c r="J76" s="21">
        <v>7</v>
      </c>
      <c r="K76" s="21">
        <f>_xlfn.CEILING.MATH(Tabel3[[#This Row],[Stuks per m1/m2]]*Tabel3[[#This Row],[Oppervlakte in m2]])</f>
        <v>39</v>
      </c>
      <c r="L76" s="21" t="s">
        <v>226</v>
      </c>
      <c r="M76" s="23">
        <v>0</v>
      </c>
      <c r="N76" s="24">
        <f>Tabel3[[#This Row],[Prijs per eenheid]]*Tabel3[[#This Row],[Stuks]]</f>
        <v>0</v>
      </c>
    </row>
    <row r="77" spans="1:14" x14ac:dyDescent="0.25">
      <c r="A77" s="20" t="s">
        <v>163</v>
      </c>
      <c r="B77" s="21" t="str">
        <f>MID(Tabel3[[#This Row],[Laag]],5,100)</f>
        <v>Sambucus nigra</v>
      </c>
      <c r="C77" s="21" t="s">
        <v>164</v>
      </c>
      <c r="D77" s="21" t="s">
        <v>13</v>
      </c>
      <c r="E77" s="21" t="s">
        <v>14</v>
      </c>
      <c r="F77" s="21" t="s">
        <v>15</v>
      </c>
      <c r="G77" s="8">
        <v>3</v>
      </c>
      <c r="H77" s="22">
        <v>13.57</v>
      </c>
      <c r="I77" s="21"/>
      <c r="J77" s="21">
        <v>1</v>
      </c>
      <c r="K77" s="21">
        <f>_xlfn.CEILING.MATH(Tabel3[[#This Row],[Stuks per m1/m2]]*Tabel3[[#This Row],[Oppervlakte in m2]])</f>
        <v>14</v>
      </c>
      <c r="L77" s="21" t="s">
        <v>227</v>
      </c>
      <c r="M77" s="23">
        <v>0</v>
      </c>
      <c r="N77" s="24">
        <f>Tabel3[[#This Row],[Prijs per eenheid]]*Tabel3[[#This Row],[Stuks]]</f>
        <v>0</v>
      </c>
    </row>
    <row r="78" spans="1:14" x14ac:dyDescent="0.25">
      <c r="A78" s="20" t="s">
        <v>165</v>
      </c>
      <c r="B78" s="21" t="s">
        <v>166</v>
      </c>
      <c r="C78" s="21" t="s">
        <v>167</v>
      </c>
      <c r="D78" s="21"/>
      <c r="E78" s="21"/>
      <c r="F78" s="21" t="s">
        <v>15</v>
      </c>
      <c r="G78" s="8">
        <v>1</v>
      </c>
      <c r="H78" s="22">
        <v>31.72</v>
      </c>
      <c r="I78" s="21"/>
      <c r="J78" s="21">
        <v>9</v>
      </c>
      <c r="K78" s="21">
        <f>_xlfn.CEILING.MATH(Tabel3[[#This Row],[Stuks per m1/m2]]*Tabel3[[#This Row],[Oppervlakte in m2]])</f>
        <v>286</v>
      </c>
      <c r="L78" s="21" t="s">
        <v>226</v>
      </c>
      <c r="M78" s="23">
        <v>0</v>
      </c>
      <c r="N78" s="24">
        <f>Tabel3[[#This Row],[Prijs per eenheid]]*Tabel3[[#This Row],[Stuks]]</f>
        <v>0</v>
      </c>
    </row>
    <row r="79" spans="1:14" x14ac:dyDescent="0.25">
      <c r="A79" s="20" t="s">
        <v>168</v>
      </c>
      <c r="B79" s="21" t="str">
        <f>MID(Tabel3[[#This Row],[Laag]],5,100)</f>
        <v>Sesleria autumnalis</v>
      </c>
      <c r="C79" s="21" t="s">
        <v>169</v>
      </c>
      <c r="D79" s="21" t="s">
        <v>13</v>
      </c>
      <c r="E79" s="21" t="s">
        <v>14</v>
      </c>
      <c r="F79" s="21" t="s">
        <v>15</v>
      </c>
      <c r="G79" s="8">
        <v>10</v>
      </c>
      <c r="H79" s="22">
        <v>33.85</v>
      </c>
      <c r="I79" s="21"/>
      <c r="J79" s="21">
        <v>7</v>
      </c>
      <c r="K79" s="21">
        <f>_xlfn.CEILING.MATH(Tabel3[[#This Row],[Stuks per m1/m2]]*Tabel3[[#This Row],[Oppervlakte in m2]])</f>
        <v>237</v>
      </c>
      <c r="L79" s="21" t="s">
        <v>226</v>
      </c>
      <c r="M79" s="23">
        <v>0</v>
      </c>
      <c r="N79" s="24">
        <f>Tabel3[[#This Row],[Prijs per eenheid]]*Tabel3[[#This Row],[Stuks]]</f>
        <v>0</v>
      </c>
    </row>
    <row r="80" spans="1:14" x14ac:dyDescent="0.25">
      <c r="A80" s="20" t="s">
        <v>170</v>
      </c>
      <c r="B80" s="21" t="s">
        <v>171</v>
      </c>
      <c r="C80" s="21" t="s">
        <v>172</v>
      </c>
      <c r="D80" s="21" t="s">
        <v>13</v>
      </c>
      <c r="E80" s="21" t="s">
        <v>14</v>
      </c>
      <c r="F80" s="21" t="s">
        <v>15</v>
      </c>
      <c r="G80" s="8">
        <v>4</v>
      </c>
      <c r="H80" s="22">
        <v>88.09</v>
      </c>
      <c r="I80" s="21"/>
      <c r="J80" s="21">
        <v>5</v>
      </c>
      <c r="K80" s="21">
        <f>_xlfn.CEILING.MATH(Tabel3[[#This Row],[Stuks per m1/m2]]*Tabel3[[#This Row],[Oppervlakte in m2]])</f>
        <v>441</v>
      </c>
      <c r="L80" s="21" t="s">
        <v>224</v>
      </c>
      <c r="M80" s="23">
        <v>0</v>
      </c>
      <c r="N80" s="24">
        <f>Tabel3[[#This Row],[Prijs per eenheid]]*Tabel3[[#This Row],[Stuks]]</f>
        <v>0</v>
      </c>
    </row>
    <row r="81" spans="1:14" x14ac:dyDescent="0.25">
      <c r="A81" s="20" t="s">
        <v>173</v>
      </c>
      <c r="B81" s="21" t="s">
        <v>174</v>
      </c>
      <c r="C81" s="21" t="s">
        <v>175</v>
      </c>
      <c r="D81" s="21" t="s">
        <v>13</v>
      </c>
      <c r="E81" s="21" t="s">
        <v>14</v>
      </c>
      <c r="F81" s="21" t="s">
        <v>15</v>
      </c>
      <c r="G81" s="8">
        <v>14</v>
      </c>
      <c r="H81" s="22">
        <v>174.93</v>
      </c>
      <c r="I81" s="21"/>
      <c r="J81" s="21">
        <v>5</v>
      </c>
      <c r="K81" s="21">
        <f>_xlfn.CEILING.MATH(Tabel3[[#This Row],[Stuks per m1/m2]]*Tabel3[[#This Row],[Oppervlakte in m2]])</f>
        <v>875</v>
      </c>
      <c r="L81" s="21" t="s">
        <v>224</v>
      </c>
      <c r="M81" s="23">
        <v>0</v>
      </c>
      <c r="N81" s="24">
        <f>Tabel3[[#This Row],[Prijs per eenheid]]*Tabel3[[#This Row],[Stuks]]</f>
        <v>0</v>
      </c>
    </row>
    <row r="82" spans="1:14" x14ac:dyDescent="0.25">
      <c r="A82" s="20" t="s">
        <v>176</v>
      </c>
      <c r="B82" s="21" t="str">
        <f>MID(Tabel3[[#This Row],[Laag]],5,100)</f>
        <v>Viburnum bodnantense 'Charles Lamont'</v>
      </c>
      <c r="C82" s="21" t="s">
        <v>177</v>
      </c>
      <c r="D82" s="21" t="s">
        <v>13</v>
      </c>
      <c r="E82" s="21" t="s">
        <v>14</v>
      </c>
      <c r="F82" s="21" t="s">
        <v>15</v>
      </c>
      <c r="G82" s="8">
        <v>10</v>
      </c>
      <c r="H82" s="22">
        <v>24.39</v>
      </c>
      <c r="I82" s="21"/>
      <c r="J82" s="21">
        <v>1</v>
      </c>
      <c r="K82" s="21">
        <f>_xlfn.CEILING.MATH(Tabel3[[#This Row],[Stuks per m1/m2]]*Tabel3[[#This Row],[Oppervlakte in m2]])</f>
        <v>25</v>
      </c>
      <c r="L82" s="21" t="s">
        <v>227</v>
      </c>
      <c r="M82" s="23">
        <v>0</v>
      </c>
      <c r="N82" s="24">
        <f>Tabel3[[#This Row],[Prijs per eenheid]]*Tabel3[[#This Row],[Stuks]]</f>
        <v>0</v>
      </c>
    </row>
    <row r="83" spans="1:14" x14ac:dyDescent="0.25">
      <c r="A83" s="20" t="s">
        <v>178</v>
      </c>
      <c r="B83" s="21" t="str">
        <f>MID(Tabel3[[#This Row],[Laag]],5,100)</f>
        <v>Weigela 'Wine &amp; Roses' (Alexandra)</v>
      </c>
      <c r="C83" s="21" t="s">
        <v>179</v>
      </c>
      <c r="D83" s="21" t="s">
        <v>13</v>
      </c>
      <c r="E83" s="21" t="s">
        <v>14</v>
      </c>
      <c r="F83" s="21" t="s">
        <v>15</v>
      </c>
      <c r="G83" s="8">
        <v>4</v>
      </c>
      <c r="H83" s="22">
        <v>31.89</v>
      </c>
      <c r="I83" s="21"/>
      <c r="J83" s="21">
        <v>5</v>
      </c>
      <c r="K83" s="21">
        <f>_xlfn.CEILING.MATH(Tabel3[[#This Row],[Stuks per m1/m2]]*Tabel3[[#This Row],[Oppervlakte in m2]])</f>
        <v>160</v>
      </c>
      <c r="L83" s="21" t="s">
        <v>225</v>
      </c>
      <c r="M83" s="23">
        <v>0</v>
      </c>
      <c r="N83" s="24">
        <f>Tabel3[[#This Row],[Prijs per eenheid]]*Tabel3[[#This Row],[Stuks]]</f>
        <v>0</v>
      </c>
    </row>
    <row r="84" spans="1:14" x14ac:dyDescent="0.25">
      <c r="A84" s="20"/>
      <c r="B84" s="26" t="str">
        <f>MID(Tabel3[[#This Row],[Laag]],5,100)</f>
        <v/>
      </c>
      <c r="C84" s="21"/>
      <c r="D84" s="21"/>
      <c r="E84" s="21"/>
      <c r="F84" s="21"/>
      <c r="G84" s="21"/>
      <c r="H84" s="21"/>
      <c r="I84" s="21"/>
      <c r="J84" s="21"/>
      <c r="K84" s="26"/>
      <c r="L84" s="26"/>
      <c r="M84" s="23"/>
      <c r="N84" s="24"/>
    </row>
    <row r="85" spans="1:14" x14ac:dyDescent="0.25">
      <c r="A85" s="20"/>
      <c r="B85" s="21" t="s">
        <v>220</v>
      </c>
      <c r="C85" s="21"/>
      <c r="D85" s="21"/>
      <c r="E85" s="21"/>
      <c r="F85" s="21" t="s">
        <v>208</v>
      </c>
      <c r="G85" s="21"/>
      <c r="H85" s="21"/>
      <c r="I85" s="22">
        <v>41.45</v>
      </c>
      <c r="J85" s="21">
        <v>5</v>
      </c>
      <c r="K85" s="21">
        <f>_xlfn.CEILING.MATH(Tabel3[[#This Row],[Stuks per m1/m2]]*Tabel3[[#This Row],[Lengte in m]])</f>
        <v>208</v>
      </c>
      <c r="L85" s="21" t="s">
        <v>230</v>
      </c>
      <c r="M85" s="23">
        <v>0</v>
      </c>
      <c r="N85" s="24">
        <f>Tabel3[[#This Row],[Prijs per eenheid]]*Tabel3[[#This Row],[Stuks]]</f>
        <v>0</v>
      </c>
    </row>
    <row r="86" spans="1:14" x14ac:dyDescent="0.25">
      <c r="A86" s="20"/>
      <c r="B86" s="21" t="s">
        <v>221</v>
      </c>
      <c r="C86" s="21"/>
      <c r="D86" s="21"/>
      <c r="E86" s="21"/>
      <c r="F86" s="21" t="s">
        <v>208</v>
      </c>
      <c r="G86" s="21"/>
      <c r="H86" s="21"/>
      <c r="I86" s="22">
        <v>101.57</v>
      </c>
      <c r="J86" s="21">
        <v>3</v>
      </c>
      <c r="K86" s="21">
        <f>_xlfn.CEILING.MATH(Tabel3[[#This Row],[Stuks per m1/m2]]*Tabel3[[#This Row],[Lengte in m]])</f>
        <v>305</v>
      </c>
      <c r="L86" s="21" t="s">
        <v>229</v>
      </c>
      <c r="M86" s="23">
        <v>0</v>
      </c>
      <c r="N86" s="24">
        <f>Tabel3[[#This Row],[Prijs per eenheid]]*Tabel3[[#This Row],[Stuks]]</f>
        <v>0</v>
      </c>
    </row>
    <row r="87" spans="1:14" x14ac:dyDescent="0.25">
      <c r="A87" s="20"/>
      <c r="B87" s="21" t="s">
        <v>207</v>
      </c>
      <c r="C87" s="21"/>
      <c r="D87" s="21"/>
      <c r="E87" s="21"/>
      <c r="F87" s="21" t="s">
        <v>208</v>
      </c>
      <c r="G87" s="21"/>
      <c r="H87" s="21"/>
      <c r="I87" s="22">
        <v>240.05</v>
      </c>
      <c r="J87" s="21">
        <v>3</v>
      </c>
      <c r="K87" s="21">
        <f>_xlfn.CEILING.MATH(Tabel3[[#This Row],[Stuks per m1/m2]]*Tabel3[[#This Row],[Lengte in m]])</f>
        <v>721</v>
      </c>
      <c r="L87" s="21" t="s">
        <v>229</v>
      </c>
      <c r="M87" s="23">
        <v>0</v>
      </c>
      <c r="N87" s="24">
        <f>Tabel3[[#This Row],[Prijs per eenheid]]*Tabel3[[#This Row],[Stuks]]</f>
        <v>0</v>
      </c>
    </row>
    <row r="88" spans="1:14" x14ac:dyDescent="0.25">
      <c r="A88" s="15" t="s">
        <v>180</v>
      </c>
      <c r="B88" s="30"/>
      <c r="C88" s="30"/>
      <c r="D88" s="30"/>
      <c r="E88" s="30"/>
      <c r="F88" s="30"/>
      <c r="G88" s="30"/>
      <c r="H88" s="27">
        <f>SUBTOTAL(109,Tabel3[Oppervlakte in m2])</f>
        <v>4741.9700000000021</v>
      </c>
      <c r="I88" s="27">
        <f>SUM(Tabel3[[#Headers],[#Data],[Lengte in m]])</f>
        <v>383.07</v>
      </c>
      <c r="J88" s="30"/>
      <c r="K88" s="30"/>
      <c r="M88" s="17"/>
      <c r="N88" s="28">
        <f>SUM(Tabel3[[#Headers],[#Data],[Prijs]])</f>
        <v>0</v>
      </c>
    </row>
  </sheetData>
  <sheetProtection formatCells="0" formatRows="0" insertRows="0" insertHyperlinks="0"/>
  <mergeCells count="7">
    <mergeCell ref="B5:D5"/>
    <mergeCell ref="B6:D6"/>
    <mergeCell ref="A1:C1"/>
    <mergeCell ref="M1:N1"/>
    <mergeCell ref="B2:D2"/>
    <mergeCell ref="B3:D3"/>
    <mergeCell ref="B4:D4"/>
  </mergeCells>
  <phoneticPr fontId="1" type="noConversion"/>
  <pageMargins left="0.39370078740157483" right="0.39370078740157483" top="1.1811023622047245" bottom="1.1811023622047245" header="0.39370078740157483" footer="0.39370078740157483"/>
  <pageSetup paperSize="8" scale="78" orientation="portrait" r:id="rId1"/>
  <headerFooter scaleWithDoc="0">
    <oddHeader>&amp;R&amp;G</oddHeader>
    <oddFooter>&amp;L&amp;8&amp;F&amp;C&amp;8Pro Infra B.V.
Lange Kleiweg 62m, Rijswijk&amp;R&amp;8Pagina &amp;P van &amp;N</oddFooter>
  </headerFooter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A9537-98C0-49E7-8E7F-0516E276DABB}">
  <sheetPr>
    <tabColor rgb="FFFFFF00"/>
    <pageSetUpPr fitToPage="1"/>
  </sheetPr>
  <dimension ref="A1:I23"/>
  <sheetViews>
    <sheetView tabSelected="1" view="pageBreakPreview" zoomScaleNormal="100" zoomScaleSheetLayoutView="100" workbookViewId="0">
      <selection activeCell="D10" sqref="D10"/>
    </sheetView>
  </sheetViews>
  <sheetFormatPr defaultRowHeight="15" x14ac:dyDescent="0.25"/>
  <cols>
    <col min="1" max="1" width="12.140625" bestFit="1" customWidth="1"/>
    <col min="2" max="2" width="43.42578125" bestFit="1" customWidth="1"/>
    <col min="3" max="3" width="9" bestFit="1" customWidth="1"/>
    <col min="4" max="4" width="18.42578125" style="1" customWidth="1"/>
    <col min="5" max="5" width="13.140625" style="1" customWidth="1"/>
  </cols>
  <sheetData>
    <row r="1" spans="1:9" ht="19.5" x14ac:dyDescent="0.25">
      <c r="A1" s="33" t="s">
        <v>214</v>
      </c>
      <c r="B1" s="34"/>
      <c r="C1" s="34"/>
      <c r="D1" s="19"/>
      <c r="E1" s="19"/>
      <c r="F1" s="19"/>
      <c r="G1" s="19"/>
      <c r="H1" s="35" t="s">
        <v>219</v>
      </c>
      <c r="I1" s="36"/>
    </row>
    <row r="2" spans="1:9" x14ac:dyDescent="0.25">
      <c r="A2" s="4" t="s">
        <v>209</v>
      </c>
      <c r="B2" s="37" t="s">
        <v>216</v>
      </c>
      <c r="C2" s="37"/>
      <c r="D2" s="37"/>
      <c r="E2" s="5"/>
      <c r="F2" s="6"/>
      <c r="G2" s="6"/>
      <c r="H2" s="6"/>
      <c r="I2" s="7"/>
    </row>
    <row r="3" spans="1:9" x14ac:dyDescent="0.25">
      <c r="A3" s="4" t="s">
        <v>210</v>
      </c>
      <c r="B3" s="32" t="s">
        <v>215</v>
      </c>
      <c r="C3" s="32"/>
      <c r="D3" s="32"/>
      <c r="E3" s="5"/>
      <c r="F3" s="6"/>
      <c r="G3" s="6"/>
      <c r="H3" s="6"/>
      <c r="I3" s="7"/>
    </row>
    <row r="4" spans="1:9" x14ac:dyDescent="0.25">
      <c r="A4" s="4" t="s">
        <v>211</v>
      </c>
      <c r="B4" s="38">
        <v>44834</v>
      </c>
      <c r="C4" s="32"/>
      <c r="D4" s="32"/>
      <c r="E4" s="6"/>
      <c r="F4" s="6"/>
      <c r="G4" s="6"/>
      <c r="H4" s="6"/>
      <c r="I4" s="7"/>
    </row>
    <row r="5" spans="1:9" x14ac:dyDescent="0.25">
      <c r="A5" s="4" t="s">
        <v>212</v>
      </c>
      <c r="B5" s="32" t="s">
        <v>231</v>
      </c>
      <c r="C5" s="32"/>
      <c r="D5" s="32"/>
      <c r="E5" s="6"/>
      <c r="F5" s="6"/>
      <c r="G5" s="6"/>
      <c r="H5" s="6"/>
      <c r="I5" s="7"/>
    </row>
    <row r="6" spans="1:9" x14ac:dyDescent="0.25">
      <c r="A6" s="4" t="s">
        <v>213</v>
      </c>
      <c r="B6" s="32">
        <v>0</v>
      </c>
      <c r="C6" s="32"/>
      <c r="D6" s="32"/>
      <c r="E6" s="6"/>
      <c r="F6" s="6"/>
      <c r="G6" s="6"/>
      <c r="H6" s="6"/>
      <c r="I6" s="7"/>
    </row>
    <row r="7" spans="1:9" x14ac:dyDescent="0.25">
      <c r="A7" s="4"/>
      <c r="B7" s="8"/>
      <c r="C7" s="8"/>
      <c r="D7" s="8"/>
      <c r="E7" s="8"/>
      <c r="F7" s="8"/>
      <c r="G7" s="8"/>
      <c r="H7" s="8"/>
      <c r="I7" s="9"/>
    </row>
    <row r="8" spans="1:9" ht="15.75" thickBot="1" x14ac:dyDescent="0.3">
      <c r="A8" s="4"/>
      <c r="B8" s="8"/>
      <c r="C8" s="8"/>
      <c r="D8" s="10"/>
      <c r="E8" s="10"/>
      <c r="F8" s="8"/>
      <c r="G8" s="8"/>
      <c r="H8" s="8"/>
      <c r="I8" s="9"/>
    </row>
    <row r="9" spans="1:9" ht="32.25" thickBot="1" x14ac:dyDescent="0.3">
      <c r="A9" s="11" t="s">
        <v>0</v>
      </c>
      <c r="B9" s="3" t="s">
        <v>1</v>
      </c>
      <c r="C9" s="3" t="s">
        <v>6</v>
      </c>
      <c r="D9" s="3" t="s">
        <v>235</v>
      </c>
      <c r="E9" s="3" t="s">
        <v>181</v>
      </c>
      <c r="F9" s="3" t="s">
        <v>180</v>
      </c>
      <c r="G9" s="8"/>
      <c r="H9" s="8"/>
      <c r="I9" s="9"/>
    </row>
    <row r="10" spans="1:9" x14ac:dyDescent="0.25">
      <c r="A10" s="4" t="s">
        <v>182</v>
      </c>
      <c r="B10" s="8" t="s">
        <v>183</v>
      </c>
      <c r="C10" s="8">
        <v>1</v>
      </c>
      <c r="D10" s="8" t="s">
        <v>233</v>
      </c>
      <c r="E10" s="12">
        <v>0</v>
      </c>
      <c r="F10" s="12">
        <f>Tabel4[[#This Row],[Aantal]]*Tabel4[[#This Row],[Prijs per stuk]]</f>
        <v>0</v>
      </c>
      <c r="G10" s="8"/>
      <c r="H10" s="31"/>
      <c r="I10" s="9"/>
    </row>
    <row r="11" spans="1:9" x14ac:dyDescent="0.25">
      <c r="A11" s="4" t="s">
        <v>184</v>
      </c>
      <c r="B11" s="8" t="s">
        <v>185</v>
      </c>
      <c r="C11" s="8">
        <v>9</v>
      </c>
      <c r="D11" s="8" t="s">
        <v>234</v>
      </c>
      <c r="E11" s="12">
        <v>0</v>
      </c>
      <c r="F11" s="12">
        <f>Tabel4[[#This Row],[Aantal]]*Tabel4[[#This Row],[Prijs per stuk]]</f>
        <v>0</v>
      </c>
      <c r="G11" s="8"/>
      <c r="H11" s="31"/>
      <c r="I11" s="9"/>
    </row>
    <row r="12" spans="1:9" x14ac:dyDescent="0.25">
      <c r="A12" s="4" t="s">
        <v>186</v>
      </c>
      <c r="B12" s="8" t="s">
        <v>187</v>
      </c>
      <c r="C12" s="8">
        <v>11</v>
      </c>
      <c r="D12" s="8" t="s">
        <v>233</v>
      </c>
      <c r="E12" s="12">
        <v>0</v>
      </c>
      <c r="F12" s="12">
        <f>Tabel4[[#This Row],[Aantal]]*Tabel4[[#This Row],[Prijs per stuk]]</f>
        <v>0</v>
      </c>
      <c r="G12" s="8"/>
      <c r="H12" s="31"/>
      <c r="I12" s="9"/>
    </row>
    <row r="13" spans="1:9" x14ac:dyDescent="0.25">
      <c r="A13" s="13" t="s">
        <v>188</v>
      </c>
      <c r="B13" s="2" t="s">
        <v>189</v>
      </c>
      <c r="C13" s="2">
        <v>1</v>
      </c>
      <c r="D13" s="8" t="s">
        <v>234</v>
      </c>
      <c r="E13" s="12">
        <v>0</v>
      </c>
      <c r="F13" s="12">
        <f>Tabel4[[#This Row],[Aantal]]*Tabel4[[#This Row],[Prijs per stuk]]</f>
        <v>0</v>
      </c>
      <c r="G13" s="8"/>
      <c r="H13" s="31"/>
      <c r="I13" s="9"/>
    </row>
    <row r="14" spans="1:9" x14ac:dyDescent="0.25">
      <c r="A14" s="4" t="s">
        <v>190</v>
      </c>
      <c r="B14" s="8" t="s">
        <v>191</v>
      </c>
      <c r="C14" s="8">
        <v>4</v>
      </c>
      <c r="D14" s="8" t="s">
        <v>234</v>
      </c>
      <c r="E14" s="12">
        <v>0</v>
      </c>
      <c r="F14" s="12">
        <f>Tabel4[[#This Row],[Aantal]]*Tabel4[[#This Row],[Prijs per stuk]]</f>
        <v>0</v>
      </c>
      <c r="G14" s="8"/>
      <c r="H14" s="31"/>
      <c r="I14" s="9"/>
    </row>
    <row r="15" spans="1:9" x14ac:dyDescent="0.25">
      <c r="A15" s="4" t="s">
        <v>192</v>
      </c>
      <c r="B15" s="8" t="s">
        <v>193</v>
      </c>
      <c r="C15" s="8">
        <v>1</v>
      </c>
      <c r="D15" s="8" t="s">
        <v>233</v>
      </c>
      <c r="E15" s="12">
        <v>0</v>
      </c>
      <c r="F15" s="12">
        <f>Tabel4[[#This Row],[Aantal]]*Tabel4[[#This Row],[Prijs per stuk]]</f>
        <v>0</v>
      </c>
      <c r="G15" s="8"/>
      <c r="H15" s="31"/>
      <c r="I15" s="9"/>
    </row>
    <row r="16" spans="1:9" x14ac:dyDescent="0.25">
      <c r="A16" s="4" t="s">
        <v>194</v>
      </c>
      <c r="B16" s="8" t="s">
        <v>195</v>
      </c>
      <c r="C16" s="8">
        <v>1</v>
      </c>
      <c r="D16" s="8" t="s">
        <v>234</v>
      </c>
      <c r="E16" s="12">
        <v>0</v>
      </c>
      <c r="F16" s="12">
        <f>Tabel4[[#This Row],[Aantal]]*Tabel4[[#This Row],[Prijs per stuk]]</f>
        <v>0</v>
      </c>
      <c r="G16" s="8"/>
      <c r="H16" s="31"/>
      <c r="I16" s="9"/>
    </row>
    <row r="17" spans="1:9" x14ac:dyDescent="0.25">
      <c r="A17" s="4" t="s">
        <v>196</v>
      </c>
      <c r="B17" s="8" t="s">
        <v>197</v>
      </c>
      <c r="C17" s="8">
        <v>5</v>
      </c>
      <c r="D17" s="8" t="s">
        <v>234</v>
      </c>
      <c r="E17" s="12">
        <v>0</v>
      </c>
      <c r="F17" s="12">
        <f>Tabel4[[#This Row],[Aantal]]*Tabel4[[#This Row],[Prijs per stuk]]</f>
        <v>0</v>
      </c>
      <c r="G17" s="8"/>
      <c r="H17" s="31"/>
      <c r="I17" s="9"/>
    </row>
    <row r="18" spans="1:9" x14ac:dyDescent="0.25">
      <c r="A18" s="4" t="s">
        <v>198</v>
      </c>
      <c r="B18" s="8" t="s">
        <v>199</v>
      </c>
      <c r="C18" s="8">
        <v>3</v>
      </c>
      <c r="D18" s="8" t="s">
        <v>233</v>
      </c>
      <c r="E18" s="12">
        <v>0</v>
      </c>
      <c r="F18" s="12">
        <f>Tabel4[[#This Row],[Aantal]]*Tabel4[[#This Row],[Prijs per stuk]]</f>
        <v>0</v>
      </c>
      <c r="G18" s="8"/>
      <c r="H18" s="31"/>
      <c r="I18" s="9"/>
    </row>
    <row r="19" spans="1:9" x14ac:dyDescent="0.25">
      <c r="A19" s="4" t="s">
        <v>200</v>
      </c>
      <c r="B19" s="8" t="s">
        <v>201</v>
      </c>
      <c r="C19" s="8">
        <v>5</v>
      </c>
      <c r="D19" s="8" t="s">
        <v>234</v>
      </c>
      <c r="E19" s="12">
        <v>0</v>
      </c>
      <c r="F19" s="12">
        <f>Tabel4[[#This Row],[Aantal]]*Tabel4[[#This Row],[Prijs per stuk]]</f>
        <v>0</v>
      </c>
      <c r="G19" s="8"/>
      <c r="H19" s="31"/>
      <c r="I19" s="9"/>
    </row>
    <row r="20" spans="1:9" x14ac:dyDescent="0.25">
      <c r="A20" s="4" t="s">
        <v>202</v>
      </c>
      <c r="B20" s="8" t="s">
        <v>203</v>
      </c>
      <c r="C20" s="8">
        <v>11</v>
      </c>
      <c r="D20" s="8" t="s">
        <v>232</v>
      </c>
      <c r="E20" s="12">
        <v>0</v>
      </c>
      <c r="F20" s="12">
        <f>Tabel4[[#This Row],[Aantal]]*Tabel4[[#This Row],[Prijs per stuk]]</f>
        <v>0</v>
      </c>
      <c r="G20" s="8"/>
      <c r="H20" s="31"/>
      <c r="I20" s="9"/>
    </row>
    <row r="21" spans="1:9" x14ac:dyDescent="0.25">
      <c r="A21" s="4" t="s">
        <v>204</v>
      </c>
      <c r="B21" s="8" t="s">
        <v>205</v>
      </c>
      <c r="C21" s="8">
        <v>6</v>
      </c>
      <c r="D21" s="8" t="s">
        <v>233</v>
      </c>
      <c r="E21" s="12">
        <v>0</v>
      </c>
      <c r="F21" s="12">
        <f>Tabel4[[#This Row],[Aantal]]*Tabel4[[#This Row],[Prijs per stuk]]</f>
        <v>0</v>
      </c>
      <c r="G21" s="8"/>
      <c r="H21" s="31"/>
      <c r="I21" s="9"/>
    </row>
    <row r="22" spans="1:9" x14ac:dyDescent="0.25">
      <c r="A22" s="4" t="s">
        <v>180</v>
      </c>
      <c r="B22" s="8"/>
      <c r="C22" s="8">
        <f>SUBTOTAL(109,Tabel4[Aantal])</f>
        <v>58</v>
      </c>
      <c r="D22" s="8"/>
      <c r="E22" s="10"/>
      <c r="F22" s="14">
        <f>SUM(Tabel4[Totaal])</f>
        <v>0</v>
      </c>
      <c r="G22" s="8"/>
      <c r="H22" s="8"/>
      <c r="I22" s="9"/>
    </row>
    <row r="23" spans="1:9" x14ac:dyDescent="0.25">
      <c r="A23" s="15"/>
      <c r="B23" s="16"/>
      <c r="C23" s="16"/>
      <c r="D23" s="17"/>
      <c r="E23" s="17"/>
      <c r="F23" s="16"/>
      <c r="G23" s="16"/>
      <c r="H23" s="16"/>
      <c r="I23" s="18"/>
    </row>
  </sheetData>
  <sheetProtection formatCells="0" formatRows="0" insertRows="0" insertHyperlinks="0" sort="0" autoFilter="0"/>
  <protectedRanges>
    <protectedRange sqref="E10:F13" name="Bereik1"/>
  </protectedRanges>
  <mergeCells count="7">
    <mergeCell ref="B6:D6"/>
    <mergeCell ref="A1:C1"/>
    <mergeCell ref="H1:I1"/>
    <mergeCell ref="B2:D2"/>
    <mergeCell ref="B3:D3"/>
    <mergeCell ref="B4:D4"/>
    <mergeCell ref="B5:D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5F6E4EC3AFC94BB56CD89B3556714E" ma:contentTypeVersion="14" ma:contentTypeDescription="Een nieuw document maken." ma:contentTypeScope="" ma:versionID="94ec6706fd5f27b87f293247a869cffc">
  <xsd:schema xmlns:xsd="http://www.w3.org/2001/XMLSchema" xmlns:xs="http://www.w3.org/2001/XMLSchema" xmlns:p="http://schemas.microsoft.com/office/2006/metadata/properties" xmlns:ns2="c29dfe77-9c72-4903-b7e0-ae429a5ed256" xmlns:ns3="d5541e08-897e-452f-83a7-4dedaf401228" targetNamespace="http://schemas.microsoft.com/office/2006/metadata/properties" ma:root="true" ma:fieldsID="8341184a0cd5f9aa47f4ac2886f64525" ns2:_="" ns3:_="">
    <xsd:import namespace="c29dfe77-9c72-4903-b7e0-ae429a5ed256"/>
    <xsd:import namespace="d5541e08-897e-452f-83a7-4dedaf4012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dfe77-9c72-4903-b7e0-ae429a5ed2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191be1a-de04-4d50-a45f-0ff536f616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41e08-897e-452f-83a7-4dedaf40122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fda24df-2f71-495c-9103-dafb6a7af878}" ma:internalName="TaxCatchAll" ma:showField="CatchAllData" ma:web="d5541e08-897e-452f-83a7-4dedaf4012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l n S B U 8 I o o 5 2 j A A A A 9 Q A A A B I A H A B D b 2 5 m a W c v U G F j a 2 F n Z S 5 4 b W w g o h g A K K A U A A A A A A A A A A A A A A A A A A A A A A A A A A A A h Y 8 x D o I w G I W v Q r r T l h o T J K U M r m B M T I x r U y o 0 w o + h x X I 3 B 4 / k F c Q o 6 u b 4 v v c N 7 9 2 v N 5 6 N b R N c d G 9 N B y m K M E W B B t W V B q o U D e 4 Y x i g T f C v V S V Y 6 m G S w y W j L F N X O n R N C v P f Y L 3 D X V 4 R R G p F D k e 9 U r V u J P r L 5 L 4 c G r J O g N B J 8 / x o j G F 5 R v I w Z p p z M j B c G v j 2 b 5 j 7 b H 8 j X Q + O G X g t o w k 3 O y R w 5 e V 8 Q D 1 B L A w Q U A A I A C A C W d I F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n S B U y i K R 7 g O A A A A E Q A A A B M A H A B G b 3 J t d W x h c y 9 T Z W N 0 a W 9 u M S 5 t I K I Y A C i g F A A A A A A A A A A A A A A A A A A A A A A A A A A A A C t O T S 7 J z M 9 T C I b Q h t Y A U E s B A i 0 A F A A C A A g A l n S B U 8 I o o 5 2 j A A A A 9 Q A A A B I A A A A A A A A A A A A A A A A A A A A A A E N v b m Z p Z y 9 Q Y W N r Y W d l L n h t b F B L A Q I t A B Q A A g A I A J Z 0 g V M P y u m r p A A A A O k A A A A T A A A A A A A A A A A A A A A A A O 8 A A A B b Q 2 9 u d G V u d F 9 U e X B l c 1 0 u e G 1 s U E s B A i 0 A F A A C A A g A l n S B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F B F h S 8 a H 5 Z F p f 0 6 8 G h E / 4 4 A A A A A A g A A A A A A A 2 Y A A M A A A A A Q A A A A 3 Y J K t r p w T R Y B L Y + q j R 0 X 1 w A A A A A E g A A A o A A A A B A A A A D i E I g D p F 1 0 K + K 7 Z U o s a + A J U A A A A C 0 N z 1 M d W i J X w d K s j N c R v c D U z 2 F G w d M x 7 s d C O 9 R A 8 c 2 M R C 9 l H W X j U k q d b + 2 k N m P J 7 8 Q U Q W r v p f E o O L t D + 9 J C r 0 S m m k I f h a g + H O W v t t N H 7 y H i F A A A A H A X J 1 F u 0 d G b 4 B 9 a L + 1 4 7 X j z p x u F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9dfe77-9c72-4903-b7e0-ae429a5ed256">
      <Terms xmlns="http://schemas.microsoft.com/office/infopath/2007/PartnerControls"/>
    </lcf76f155ced4ddcb4097134ff3c332f>
    <TaxCatchAll xmlns="d5541e08-897e-452f-83a7-4dedaf401228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A6D6E2-4504-44C2-AF31-345E5E2AB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9dfe77-9c72-4903-b7e0-ae429a5ed256"/>
    <ds:schemaRef ds:uri="d5541e08-897e-452f-83a7-4dedaf4012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923C45-07F8-49C0-9D91-40716BE39DE5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60DA89F-1E3E-41E2-8EA1-4F71B3BDC8A4}">
  <ds:schemaRefs>
    <ds:schemaRef ds:uri="http://schemas.microsoft.com/office/2006/metadata/properties"/>
    <ds:schemaRef ds:uri="http://schemas.microsoft.com/office/infopath/2007/PartnerControls"/>
    <ds:schemaRef ds:uri="c29dfe77-9c72-4903-b7e0-ae429a5ed256"/>
    <ds:schemaRef ds:uri="d5541e08-897e-452f-83a7-4dedaf401228"/>
  </ds:schemaRefs>
</ds:datastoreItem>
</file>

<file path=customXml/itemProps4.xml><?xml version="1.0" encoding="utf-8"?>
<ds:datastoreItem xmlns:ds="http://schemas.openxmlformats.org/officeDocument/2006/customXml" ds:itemID="{081B33CC-B6E8-4827-B671-BD14EC8866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Oppervlakten en lengtes</vt:lpstr>
      <vt:lpstr>Stuks Bomen en Struiken</vt:lpstr>
      <vt:lpstr>'Oppervlakten en lengtes'!Afdrukbereik</vt:lpstr>
      <vt:lpstr>'Stuks Bomen en Struiken'!Afdrukbereik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 Pons</dc:creator>
  <cp:keywords/>
  <dc:description/>
  <cp:lastModifiedBy>Jan Mulder</cp:lastModifiedBy>
  <cp:revision/>
  <cp:lastPrinted>2022-10-24T11:31:10Z</cp:lastPrinted>
  <dcterms:created xsi:type="dcterms:W3CDTF">2021-12-01T13:26:59Z</dcterms:created>
  <dcterms:modified xsi:type="dcterms:W3CDTF">2022-10-24T11:33:01Z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0x010100B15F6E4EC3AFC94BB56CD89B3556714E</vt:lpwstr>
  </property>
  <property fmtid="{D5CDD505-2E9C-101B-9397-08002B2CF9AE}" pid="3" name="MediaServiceImageTags">
    <vt:lpwstr/>
  </property>
</Properties>
</file>