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olors1.xml" ContentType="application/vnd.ms-office.chartcolorsty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iman\Downloads\"/>
    </mc:Choice>
  </mc:AlternateContent>
  <xr:revisionPtr revIDLastSave="0" documentId="8_{9888C937-53A2-4962-A7F4-24EBF8FFFC7D}" xr6:coauthVersionLast="47" xr6:coauthVersionMax="47" xr10:uidLastSave="{00000000-0000-0000-0000-000000000000}"/>
  <workbookProtection workbookAlgorithmName="SHA-512" workbookHashValue="wAbclDM13zD446pt5fnN3X123nVMFT7It/eyAe1VHLjjC/O8k4jgWiZbqqIzzdqem5fXInpP79obaRWpWzc1bA==" workbookSaltValue="4mneYkaOWA8uvmGN2RALAg==" workbookSpinCount="100000" lockStructure="1"/>
  <bookViews>
    <workbookView xWindow="1116" yWindow="1116" windowWidth="17280" windowHeight="9420" tabRatio="960" xr2:uid="{00000000-000D-0000-FFFF-FFFF00000000}"/>
  </bookViews>
  <sheets>
    <sheet name="Colofon 1" sheetId="15" r:id="rId1"/>
    <sheet name="1.Algemene info" sheetId="16" r:id="rId2"/>
    <sheet name="2.Prijsopgaaf MSP opslagen" sheetId="17" r:id="rId3"/>
    <sheet name="3. % doelstelling per doelgroep" sheetId="25" r:id="rId4"/>
    <sheet name="4.Berekening inschrijfprijs" sheetId="18" r:id="rId5"/>
    <sheet name="5.Prijsscore" sheetId="23" r:id="rId6"/>
    <sheet name="6. Richtlijntarieven" sheetId="30" r:id="rId7"/>
    <sheet name="7.Salaristabel" sheetId="28" r:id="rId8"/>
  </sheets>
  <externalReferences>
    <externalReference r:id="rId9"/>
    <externalReference r:id="rId10"/>
    <externalReference r:id="rId11"/>
    <externalReference r:id="rId12"/>
  </externalReferences>
  <definedNames>
    <definedName name="_______DAT1" localSheetId="2">#REF!</definedName>
    <definedName name="_______DAT1" localSheetId="3">#REF!</definedName>
    <definedName name="_______DAT1" localSheetId="4">#REF!</definedName>
    <definedName name="_______DAT1" localSheetId="6">#REF!</definedName>
    <definedName name="_______DAT1" localSheetId="7">#REF!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 localSheetId="7">#REF!</definedName>
    <definedName name="_______DAT10">#REF!</definedName>
    <definedName name="_______DAT11" localSheetId="2">#REF!</definedName>
    <definedName name="_______DAT11" localSheetId="3">#REF!</definedName>
    <definedName name="_______DAT11" localSheetId="6">#REF!</definedName>
    <definedName name="_______DAT11" localSheetId="7">#REF!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1'!$E$380</definedName>
    <definedName name="_Ref300290537" localSheetId="0">'Colofon 1'!$E$219</definedName>
    <definedName name="_Ref300297289" localSheetId="0">'Colofon 1'!$E$331</definedName>
    <definedName name="_Ref527209689" localSheetId="0">'Colofon 1'!$E$82</definedName>
    <definedName name="_Ref527209713" localSheetId="0">'Colofon 1'!$E$83</definedName>
    <definedName name="_Ref527212027" localSheetId="0">'Colofon 1'!$E$38</definedName>
    <definedName name="_Ref527212058" localSheetId="0">'Colofon 1'!$E$57</definedName>
    <definedName name="_Ref527212079" localSheetId="0">'Colofon 1'!$E$64</definedName>
    <definedName name="_Ref527212102" localSheetId="0">'Colofon 1'!$E$81</definedName>
    <definedName name="_Ref527212123" localSheetId="0">'Colofon 1'!$E$91</definedName>
    <definedName name="_Ref527212178" localSheetId="0">'Colofon 1'!$E$136</definedName>
    <definedName name="_Ref527212216" localSheetId="0">'Colofon 1'!$E$152</definedName>
    <definedName name="_Ref527212304" localSheetId="0">'Colofon 1'!$E$196</definedName>
    <definedName name="_Ref527212424" localSheetId="0">'Colofon 1'!$E$278</definedName>
    <definedName name="_Ref527216086" localSheetId="0">'Colofon 1'!$E$386</definedName>
    <definedName name="_Ref527960825" localSheetId="0">'Colofon 1'!$E$256</definedName>
    <definedName name="_Toc300302676" localSheetId="0">'Colofon 1'!$E$21</definedName>
    <definedName name="_Toc300302679" localSheetId="0">'Colofon 1'!$E$11</definedName>
    <definedName name="_Toc300302680" localSheetId="0">'Colofon 1'!$E$12</definedName>
    <definedName name="_Toc300302684" localSheetId="0">'Colofon 1'!$E$26</definedName>
    <definedName name="_Toc300302689" localSheetId="0">'Colofon 1'!$E$31</definedName>
    <definedName name="_Toc300302730" localSheetId="0">'Colofon 1'!$E$63</definedName>
    <definedName name="_Toc300302731" localSheetId="0">'Colofon 1'!$E$175</definedName>
    <definedName name="_Toc300302739" localSheetId="0">'Colofon 1'!$E$183</definedName>
    <definedName name="_Toc300302771" localSheetId="0">'Colofon 1'!$E$56</definedName>
    <definedName name="_Toc300302809" localSheetId="0">'Colofon 1'!$E$201</definedName>
    <definedName name="_Toc300302821" localSheetId="0">'Colofon 1'!$E$202</definedName>
    <definedName name="_Toc300302836" localSheetId="0">'Colofon 1'!$E$275</definedName>
    <definedName name="_Toc300302847" localSheetId="0">'Colofon 1'!$E$287</definedName>
    <definedName name="_Toc300302860" localSheetId="0">'Colofon 1'!$E$255</definedName>
    <definedName name="_Toc300302867" localSheetId="0">'Colofon 1'!$E$226</definedName>
    <definedName name="_Toc300302868" localSheetId="0">'Colofon 1'!$E$270</definedName>
    <definedName name="_Toc300302886" localSheetId="0">'Colofon 1'!$E$306</definedName>
    <definedName name="_Toc300302914" localSheetId="0">'Colofon 1'!$E$314</definedName>
    <definedName name="_Toc300302916" localSheetId="0">'Colofon 1'!$E$318</definedName>
    <definedName name="_Toc300302919" localSheetId="0">'Colofon 1'!$E$321</definedName>
    <definedName name="_Toc300302935" localSheetId="0">'Colofon 1'!$E$324</definedName>
    <definedName name="_Toc300302985" localSheetId="0">'Colofon 1'!$E$350</definedName>
    <definedName name="_Toc300302993" localSheetId="0">'Colofon 1'!$E$374</definedName>
    <definedName name="_Toc300303471" localSheetId="0">'Colofon 1'!#REF!</definedName>
    <definedName name="_Toc300303483" localSheetId="0">'Colofon 1'!$E$14</definedName>
    <definedName name="_Toc300303498" localSheetId="0">'Colofon 1'!$E$21</definedName>
    <definedName name="_Toc300303504" localSheetId="0">'Colofon 1'!$E$11</definedName>
    <definedName name="_Toc300303515" localSheetId="0">'Colofon 1'!$E$26</definedName>
    <definedName name="_Toc300303537" localSheetId="0">'Colofon 1'!$E$228</definedName>
    <definedName name="_Toc300303574" localSheetId="0">'Colofon 1'!$E$193</definedName>
    <definedName name="_Toc300303661" localSheetId="0">'Colofon 1'!$E$204</definedName>
    <definedName name="_Toc300303682" localSheetId="0">'Colofon 1'!$E$289</definedName>
    <definedName name="_Toc300303688" localSheetId="0">'Colofon 1'!$E$290</definedName>
    <definedName name="_Toc300303695" localSheetId="0">'Colofon 1'!$E$258</definedName>
    <definedName name="_Toc300303706" localSheetId="0">'Colofon 1'!$E$300</definedName>
    <definedName name="_Toc300303708" localSheetId="0">'Colofon 1'!$E$301</definedName>
    <definedName name="_Toc300303715" localSheetId="0">'Colofon 1'!$E$302</definedName>
    <definedName name="_Toc300303721" localSheetId="0">'Colofon 1'!$E$307</definedName>
    <definedName name="_Toc300303727" localSheetId="0">'Colofon 1'!$E$312</definedName>
    <definedName name="_Toc300303729" localSheetId="0">'Colofon 1'!$E$313</definedName>
    <definedName name="_Toc300303743" localSheetId="0">'Colofon 1'!$E$332</definedName>
    <definedName name="_Toc300303745" localSheetId="0">'Colofon 1'!$E$333</definedName>
    <definedName name="_Toc300303770" localSheetId="0">'Colofon 1'!$E$326</definedName>
    <definedName name="_Toc300303772" localSheetId="0">'Colofon 1'!$E$327</definedName>
    <definedName name="_Toc300304665" localSheetId="0">'Colofon 1'!$E$182</definedName>
    <definedName name="_Toc300304678" localSheetId="0">'Colofon 1'!$E$194</definedName>
    <definedName name="_Toc300304688" localSheetId="0">'Colofon 1'!$E$199</definedName>
    <definedName name="_Toc300304702" localSheetId="0">'Colofon 1'!$E$280</definedName>
    <definedName name="_Toc300304712" localSheetId="0">'Colofon 1'!$E$299</definedName>
    <definedName name="_Toc300304714" localSheetId="0">'Colofon 1'!$E$304</definedName>
    <definedName name="_Toc300304725" localSheetId="0">'Colofon 1'!$E$310</definedName>
    <definedName name="_Toc300304727" localSheetId="0">'Colofon 1'!$E$320</definedName>
    <definedName name="_Toc336119413" localSheetId="0">'Colofon 1'!$E$227</definedName>
    <definedName name="_Toc336119414" localSheetId="0">'Colofon 1'!$E$277</definedName>
    <definedName name="_Toc336119416" localSheetId="0">'Colofon 1'!$E$286</definedName>
    <definedName name="_Toc336119433" localSheetId="0">'Colofon 1'!$E$375</definedName>
    <definedName name="_xlnm.Print_Area" localSheetId="1">'1.Algemene info'!$C$1:$E$9</definedName>
    <definedName name="_xlnm.Print_Area" localSheetId="2">'2.Prijsopgaaf MSP opslagen'!$B$3:$G$13</definedName>
    <definedName name="_xlnm.Print_Area" localSheetId="3">'3. % doelstelling per doelgroep'!$B$3:$G$28</definedName>
    <definedName name="_xlnm.Print_Area" localSheetId="4">'4.Berekening inschrijfprijs'!$B$1:$H$20</definedName>
    <definedName name="_xlnm.Print_Area" localSheetId="6">'6. Richtlijntarieven'!$A$1:$R$251</definedName>
    <definedName name="_xlnm.Print_Area" localSheetId="7">'7.Salaristabel'!#REF!</definedName>
    <definedName name="_xlnm.Print_Area" localSheetId="0">'Colofon 1'!$B$1:$F$10</definedName>
    <definedName name="_xlnm.Print_Titles" localSheetId="1">'1.Algemene info'!$1:$4</definedName>
    <definedName name="_xlnm.Print_Titles" localSheetId="6">'6. Richtlijntarieven'!$1:$1</definedName>
    <definedName name="contractvormen" localSheetId="2">#REF!</definedName>
    <definedName name="contractvormen" localSheetId="3">#REF!</definedName>
    <definedName name="contractvormen" localSheetId="4">#REF!</definedName>
    <definedName name="contractvormen" localSheetId="6">#REF!</definedName>
    <definedName name="contractvormen" localSheetId="7">#REF!</definedName>
    <definedName name="contractvormen">#REF!</definedName>
    <definedName name="contractvormen2">#REF!</definedName>
    <definedName name="inkoopomzet_over_laatste_hele_jaar" localSheetId="7">[1]Brongegevens!$G$21</definedName>
    <definedName name="inkoopomzet_over_laatste_hele_jaar">[2]Brongegevens!$G$21</definedName>
    <definedName name="n?2_8_8\rat?1\str?10" localSheetId="2" hidden="1">[3]brongegevens!#REF!</definedName>
    <definedName name="n?2_8_8\rat?1\str?10" localSheetId="3" hidden="1">[3]brongegevens!#REF!</definedName>
    <definedName name="n?2_8_8\rat?1\str?10" localSheetId="7" hidden="1">[3]brongegevens!#REF!</definedName>
    <definedName name="n?2_8_8\rat?1\str?10" hidden="1">[3]brongegevens!#REF!</definedName>
    <definedName name="nog" localSheetId="2">#REF!</definedName>
    <definedName name="nog" localSheetId="3">#REF!</definedName>
    <definedName name="nog" localSheetId="4">#REF!</definedName>
    <definedName name="nog" localSheetId="6">#REF!</definedName>
    <definedName name="nog" localSheetId="7">#REF!</definedName>
    <definedName name="nog" localSheetId="0">#REF!</definedName>
    <definedName name="nog">#REF!</definedName>
    <definedName name="TEST1" localSheetId="2">#REF!</definedName>
    <definedName name="TEST1" localSheetId="3">#REF!</definedName>
    <definedName name="TEST1" localSheetId="6">#REF!</definedName>
    <definedName name="TEST1" localSheetId="7">#REF!</definedName>
    <definedName name="TEST1">#REF!</definedName>
    <definedName name="TEST10" localSheetId="2">#REF!</definedName>
    <definedName name="TEST10" localSheetId="3">#REF!</definedName>
    <definedName name="TEST10" localSheetId="6">#REF!</definedName>
    <definedName name="TEST10" localSheetId="7">#REF!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 localSheetId="7">[4]Sheet2!$B$4:$B$55</definedName>
    <definedName name="weeks">[4]Sheet2!$B$4:$B$55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7" i="28" l="1"/>
  <c r="C37" i="28"/>
  <c r="B37" i="28"/>
  <c r="D36" i="28"/>
  <c r="C36" i="28"/>
  <c r="B36" i="28"/>
  <c r="D35" i="28"/>
  <c r="C35" i="28"/>
  <c r="B35" i="28"/>
  <c r="D34" i="28"/>
  <c r="C34" i="28"/>
  <c r="B34" i="28"/>
  <c r="D33" i="28"/>
  <c r="C33" i="28"/>
  <c r="B33" i="28"/>
  <c r="D32" i="28"/>
  <c r="C32" i="28"/>
  <c r="B32" i="28"/>
  <c r="D31" i="28"/>
  <c r="C31" i="28"/>
  <c r="B31" i="28"/>
  <c r="D30" i="28"/>
  <c r="C30" i="28"/>
  <c r="B30" i="28"/>
  <c r="D29" i="28"/>
  <c r="C29" i="28"/>
  <c r="B29" i="28"/>
  <c r="D28" i="28"/>
  <c r="C28" i="28"/>
  <c r="B28" i="28"/>
  <c r="D27" i="28"/>
  <c r="C27" i="28"/>
  <c r="B27" i="28"/>
  <c r="D26" i="28"/>
  <c r="C26" i="28"/>
  <c r="B26" i="28"/>
  <c r="D25" i="28"/>
  <c r="C25" i="28"/>
  <c r="B25" i="28"/>
  <c r="O12" i="28"/>
  <c r="N12" i="28"/>
  <c r="M12" i="28"/>
  <c r="L12" i="28"/>
  <c r="J12" i="28"/>
  <c r="H12" i="28"/>
  <c r="G12" i="28"/>
  <c r="F12" i="28"/>
  <c r="E12" i="28"/>
  <c r="D12" i="28"/>
  <c r="O9" i="28"/>
  <c r="O10" i="28" s="1"/>
  <c r="O13" i="28" s="1"/>
  <c r="N9" i="28"/>
  <c r="N10" i="28" s="1"/>
  <c r="N13" i="28" s="1"/>
  <c r="G9" i="28"/>
  <c r="G10" i="28" s="1"/>
  <c r="G13" i="28" s="1"/>
  <c r="F9" i="28"/>
  <c r="F10" i="28" s="1"/>
  <c r="F13" i="28" s="1"/>
  <c r="O8" i="28"/>
  <c r="N8" i="28"/>
  <c r="M8" i="28"/>
  <c r="L8" i="28"/>
  <c r="K8" i="28"/>
  <c r="K12" i="28" s="1"/>
  <c r="J8" i="28"/>
  <c r="I8" i="28"/>
  <c r="I12" i="28" s="1"/>
  <c r="H8" i="28"/>
  <c r="G8" i="28"/>
  <c r="F8" i="28"/>
  <c r="E8" i="28"/>
  <c r="D8" i="28"/>
  <c r="C8" i="28"/>
  <c r="C12" i="28" s="1"/>
  <c r="O6" i="28"/>
  <c r="N6" i="28"/>
  <c r="M6" i="28"/>
  <c r="M9" i="28" s="1"/>
  <c r="M10" i="28" s="1"/>
  <c r="M13" i="28" s="1"/>
  <c r="L6" i="28"/>
  <c r="L9" i="28" s="1"/>
  <c r="L10" i="28" s="1"/>
  <c r="L13" i="28" s="1"/>
  <c r="K6" i="28"/>
  <c r="K9" i="28" s="1"/>
  <c r="K10" i="28" s="1"/>
  <c r="K13" i="28" s="1"/>
  <c r="J6" i="28"/>
  <c r="J9" i="28" s="1"/>
  <c r="J10" i="28" s="1"/>
  <c r="J13" i="28" s="1"/>
  <c r="I6" i="28"/>
  <c r="I9" i="28" s="1"/>
  <c r="I10" i="28" s="1"/>
  <c r="I13" i="28" s="1"/>
  <c r="H6" i="28"/>
  <c r="H9" i="28" s="1"/>
  <c r="H10" i="28" s="1"/>
  <c r="H13" i="28" s="1"/>
  <c r="G6" i="28"/>
  <c r="F6" i="28"/>
  <c r="E6" i="28"/>
  <c r="E9" i="28" s="1"/>
  <c r="E10" i="28" s="1"/>
  <c r="E13" i="28" s="1"/>
  <c r="D6" i="28"/>
  <c r="D9" i="28" s="1"/>
  <c r="D10" i="28" s="1"/>
  <c r="D13" i="28" s="1"/>
  <c r="C6" i="28"/>
  <c r="C9" i="28" s="1"/>
  <c r="C10" i="28" s="1"/>
  <c r="C13" i="28" s="1"/>
  <c r="G25" i="25" l="1"/>
  <c r="F25" i="25"/>
  <c r="F24" i="25"/>
  <c r="G24" i="25" s="1"/>
  <c r="F23" i="25"/>
  <c r="F22" i="25"/>
  <c r="F21" i="25"/>
  <c r="F20" i="25"/>
  <c r="F19" i="25"/>
  <c r="F18" i="25"/>
  <c r="F17" i="25"/>
  <c r="F16" i="25"/>
  <c r="F15" i="25"/>
  <c r="F14" i="25"/>
  <c r="F13" i="25"/>
  <c r="C25" i="25"/>
  <c r="C24" i="25"/>
  <c r="C23" i="25"/>
  <c r="C22" i="25"/>
  <c r="C21" i="25"/>
  <c r="C20" i="25"/>
  <c r="C19" i="25"/>
  <c r="C18" i="25"/>
  <c r="C17" i="25"/>
  <c r="C16" i="25"/>
  <c r="C15" i="25"/>
  <c r="C14" i="25"/>
  <c r="C13" i="25"/>
  <c r="X251" i="30"/>
  <c r="X250" i="30"/>
  <c r="X249" i="30"/>
  <c r="X248" i="30"/>
  <c r="X247" i="30"/>
  <c r="X246" i="30"/>
  <c r="X245" i="30"/>
  <c r="X244" i="30"/>
  <c r="X243" i="30"/>
  <c r="X242" i="30"/>
  <c r="X241" i="30"/>
  <c r="X240" i="30"/>
  <c r="X239" i="30"/>
  <c r="X232" i="30"/>
  <c r="X231" i="30"/>
  <c r="X230" i="30"/>
  <c r="X229" i="30"/>
  <c r="X228" i="30"/>
  <c r="X227" i="30"/>
  <c r="X226" i="30"/>
  <c r="X225" i="30"/>
  <c r="X224" i="30"/>
  <c r="X223" i="30"/>
  <c r="X222" i="30"/>
  <c r="X221" i="30"/>
  <c r="X220" i="30"/>
  <c r="X213" i="30"/>
  <c r="X212" i="30"/>
  <c r="X211" i="30"/>
  <c r="X210" i="30"/>
  <c r="X209" i="30"/>
  <c r="X208" i="30"/>
  <c r="X207" i="30"/>
  <c r="X206" i="30"/>
  <c r="X205" i="30"/>
  <c r="X204" i="30"/>
  <c r="X203" i="30"/>
  <c r="X202" i="30"/>
  <c r="X201" i="30"/>
  <c r="X194" i="30"/>
  <c r="X193" i="30"/>
  <c r="X192" i="30"/>
  <c r="X191" i="30"/>
  <c r="X190" i="30"/>
  <c r="X189" i="30"/>
  <c r="X188" i="30"/>
  <c r="X187" i="30"/>
  <c r="X186" i="30"/>
  <c r="X185" i="30"/>
  <c r="X184" i="30"/>
  <c r="X183" i="30"/>
  <c r="X182" i="30"/>
  <c r="X175" i="30"/>
  <c r="X174" i="30"/>
  <c r="X173" i="30"/>
  <c r="X172" i="30"/>
  <c r="X171" i="30"/>
  <c r="X170" i="30"/>
  <c r="X169" i="30"/>
  <c r="X168" i="30"/>
  <c r="X167" i="30"/>
  <c r="X166" i="30"/>
  <c r="X165" i="30"/>
  <c r="X164" i="30"/>
  <c r="X163" i="30"/>
  <c r="X156" i="30"/>
  <c r="X155" i="30"/>
  <c r="X154" i="30"/>
  <c r="X153" i="30"/>
  <c r="X152" i="30"/>
  <c r="X151" i="30"/>
  <c r="X150" i="30"/>
  <c r="X149" i="30"/>
  <c r="X148" i="30"/>
  <c r="X147" i="30"/>
  <c r="X146" i="30"/>
  <c r="X145" i="30"/>
  <c r="X144" i="30"/>
  <c r="X137" i="30"/>
  <c r="X136" i="30"/>
  <c r="X135" i="30"/>
  <c r="X134" i="30"/>
  <c r="X133" i="30"/>
  <c r="X132" i="30"/>
  <c r="X131" i="30"/>
  <c r="X130" i="30"/>
  <c r="X129" i="30"/>
  <c r="X128" i="30"/>
  <c r="X127" i="30"/>
  <c r="X126" i="30"/>
  <c r="X125" i="30"/>
  <c r="X118" i="30"/>
  <c r="X117" i="30"/>
  <c r="X116" i="30"/>
  <c r="X115" i="30"/>
  <c r="X114" i="30"/>
  <c r="X113" i="30"/>
  <c r="X112" i="30"/>
  <c r="X111" i="30"/>
  <c r="X110" i="30"/>
  <c r="X109" i="30"/>
  <c r="X108" i="30"/>
  <c r="X107" i="30"/>
  <c r="X106" i="30"/>
  <c r="X99" i="30"/>
  <c r="X98" i="30"/>
  <c r="X97" i="30"/>
  <c r="X96" i="30"/>
  <c r="X95" i="30"/>
  <c r="X94" i="30"/>
  <c r="X93" i="30"/>
  <c r="X92" i="30"/>
  <c r="X91" i="30"/>
  <c r="X90" i="30"/>
  <c r="X89" i="30"/>
  <c r="X88" i="30"/>
  <c r="X87" i="30"/>
  <c r="X80" i="30"/>
  <c r="X79" i="30"/>
  <c r="X78" i="30"/>
  <c r="X77" i="30"/>
  <c r="X76" i="30"/>
  <c r="X75" i="30"/>
  <c r="X74" i="30"/>
  <c r="X73" i="30"/>
  <c r="X72" i="30"/>
  <c r="X71" i="30"/>
  <c r="X70" i="30"/>
  <c r="X69" i="30"/>
  <c r="X68" i="30"/>
  <c r="X61" i="30"/>
  <c r="X60" i="30"/>
  <c r="X59" i="30"/>
  <c r="X58" i="30"/>
  <c r="X57" i="30"/>
  <c r="X56" i="30"/>
  <c r="X55" i="30"/>
  <c r="X54" i="30"/>
  <c r="X53" i="30"/>
  <c r="X52" i="30"/>
  <c r="X51" i="30"/>
  <c r="X50" i="30"/>
  <c r="X49" i="30"/>
  <c r="X42" i="30"/>
  <c r="X41" i="30"/>
  <c r="X40" i="30"/>
  <c r="X39" i="30"/>
  <c r="X38" i="30"/>
  <c r="X37" i="30"/>
  <c r="X36" i="30"/>
  <c r="X35" i="30"/>
  <c r="X34" i="30"/>
  <c r="X33" i="30"/>
  <c r="X32" i="30"/>
  <c r="X31" i="30"/>
  <c r="X30" i="30"/>
  <c r="X23" i="30"/>
  <c r="X22" i="30"/>
  <c r="X21" i="30"/>
  <c r="X20" i="30"/>
  <c r="X19" i="30"/>
  <c r="X18" i="30"/>
  <c r="X17" i="30"/>
  <c r="X16" i="30"/>
  <c r="X15" i="30"/>
  <c r="X14" i="30"/>
  <c r="X13" i="30"/>
  <c r="X12" i="30"/>
  <c r="X11" i="30"/>
  <c r="J4" i="30"/>
  <c r="G7" i="16" l="1"/>
  <c r="F7" i="16"/>
  <c r="E9" i="18" l="1"/>
  <c r="E8" i="18"/>
  <c r="E7" i="18"/>
  <c r="E6" i="18"/>
  <c r="B9" i="18"/>
  <c r="B8" i="18"/>
  <c r="B7" i="18"/>
  <c r="B6" i="18"/>
  <c r="B5" i="18"/>
  <c r="F26" i="25" l="1"/>
  <c r="E7" i="16"/>
  <c r="D7" i="16"/>
  <c r="D6" i="18"/>
  <c r="D9" i="18" s="1"/>
  <c r="F9" i="18" s="1"/>
  <c r="C8" i="18"/>
  <c r="C7" i="18"/>
  <c r="G7" i="18" s="1"/>
  <c r="C6" i="18"/>
  <c r="C9" i="18" s="1"/>
  <c r="G9" i="18" l="1"/>
  <c r="C7" i="16"/>
  <c r="G19" i="25"/>
  <c r="G23" i="25" l="1"/>
  <c r="G22" i="25"/>
  <c r="G21" i="25"/>
  <c r="G20" i="25"/>
  <c r="G18" i="25"/>
  <c r="G17" i="25"/>
  <c r="G16" i="25"/>
  <c r="G15" i="25"/>
  <c r="G14" i="25"/>
  <c r="G13" i="25"/>
  <c r="E26" i="25" l="1"/>
  <c r="F6" i="18" s="1"/>
  <c r="G6" i="18" s="1"/>
  <c r="F5" i="18" l="1"/>
  <c r="B23" i="23"/>
  <c r="B28" i="23"/>
  <c r="B24" i="23" l="1"/>
  <c r="B25" i="23" l="1"/>
  <c r="B26" i="23" l="1"/>
  <c r="B27" i="23" s="1"/>
  <c r="E5" i="18" l="1"/>
  <c r="G5" i="18" s="1"/>
  <c r="C17" i="23" l="1"/>
  <c r="C16" i="23"/>
  <c r="C23" i="23" l="1"/>
  <c r="C28" i="23"/>
  <c r="C24" i="23"/>
  <c r="C25" i="23"/>
  <c r="C27" i="23"/>
  <c r="C26" i="23"/>
  <c r="G8" i="18" l="1"/>
  <c r="G10" i="18" s="1"/>
  <c r="G13" i="18" l="1"/>
  <c r="C8" i="23" l="1"/>
  <c r="C9" i="23" s="1"/>
  <c r="C19" i="23" s="1"/>
  <c r="D19" i="23" s="1"/>
</calcChain>
</file>

<file path=xl/sharedStrings.xml><?xml version="1.0" encoding="utf-8"?>
<sst xmlns="http://schemas.openxmlformats.org/spreadsheetml/2006/main" count="485" uniqueCount="115">
  <si>
    <t>Berekening voor prijsvergelijk / ranking</t>
  </si>
  <si>
    <t>Uren*</t>
  </si>
  <si>
    <t>Tarief*</t>
  </si>
  <si>
    <t>*Bevat fictieve data om inschrijvingen te kunnen vergelijken en strategisch inschrijven te voorkomen.</t>
  </si>
  <si>
    <t>Inschrijfprijs</t>
  </si>
  <si>
    <t>Classificatie:  strikt vertrouwelijk</t>
  </si>
  <si>
    <t>Instructie:</t>
  </si>
  <si>
    <t>1. Format en indeling niet wijzigen</t>
  </si>
  <si>
    <t xml:space="preserve">3. Inschrijvers dienen deze template, het model, volledig in te vullen. </t>
  </si>
  <si>
    <t>Toelichting tariefopbouw (vereenvoudigde weergave)</t>
  </si>
  <si>
    <t>Korte toelichting</t>
  </si>
  <si>
    <t>Aangeboden 
MSP-opslag</t>
  </si>
  <si>
    <t>Bandbreedte</t>
  </si>
  <si>
    <t>Omschrijving</t>
  </si>
  <si>
    <t>Punten prijs</t>
  </si>
  <si>
    <t>Maximale prijs</t>
  </si>
  <si>
    <t>Minimale prijs</t>
  </si>
  <si>
    <t>Score voor waarde van inschrijver</t>
  </si>
  <si>
    <t>Marge-opslag</t>
  </si>
  <si>
    <t>Punten</t>
  </si>
  <si>
    <t>Totale inschrijving</t>
  </si>
  <si>
    <t>4. Alle prijzen: exclusief BTW</t>
  </si>
  <si>
    <t>Bedragen exclusief BTW</t>
  </si>
  <si>
    <t>Prijs per uur (facturatie)</t>
  </si>
  <si>
    <t>Vul de lichtblauwe velden in (verplichting)</t>
  </si>
  <si>
    <t>Rekentool prijsscore</t>
  </si>
  <si>
    <t>Uw totale inschrijfprijs</t>
  </si>
  <si>
    <t>Prijs Inschrijver</t>
  </si>
  <si>
    <t>Toelichting</t>
  </si>
  <si>
    <t>Van Inschrijver wordt verwacht dat hij per doelgroep, opgenomen in de Richtlijntarieven zoals bijgesloten als Annex XX, aangeeft met welk percentage onder, op of boven de maximale</t>
  </si>
  <si>
    <t xml:space="preserve">eindschaal Inchrijver in staat is om de Aanvragen te vervullen. Het ingevoerde percentage per doelgroep wordt gewogen berekend op basis van het inhuurvolume per doelgroep en zal </t>
  </si>
  <si>
    <t>als gewogen percentage gebruikt worden voor de aanpassing van het fictieve inhuurtarief ten behoeve van het juist bepalen van de Inschrijfprijs.</t>
  </si>
  <si>
    <t xml:space="preserve">Lager dan wel hoger inschalen dan de vooraf bepaalde percentages door Opdrachtgever is niet toegestaan (o.a. in verband met juiste beloning conform wet- en regelgeving) </t>
  </si>
  <si>
    <t>Door Opdrachtgever zijn de toe te passen percentages begrenst op een maximale verlaging van -10% en en maximale verhoging van 5%.</t>
  </si>
  <si>
    <t>Percentage van de totale inhuurbehoefte</t>
  </si>
  <si>
    <t>Totaal gewogen percentage</t>
  </si>
  <si>
    <t>Percentage doelstelling</t>
  </si>
  <si>
    <t>Bedrijfsvoering</t>
  </si>
  <si>
    <t>Finance</t>
  </si>
  <si>
    <t>Richtlijntarieven Detacheren</t>
  </si>
  <si>
    <t>Richtlijntarieven</t>
  </si>
  <si>
    <t>Inhuursegment</t>
  </si>
  <si>
    <t>Begin</t>
  </si>
  <si>
    <t>Midden</t>
  </si>
  <si>
    <t>Eind</t>
  </si>
  <si>
    <t>Schaal</t>
  </si>
  <si>
    <t>Minimum Richttarief</t>
  </si>
  <si>
    <t>Maximum Richttarief</t>
  </si>
  <si>
    <t>Gerealiseerd gemiddeld tarief 2019*</t>
  </si>
  <si>
    <t>Gerealiseerde Index tov max richttarief 2019*</t>
  </si>
  <si>
    <t>Salarisschalen</t>
  </si>
  <si>
    <t>Min</t>
  </si>
  <si>
    <t>Max</t>
  </si>
  <si>
    <t>Functiegroep</t>
  </si>
  <si>
    <t>Vul de lichtgroene velden in (verplichting)</t>
  </si>
  <si>
    <t>Zie tabblad 6.Richtlijntarieven voor de maximale eindtarieven per doelgroep</t>
  </si>
  <si>
    <t xml:space="preserve">Aangeboden doelstelling-precentages worden opgenomen in de KPI-rapportage en jaarlijks middels een resultaatmeting getoetst. </t>
  </si>
  <si>
    <t>Europese aanbesteding MSP-dienstverlening</t>
  </si>
  <si>
    <t>Copyright ©2022 LCCB</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</si>
  <si>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LCCB. </t>
  </si>
  <si>
    <t>MSP-opslag</t>
  </si>
  <si>
    <t>MSP-opslag per uur, Intermediaire dienstverlening (incl contract service)</t>
  </si>
  <si>
    <t>MSP opslag per uur, ZZP'ers</t>
  </si>
  <si>
    <t>2. Vul de lichtblauwe velden in.</t>
  </si>
  <si>
    <t>MSP-opslag per uur voor Uitzenden</t>
  </si>
  <si>
    <t>MSP-opslag per uur voor Payroll</t>
  </si>
  <si>
    <t xml:space="preserve">Opslag voor MSP voor contract/leveranciermanagement van Payrollbureau.  Facturatie loopt via Opdrachtnemer. Een vaste absolute MSP-opslag per gefactureerd uur. Als opslag op het payrolltarief (Inhuurtarief). </t>
  </si>
  <si>
    <t xml:space="preserve">Opslag voor MSP voor contract/leveranciermanagement van Uitzendbureau  Facturatie loopt via Opdrachtnemer. Een vaste absolute MSP-opslag per gefactureerd uur. Als opslag op het uitzendtarief (Inhuurtarief). </t>
  </si>
  <si>
    <t>Totaal MSP diensten</t>
  </si>
  <si>
    <t>Copyright ©2022 LCCB Niets uit deze uitgave mag worden verveelvoudigd zonder toestemming van LCCB.</t>
  </si>
  <si>
    <t xml:space="preserve">
Overeengekomen Inhuurtarief per uur.
Richtlijntarieven van toepassing.
</t>
  </si>
  <si>
    <t xml:space="preserve">
Overeengekomen Inhuurtarief per uur.
Richtlijntarieven van toepassing.</t>
  </si>
  <si>
    <t xml:space="preserve">
Overeengekomen Inhuurtarief per uur.
</t>
  </si>
  <si>
    <t xml:space="preserve">
Overeengekomen inhuurtarief per uur
</t>
  </si>
  <si>
    <t xml:space="preserve">Externe Medewerkers
</t>
  </si>
  <si>
    <t>Er kan maximaal 1 MSP opslag per Inzetcontract worden toegepast.</t>
  </si>
  <si>
    <t>Invulblad MSP-opslagen</t>
  </si>
  <si>
    <t>MSP-opslag te betalen door Opdrachtgever</t>
  </si>
  <si>
    <t>Minimale MSP-opslag te 
betalen door Opdrachtgever
(begrenzing)</t>
  </si>
  <si>
    <t>Maximale MSP-opslag te betalen door Opdrachtgever  (begrenzing)</t>
  </si>
  <si>
    <t xml:space="preserve">Als opslag op het Inhuurtarief. Inclusief de kosten voor sourcing, contractmanagement, implementatie, exit, etc. Een vaste absolute MSP-opslag per gefactureerd uur. </t>
  </si>
  <si>
    <t>Als opslag op het Inhuurtarief. Inclusief de kosten voor sourcing, contractmanagement, implementatie, exit, etc. Een vaste absolute MSP-opslag per gefactureerd uur. Voor ZPP'ers.</t>
  </si>
  <si>
    <t>Inhuurtarief (excl. MSP-opslag)</t>
  </si>
  <si>
    <t>Invulblad doelstellingspercentage per doelgroep (Professionals)</t>
  </si>
  <si>
    <t>Aangepast Tarief* o.b.v. doelstellingsspercentage</t>
  </si>
  <si>
    <t>MSP-opslag per uur voor Migratiecontracten</t>
  </si>
  <si>
    <t>Idem aan 1 &amp; 2 echter bedoeld voor de, ten tijde van definitieve guniing, actieve Nadere Overeenkomsten welke bij Inschrijver worden ondergebracht (gemigreerd)</t>
  </si>
  <si>
    <t>Administratief</t>
  </si>
  <si>
    <r>
      <t xml:space="preserve">Uurtarieven inclusief loonkosten, </t>
    </r>
    <r>
      <rPr>
        <b/>
        <sz val="12"/>
        <rFont val="VAG Rounded Std Thin"/>
      </rPr>
      <t>vaste nominale marge per schaal</t>
    </r>
    <r>
      <rPr>
        <sz val="12"/>
        <rFont val="VAG Rounded Std Thin"/>
      </rPr>
      <t xml:space="preserve">, reis/ autokosten en opleidingskosten. Geen overwerk geldt voor deze Functiegroepen        </t>
    </r>
    <r>
      <rPr>
        <b/>
        <sz val="12"/>
        <rFont val="VAG Rounded Std Thin"/>
      </rPr>
      <t xml:space="preserve">  </t>
    </r>
    <r>
      <rPr>
        <b/>
        <sz val="12"/>
        <color rgb="FFE26207"/>
        <rFont val="VAG Rounded Std Thin"/>
      </rPr>
      <t>EXCLUSIEF BTW</t>
    </r>
  </si>
  <si>
    <t>Medisch</t>
  </si>
  <si>
    <t>HR</t>
  </si>
  <si>
    <t>Communicatie en Marketingcommunicatie</t>
  </si>
  <si>
    <t>Data Specialisten</t>
  </si>
  <si>
    <t>IT Beheer</t>
  </si>
  <si>
    <t>IT Ontwikkeling</t>
  </si>
  <si>
    <t>IT Servicedesk</t>
  </si>
  <si>
    <t>Management en Beleid</t>
  </si>
  <si>
    <t>Projectmanagement</t>
  </si>
  <si>
    <t>Risk, Audit, Legal &amp; Compliance</t>
  </si>
  <si>
    <t>Administrateur, Sercretarieel, Receptiemedewerker, etc.</t>
  </si>
  <si>
    <t>Adviseur bedrijfsvoering, kwartiermaker, etc.</t>
  </si>
  <si>
    <t xml:space="preserve">Communicatieadviseur
</t>
  </si>
  <si>
    <t>Data analist, Data architect, etc.</t>
  </si>
  <si>
    <t xml:space="preserve">Assistent (business) controller, Controller, Financial controller, etc.
</t>
  </si>
  <si>
    <t>HR Assistent, HR Manager, Recruiter, etc.</t>
  </si>
  <si>
    <t>Functioneel beheerder, Applicatiebeheerder, etc.</t>
  </si>
  <si>
    <t xml:space="preserve">IT Consultant, IT Architect, Software architect, etc.
</t>
  </si>
  <si>
    <t>Servicedeskmedewerker IV, Helpdeskmedewerker IT, etc.</t>
  </si>
  <si>
    <t xml:space="preserve">Beleidsadvseur, Directie, etc.
</t>
  </si>
  <si>
    <t>Medisch adviseur, Medisch expert, Onderzoeker oral history, Project adviseur medisch, Lab Technologie Specialist, etc.</t>
  </si>
  <si>
    <t xml:space="preserve">Projectmanagers, programmamanagers, projectondersteuning, etc.
</t>
  </si>
  <si>
    <t>Kwaliteitsmedewerker, Jurist, Jurist parlementaire enquete, etc.</t>
  </si>
  <si>
    <t>Voorbeeldfuncties (gebasserd op huidige inhuurbestand) niet uitputtend.</t>
  </si>
  <si>
    <t>Bijlage 3 - Prijzenbladen</t>
  </si>
  <si>
    <t>Rijksoverheid schalen per 1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</si>
</sst>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 #,##0;&quot;€&quot;\ \-#,##0"/>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quot;€&quot;\ #,##0.00"/>
    <numFmt numFmtId="167" formatCode="0.0%"/>
    <numFmt numFmtId="168" formatCode="&quot;€&quot;\ #,##0"/>
    <numFmt numFmtId="169" formatCode="_ [$€-413]\ * #,##0.00_ ;_ [$€-413]\ * \-#,##0.00_ ;_ [$€-413]\ * &quot;-&quot;??_ ;_ @_ "/>
    <numFmt numFmtId="170" formatCode="_-* #,##0.00_-;_-* #,##0.00\-;_-* &quot;-&quot;??_-;_-@_-"/>
    <numFmt numFmtId="171" formatCode="_(&quot;€&quot;* #,##0.00_);_(&quot;€&quot;* \(#,##0.00\);_(&quot;€&quot;* &quot;-&quot;??_);_(@_)"/>
    <numFmt numFmtId="172" formatCode="_-&quot;€&quot;\ * #,##0.00_-;_-&quot;€&quot;\ * #,##0.00\-;_-&quot;€&quot;\ * &quot;-&quot;??_-;_-@_-"/>
    <numFmt numFmtId="173" formatCode="0.0"/>
    <numFmt numFmtId="174" formatCode="_-[$€-2]\ * #,##0.00_-;_-[$€-2]\ * #,##0.00\-;_-[$€-2]\ * &quot;-&quot;??_-;_-@_-"/>
    <numFmt numFmtId="175" formatCode="&quot;Per &quot;d/m/yyyy"/>
  </numFmts>
  <fonts count="109">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2"/>
      <color theme="0"/>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tint="-4.9989318521683403E-2"/>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b/>
      <sz val="11"/>
      <color theme="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8"/>
      <name val="Open Sans"/>
      <family val="2"/>
    </font>
    <font>
      <sz val="20"/>
      <color rgb="FFE26207"/>
      <name val="VAG Rounded Std Bold"/>
    </font>
    <font>
      <sz val="10"/>
      <name val="Open Sans"/>
      <family val="2"/>
    </font>
    <font>
      <sz val="10"/>
      <name val="VAGRounded BT"/>
    </font>
    <font>
      <sz val="10"/>
      <name val="VAG Rounded Std Bold"/>
    </font>
    <font>
      <sz val="14"/>
      <name val="VAG Rounded Std Bold"/>
    </font>
    <font>
      <sz val="14"/>
      <name val="VAG Rounded Std Light"/>
    </font>
    <font>
      <b/>
      <sz val="14"/>
      <name val="Open Sans"/>
      <family val="2"/>
    </font>
    <font>
      <sz val="11"/>
      <name val="VAG Rounded Std Bold"/>
    </font>
    <font>
      <sz val="12"/>
      <name val="VAG Rounded Std Thin"/>
    </font>
    <font>
      <b/>
      <sz val="12"/>
      <name val="VAG Rounded Std Thin"/>
    </font>
    <font>
      <b/>
      <sz val="12"/>
      <color rgb="FFE26207"/>
      <name val="VAG Rounded Std Thin"/>
    </font>
    <font>
      <b/>
      <sz val="11"/>
      <name val="VAG Rounded Std Bold"/>
    </font>
    <font>
      <sz val="10"/>
      <color indexed="9"/>
      <name val="VAG Rounded Std Bold"/>
    </font>
    <font>
      <b/>
      <sz val="12"/>
      <name val="VAG Rounded Std Bold"/>
    </font>
    <font>
      <b/>
      <sz val="16"/>
      <name val="VAG Rounded Std Bold"/>
    </font>
    <font>
      <b/>
      <sz val="14"/>
      <color indexed="23"/>
      <name val="VAG Rounded Std Bold"/>
    </font>
    <font>
      <b/>
      <sz val="14"/>
      <color theme="0"/>
      <name val="VAG Rounded Std Bold"/>
    </font>
    <font>
      <sz val="10"/>
      <color indexed="63"/>
      <name val="VAG Rounded Std Bold"/>
    </font>
    <font>
      <sz val="8"/>
      <color indexed="23"/>
      <name val="VAGRounded BT"/>
    </font>
    <font>
      <sz val="16"/>
      <color indexed="63"/>
      <name val="VAG Rounded Std Bold"/>
    </font>
    <font>
      <sz val="14"/>
      <color indexed="9"/>
      <name val="VAG Rounded Std Bold"/>
    </font>
    <font>
      <sz val="14"/>
      <color indexed="23"/>
      <name val="VAG Rounded Std Bold"/>
    </font>
    <font>
      <u/>
      <sz val="14"/>
      <color rgb="FFFF0000"/>
      <name val="VAG Rounded Std Bold"/>
    </font>
    <font>
      <b/>
      <sz val="11"/>
      <color indexed="9"/>
      <name val="VAG Rounded Std Bold"/>
    </font>
    <font>
      <sz val="11"/>
      <color indexed="9"/>
      <name val="VAG Rounded Std Bold"/>
    </font>
    <font>
      <sz val="12"/>
      <color indexed="63"/>
      <name val="VAG Rounded Std Bold"/>
    </font>
    <font>
      <b/>
      <sz val="12"/>
      <color indexed="63"/>
      <name val="Open Sans"/>
      <family val="2"/>
    </font>
    <font>
      <b/>
      <sz val="11"/>
      <color indexed="63"/>
      <name val="VAG Rounded Std Bold"/>
    </font>
    <font>
      <b/>
      <sz val="12"/>
      <color indexed="63"/>
      <name val="VAG Rounded Std Bold"/>
    </font>
    <font>
      <sz val="11"/>
      <color indexed="63"/>
      <name val="VAG Rounded Std Bold"/>
    </font>
    <font>
      <sz val="12"/>
      <color indexed="63"/>
      <name val="VAG Rounded Std Light"/>
    </font>
    <font>
      <sz val="10"/>
      <color theme="1"/>
      <name val="Open Sans"/>
      <family val="2"/>
    </font>
    <font>
      <sz val="18"/>
      <color indexed="63"/>
      <name val="VAG Rounded Std Bold"/>
    </font>
    <font>
      <b/>
      <sz val="16"/>
      <color indexed="63"/>
      <name val="VAG Rounded Std Bold"/>
    </font>
    <font>
      <b/>
      <sz val="14"/>
      <color indexed="9"/>
      <name val="VAG Rounded Std Bold"/>
    </font>
    <font>
      <b/>
      <sz val="11"/>
      <color indexed="8"/>
      <name val="VAG Rounded Std Bold"/>
    </font>
    <font>
      <b/>
      <sz val="14"/>
      <color indexed="63"/>
      <name val="VAG Rounded Std Bold"/>
    </font>
    <font>
      <b/>
      <sz val="16"/>
      <color indexed="63"/>
      <name val="VAGRounded BT"/>
    </font>
    <font>
      <b/>
      <sz val="14"/>
      <color indexed="9"/>
      <name val="VAGRounded BT"/>
    </font>
    <font>
      <b/>
      <sz val="14"/>
      <color indexed="23"/>
      <name val="VAGRounded BT"/>
    </font>
    <font>
      <b/>
      <sz val="14"/>
      <color indexed="63"/>
      <name val="VAGRounded BT"/>
    </font>
    <font>
      <b/>
      <sz val="11"/>
      <color indexed="8"/>
      <name val="VAGRounded BT"/>
    </font>
    <font>
      <sz val="11"/>
      <color theme="1"/>
      <name val="Open Sans"/>
      <family val="2"/>
    </font>
    <font>
      <sz val="11"/>
      <color theme="0"/>
      <name val="VAG Rounded Std Bold"/>
    </font>
    <font>
      <sz val="11"/>
      <name val="VAG Rounded Std Thin"/>
    </font>
    <font>
      <sz val="11"/>
      <color theme="1"/>
      <name val="VAG Rounded Std Thin"/>
    </font>
    <font>
      <sz val="8"/>
      <color theme="1"/>
      <name val="Open Sans"/>
      <family val="2"/>
    </font>
    <font>
      <sz val="10"/>
      <color rgb="FF000000"/>
      <name val="Helvetica Neue"/>
      <family val="2"/>
    </font>
    <font>
      <b/>
      <sz val="11"/>
      <color theme="1"/>
      <name val="Open Sans"/>
      <family val="2"/>
    </font>
    <font>
      <b/>
      <sz val="8.85"/>
      <name val="Helvetica Neue"/>
      <family val="2"/>
    </font>
    <font>
      <sz val="8.85"/>
      <color rgb="FF111827"/>
      <name val="Helvetica Neue"/>
      <family val="2"/>
    </font>
    <font>
      <sz val="8.85"/>
      <name val="Helvetica Neue"/>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0070C0"/>
        <bgColor indexed="64"/>
      </patternFill>
    </fill>
    <fill>
      <patternFill patternType="solid">
        <fgColor rgb="FF004B8D"/>
        <bgColor indexed="64"/>
      </patternFill>
    </fill>
    <fill>
      <patternFill patternType="solid">
        <fgColor theme="8" tint="0.79998168889431442"/>
        <bgColor indexed="64"/>
      </patternFill>
    </fill>
    <fill>
      <patternFill patternType="solid">
        <fgColor rgb="FFE26207"/>
        <bgColor indexed="64"/>
      </patternFill>
    </fill>
  </fills>
  <borders count="4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bottom style="thin">
        <color rgb="FF1551A0"/>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rgb="FF004B8D"/>
      </bottom>
      <diagonal/>
    </border>
    <border>
      <left/>
      <right/>
      <top style="medium">
        <color rgb="FF004B8D"/>
      </top>
      <bottom/>
      <diagonal/>
    </border>
    <border>
      <left/>
      <right/>
      <top style="double">
        <color rgb="FF004B8D"/>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right/>
      <top/>
      <bottom style="thin">
        <color indexed="9"/>
      </bottom>
      <diagonal/>
    </border>
    <border>
      <left/>
      <right/>
      <top style="thin">
        <color indexed="9"/>
      </top>
      <bottom/>
      <diagonal/>
    </border>
    <border>
      <left/>
      <right/>
      <top/>
      <bottom style="thin">
        <color rgb="FFE26207"/>
      </bottom>
      <diagonal/>
    </border>
    <border>
      <left/>
      <right/>
      <top/>
      <bottom style="medium">
        <color rgb="FFE26207"/>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top style="thin">
        <color theme="4" tint="-0.24994659260841701"/>
      </top>
      <bottom style="thin">
        <color theme="4" tint="0.79998168889431442"/>
      </bottom>
      <diagonal/>
    </border>
    <border>
      <left/>
      <right/>
      <top style="medium">
        <color theme="4" tint="-0.24994659260841701"/>
      </top>
      <bottom/>
      <diagonal/>
    </border>
    <border>
      <left style="thin">
        <color theme="4" tint="0.79998168889431442"/>
      </left>
      <right style="thin">
        <color theme="4" tint="0.79998168889431442"/>
      </right>
      <top style="thin">
        <color theme="4" tint="0.79998168889431442"/>
      </top>
      <bottom/>
      <diagonal/>
    </border>
    <border>
      <left/>
      <right/>
      <top/>
      <bottom style="medium">
        <color theme="4" tint="-0.24994659260841701"/>
      </bottom>
      <diagonal/>
    </border>
    <border>
      <left style="thin">
        <color indexed="9"/>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style="thin">
        <color indexed="9"/>
      </right>
      <top style="thin">
        <color indexed="9"/>
      </top>
      <bottom/>
      <diagonal/>
    </border>
    <border>
      <left style="thin">
        <color rgb="FFE26207"/>
      </left>
      <right style="thin">
        <color rgb="FFE26207"/>
      </right>
      <top style="thin">
        <color rgb="FFE26207"/>
      </top>
      <bottom style="thin">
        <color rgb="FFE26207"/>
      </bottom>
      <diagonal/>
    </border>
  </borders>
  <cellStyleXfs count="29">
    <xf numFmtId="0" fontId="0" fillId="0" borderId="0"/>
    <xf numFmtId="0" fontId="3" fillId="0" borderId="1"/>
    <xf numFmtId="0" fontId="3" fillId="0" borderId="1"/>
    <xf numFmtId="0" fontId="4" fillId="0" borderId="1"/>
    <xf numFmtId="44" fontId="5" fillId="0" borderId="1" applyFont="0" applyFill="0" applyBorder="0" applyAlignment="0" applyProtection="0"/>
    <xf numFmtId="9" fontId="4" fillId="0" borderId="1" applyFont="0" applyFill="0" applyBorder="0" applyAlignment="0" applyProtection="0"/>
    <xf numFmtId="0" fontId="5" fillId="0" borderId="1"/>
    <xf numFmtId="164" fontId="5" fillId="0" borderId="1" applyFont="0" applyFill="0" applyBorder="0" applyAlignment="0" applyProtection="0"/>
    <xf numFmtId="170" fontId="3" fillId="0" borderId="1" applyFont="0" applyFill="0" applyBorder="0" applyAlignment="0" applyProtection="0"/>
    <xf numFmtId="9" fontId="3" fillId="0" borderId="1" applyFont="0" applyFill="0" applyBorder="0" applyAlignment="0" applyProtection="0"/>
    <xf numFmtId="0" fontId="6" fillId="0" borderId="1"/>
    <xf numFmtId="43" fontId="5" fillId="0" borderId="1" applyFont="0" applyFill="0" applyBorder="0" applyAlignment="0" applyProtection="0"/>
    <xf numFmtId="43" fontId="5" fillId="0" borderId="1" applyFont="0" applyFill="0" applyBorder="0" applyAlignment="0" applyProtection="0"/>
    <xf numFmtId="9" fontId="5" fillId="0" borderId="1" applyFont="0" applyFill="0" applyBorder="0" applyAlignment="0" applyProtection="0"/>
    <xf numFmtId="165" fontId="7" fillId="0" borderId="0" applyFont="0" applyFill="0" applyBorder="0" applyAlignment="0" applyProtection="0"/>
    <xf numFmtId="169" fontId="3" fillId="0" borderId="1"/>
    <xf numFmtId="169" fontId="3" fillId="0" borderId="1"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9" fillId="6" borderId="10" applyNumberFormat="0" applyAlignment="0" applyProtection="0"/>
    <xf numFmtId="0" fontId="8" fillId="7" borderId="11"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43" fontId="2" fillId="0" borderId="1" applyFont="0" applyFill="0" applyBorder="0" applyAlignment="0" applyProtection="0"/>
  </cellStyleXfs>
  <cellXfs count="338">
    <xf numFmtId="0" fontId="0" fillId="0" borderId="0" xfId="0" applyFont="1" applyAlignment="1"/>
    <xf numFmtId="0" fontId="13" fillId="0" borderId="1" xfId="3" applyFont="1"/>
    <xf numFmtId="0" fontId="13" fillId="0" borderId="1" xfId="3" applyFont="1" applyBorder="1"/>
    <xf numFmtId="0" fontId="16" fillId="0" borderId="1" xfId="2" applyFont="1" applyAlignment="1">
      <alignment horizontal="left" vertical="center"/>
    </xf>
    <xf numFmtId="0" fontId="17" fillId="0" borderId="1" xfId="3" applyFont="1" applyAlignment="1">
      <alignment horizontal="left" vertical="center"/>
    </xf>
    <xf numFmtId="0" fontId="18" fillId="0" borderId="1" xfId="3" applyFont="1" applyAlignment="1">
      <alignment horizontal="center"/>
    </xf>
    <xf numFmtId="0" fontId="18" fillId="0" borderId="1" xfId="3" applyFont="1" applyBorder="1" applyAlignment="1">
      <alignment horizontal="center"/>
    </xf>
    <xf numFmtId="0" fontId="13" fillId="0" borderId="1" xfId="3" applyFont="1" applyAlignment="1">
      <alignment horizontal="center"/>
    </xf>
    <xf numFmtId="0" fontId="13" fillId="0" borderId="1" xfId="3" applyFont="1" applyBorder="1" applyAlignment="1">
      <alignment horizontal="center"/>
    </xf>
    <xf numFmtId="0" fontId="18" fillId="0" borderId="1" xfId="3" applyFont="1"/>
    <xf numFmtId="0" fontId="13" fillId="0" borderId="1" xfId="3" applyFont="1" applyBorder="1" applyAlignment="1">
      <alignment horizontal="center" vertical="top" wrapText="1"/>
    </xf>
    <xf numFmtId="0" fontId="22" fillId="0" borderId="1" xfId="3" applyFont="1"/>
    <xf numFmtId="0" fontId="13" fillId="0" borderId="1" xfId="3" applyFont="1" applyAlignment="1">
      <alignment vertical="center"/>
    </xf>
    <xf numFmtId="0" fontId="13" fillId="0" borderId="1" xfId="3" applyFont="1" applyBorder="1" applyAlignment="1">
      <alignment vertical="center"/>
    </xf>
    <xf numFmtId="0" fontId="21" fillId="0" borderId="1" xfId="6" applyFont="1"/>
    <xf numFmtId="43" fontId="21" fillId="0" borderId="1" xfId="6" applyNumberFormat="1" applyFont="1"/>
    <xf numFmtId="43" fontId="23" fillId="0" borderId="1" xfId="12" applyFont="1"/>
    <xf numFmtId="169" fontId="23" fillId="0" borderId="1" xfId="6" applyNumberFormat="1" applyFont="1"/>
    <xf numFmtId="0" fontId="24" fillId="0" borderId="1" xfId="2" applyFont="1" applyBorder="1" applyAlignment="1">
      <alignment vertical="center"/>
    </xf>
    <xf numFmtId="0" fontId="22" fillId="0" borderId="0" xfId="0" applyFont="1" applyAlignment="1"/>
    <xf numFmtId="0" fontId="25" fillId="0" borderId="1" xfId="3" applyFont="1" applyAlignment="1">
      <alignment vertical="center"/>
    </xf>
    <xf numFmtId="2" fontId="26" fillId="0" borderId="1" xfId="6" applyNumberFormat="1" applyFont="1" applyAlignment="1">
      <alignment horizontal="left" indent="1"/>
    </xf>
    <xf numFmtId="0" fontId="26" fillId="0" borderId="1" xfId="6" applyFont="1"/>
    <xf numFmtId="0" fontId="27" fillId="0" borderId="1" xfId="6" applyFont="1"/>
    <xf numFmtId="0" fontId="23" fillId="0" borderId="1" xfId="6" applyFont="1" applyAlignment="1">
      <alignment horizontal="right"/>
    </xf>
    <xf numFmtId="167" fontId="21" fillId="0" borderId="1" xfId="13" applyNumberFormat="1" applyFont="1"/>
    <xf numFmtId="0" fontId="23" fillId="0" borderId="0" xfId="0" applyFont="1" applyAlignment="1">
      <alignment horizontal="justify" vertical="center"/>
    </xf>
    <xf numFmtId="43" fontId="23" fillId="0" borderId="1" xfId="6" applyNumberFormat="1" applyFont="1"/>
    <xf numFmtId="0" fontId="28" fillId="0" borderId="1" xfId="3" applyFont="1" applyAlignment="1">
      <alignment vertical="center"/>
    </xf>
    <xf numFmtId="0" fontId="29" fillId="0" borderId="1" xfId="3" applyFont="1" applyAlignment="1">
      <alignment vertical="center"/>
    </xf>
    <xf numFmtId="0" fontId="13" fillId="0" borderId="1" xfId="3" applyFont="1" applyProtection="1"/>
    <xf numFmtId="0" fontId="13" fillId="0" borderId="1" xfId="3" applyFont="1" applyAlignment="1" applyProtection="1">
      <alignment horizontal="center"/>
    </xf>
    <xf numFmtId="0" fontId="34" fillId="0" borderId="6" xfId="6" applyFont="1" applyBorder="1" applyAlignment="1" applyProtection="1">
      <alignment horizontal="center" vertical="top" wrapText="1"/>
    </xf>
    <xf numFmtId="0" fontId="22" fillId="0" borderId="1" xfId="3" applyFont="1" applyProtection="1"/>
    <xf numFmtId="1" fontId="35" fillId="4" borderId="1" xfId="5" applyNumberFormat="1" applyFont="1" applyFill="1" applyAlignment="1" applyProtection="1">
      <alignment horizontal="center" vertical="center" wrapText="1"/>
    </xf>
    <xf numFmtId="9" fontId="35" fillId="4" borderId="1" xfId="5" applyFont="1" applyFill="1" applyAlignment="1" applyProtection="1">
      <alignment vertical="center" wrapText="1"/>
    </xf>
    <xf numFmtId="9" fontId="22" fillId="4" borderId="1" xfId="5" applyFont="1" applyFill="1" applyAlignment="1" applyProtection="1">
      <alignment vertical="center" wrapText="1"/>
    </xf>
    <xf numFmtId="9" fontId="35" fillId="4" borderId="1" xfId="18" applyFont="1" applyFill="1" applyBorder="1" applyAlignment="1" applyProtection="1">
      <alignment horizontal="center" vertical="center"/>
    </xf>
    <xf numFmtId="9" fontId="36" fillId="4" borderId="1" xfId="18" applyFont="1" applyFill="1" applyBorder="1" applyAlignment="1" applyProtection="1">
      <alignment horizontal="center" vertical="center"/>
    </xf>
    <xf numFmtId="0" fontId="22" fillId="0" borderId="1" xfId="3" applyFont="1" applyAlignment="1" applyProtection="1">
      <alignment vertical="center"/>
    </xf>
    <xf numFmtId="1" fontId="35" fillId="0" borderId="1" xfId="5" applyNumberFormat="1" applyFont="1" applyBorder="1" applyAlignment="1" applyProtection="1">
      <alignment horizontal="center" vertical="center" wrapText="1"/>
    </xf>
    <xf numFmtId="9" fontId="35" fillId="0" borderId="1" xfId="5" applyFont="1" applyBorder="1" applyAlignment="1" applyProtection="1">
      <alignment vertical="center" wrapText="1"/>
    </xf>
    <xf numFmtId="9" fontId="22" fillId="0" borderId="1" xfId="5" applyFont="1" applyBorder="1" applyAlignment="1" applyProtection="1">
      <alignment vertical="center" wrapText="1"/>
    </xf>
    <xf numFmtId="9" fontId="35" fillId="0" borderId="1" xfId="18" applyFont="1" applyBorder="1" applyAlignment="1" applyProtection="1">
      <alignment horizontal="center" vertical="center"/>
    </xf>
    <xf numFmtId="9" fontId="37" fillId="0" borderId="1" xfId="18" applyFont="1" applyBorder="1" applyAlignment="1" applyProtection="1">
      <alignment horizontal="center" vertical="center"/>
    </xf>
    <xf numFmtId="1" fontId="35" fillId="4" borderId="1" xfId="5" applyNumberFormat="1" applyFont="1" applyFill="1" applyBorder="1" applyAlignment="1" applyProtection="1">
      <alignment horizontal="center" vertical="center" wrapText="1"/>
    </xf>
    <xf numFmtId="9" fontId="35" fillId="4" borderId="1" xfId="5" applyFont="1" applyFill="1" applyBorder="1" applyAlignment="1" applyProtection="1">
      <alignment vertical="center" wrapText="1"/>
    </xf>
    <xf numFmtId="9" fontId="22" fillId="4" borderId="1" xfId="5" applyFont="1" applyFill="1" applyBorder="1" applyAlignment="1" applyProtection="1">
      <alignment vertical="center" wrapText="1"/>
    </xf>
    <xf numFmtId="9" fontId="22" fillId="0" borderId="1" xfId="5" applyFont="1" applyAlignment="1" applyProtection="1">
      <alignment vertical="center" wrapText="1"/>
    </xf>
    <xf numFmtId="1" fontId="35" fillId="0" borderId="22" xfId="5" applyNumberFormat="1" applyFont="1" applyBorder="1" applyAlignment="1" applyProtection="1">
      <alignment horizontal="center" vertical="center" wrapText="1"/>
    </xf>
    <xf numFmtId="9" fontId="38" fillId="0" borderId="22" xfId="5" applyFont="1" applyBorder="1" applyAlignment="1" applyProtection="1">
      <alignment vertical="center" wrapText="1"/>
    </xf>
    <xf numFmtId="8" fontId="35" fillId="0" borderId="22" xfId="3" applyNumberFormat="1" applyFont="1" applyBorder="1" applyAlignment="1" applyProtection="1">
      <alignment horizontal="center" vertical="center"/>
    </xf>
    <xf numFmtId="0" fontId="13" fillId="0" borderId="1" xfId="3" applyFont="1" applyBorder="1" applyProtection="1"/>
    <xf numFmtId="0" fontId="13" fillId="0" borderId="1" xfId="3" applyFont="1" applyBorder="1" applyAlignment="1" applyProtection="1">
      <alignment horizontal="center"/>
    </xf>
    <xf numFmtId="0" fontId="18" fillId="0" borderId="1" xfId="3" applyFont="1" applyBorder="1" applyAlignment="1" applyProtection="1">
      <alignment vertical="center"/>
    </xf>
    <xf numFmtId="44" fontId="13" fillId="0" borderId="1" xfId="17" applyFont="1" applyBorder="1" applyAlignment="1" applyProtection="1">
      <alignment horizontal="center"/>
    </xf>
    <xf numFmtId="0" fontId="33" fillId="3" borderId="1" xfId="1" applyFont="1" applyFill="1" applyAlignment="1">
      <alignment horizontal="center"/>
    </xf>
    <xf numFmtId="0" fontId="39" fillId="0" borderId="1" xfId="2" applyFont="1" applyBorder="1" applyAlignment="1">
      <alignment horizontal="left" vertical="center"/>
    </xf>
    <xf numFmtId="0" fontId="24" fillId="0" borderId="1" xfId="2" applyFont="1" applyAlignment="1">
      <alignment vertical="center"/>
    </xf>
    <xf numFmtId="0" fontId="33" fillId="3" borderId="1" xfId="1" applyFont="1" applyFill="1"/>
    <xf numFmtId="0" fontId="23" fillId="0" borderId="1" xfId="0" applyFont="1" applyBorder="1" applyAlignment="1">
      <alignment horizontal="center" vertical="top"/>
    </xf>
    <xf numFmtId="0" fontId="23" fillId="0" borderId="1" xfId="0" applyFont="1" applyBorder="1" applyAlignment="1">
      <alignment vertical="top"/>
    </xf>
    <xf numFmtId="0" fontId="21" fillId="0" borderId="1" xfId="0" applyFont="1" applyBorder="1" applyAlignment="1"/>
    <xf numFmtId="0" fontId="21" fillId="0" borderId="1" xfId="3" applyFont="1" applyAlignment="1">
      <alignment horizontal="center"/>
    </xf>
    <xf numFmtId="0" fontId="21" fillId="0" borderId="1" xfId="3" applyFont="1"/>
    <xf numFmtId="0" fontId="23" fillId="0" borderId="1" xfId="3" applyFont="1" applyAlignment="1">
      <alignment horizontal="center" vertical="center"/>
    </xf>
    <xf numFmtId="0" fontId="23" fillId="0" borderId="3" xfId="3" applyFont="1" applyBorder="1" applyAlignment="1">
      <alignment horizontal="left" vertical="center" wrapText="1"/>
    </xf>
    <xf numFmtId="0" fontId="23" fillId="0" borderId="3" xfId="3" applyFont="1" applyBorder="1" applyAlignment="1">
      <alignment horizontal="center" vertical="center"/>
    </xf>
    <xf numFmtId="0" fontId="23" fillId="0" borderId="3" xfId="3" applyFont="1" applyBorder="1" applyAlignment="1">
      <alignment horizontal="center" vertical="center" wrapText="1"/>
    </xf>
    <xf numFmtId="0" fontId="23" fillId="0" borderId="12" xfId="3" applyFont="1" applyBorder="1" applyAlignment="1">
      <alignment horizontal="center" vertical="center" wrapText="1"/>
    </xf>
    <xf numFmtId="0" fontId="23" fillId="0" borderId="1" xfId="3" applyFont="1" applyAlignment="1">
      <alignment vertical="center"/>
    </xf>
    <xf numFmtId="0" fontId="21" fillId="0" borderId="1" xfId="3" applyFont="1" applyAlignment="1">
      <alignment horizontal="center" vertical="center"/>
    </xf>
    <xf numFmtId="9" fontId="21" fillId="0" borderId="4" xfId="3" applyNumberFormat="1" applyFont="1" applyBorder="1" applyAlignment="1">
      <alignment horizontal="left" vertical="center" wrapText="1" indent="1"/>
    </xf>
    <xf numFmtId="3" fontId="21" fillId="4" borderId="4" xfId="3" applyNumberFormat="1" applyFont="1" applyFill="1" applyBorder="1" applyAlignment="1">
      <alignment horizontal="center" vertical="center"/>
    </xf>
    <xf numFmtId="166" fontId="21" fillId="4" borderId="4" xfId="4" applyNumberFormat="1" applyFont="1" applyFill="1" applyBorder="1" applyAlignment="1">
      <alignment horizontal="center" vertical="center"/>
    </xf>
    <xf numFmtId="168" fontId="21" fillId="4" borderId="4" xfId="3" applyNumberFormat="1" applyFont="1" applyFill="1" applyBorder="1" applyAlignment="1">
      <alignment horizontal="center" vertical="center"/>
    </xf>
    <xf numFmtId="0" fontId="21" fillId="0" borderId="1" xfId="3" applyFont="1" applyAlignment="1">
      <alignment vertical="center"/>
    </xf>
    <xf numFmtId="4" fontId="40" fillId="0" borderId="1" xfId="3" applyNumberFormat="1" applyFont="1" applyAlignment="1">
      <alignment vertical="center"/>
    </xf>
    <xf numFmtId="165" fontId="21" fillId="0" borderId="1" xfId="14" applyFont="1" applyBorder="1" applyAlignment="1">
      <alignment vertical="center"/>
    </xf>
    <xf numFmtId="165" fontId="21" fillId="0" borderId="1" xfId="3" applyNumberFormat="1" applyFont="1" applyAlignment="1">
      <alignment vertical="center"/>
    </xf>
    <xf numFmtId="9" fontId="21" fillId="0" borderId="5" xfId="3" applyNumberFormat="1" applyFont="1" applyBorder="1" applyAlignment="1">
      <alignment horizontal="left" vertical="center" wrapText="1" indent="1"/>
    </xf>
    <xf numFmtId="3" fontId="21" fillId="2" borderId="4" xfId="3" applyNumberFormat="1" applyFont="1" applyFill="1" applyBorder="1" applyAlignment="1">
      <alignment horizontal="center" vertical="center"/>
    </xf>
    <xf numFmtId="3" fontId="23" fillId="2" borderId="14" xfId="3" applyNumberFormat="1" applyFont="1" applyFill="1" applyBorder="1" applyAlignment="1">
      <alignment horizontal="left" vertical="center"/>
    </xf>
    <xf numFmtId="166" fontId="23" fillId="2" borderId="2" xfId="4" applyNumberFormat="1" applyFont="1" applyFill="1" applyBorder="1" applyAlignment="1">
      <alignment horizontal="center" vertical="center"/>
    </xf>
    <xf numFmtId="3" fontId="21" fillId="0" borderId="1" xfId="3" applyNumberFormat="1" applyFont="1" applyAlignment="1">
      <alignment horizontal="center" vertical="top"/>
    </xf>
    <xf numFmtId="3" fontId="23" fillId="0" borderId="1" xfId="3" applyNumberFormat="1" applyFont="1" applyAlignment="1">
      <alignment horizontal="left" vertical="center"/>
    </xf>
    <xf numFmtId="166" fontId="21" fillId="0" borderId="1" xfId="3" applyNumberFormat="1" applyFont="1" applyAlignment="1">
      <alignment horizontal="center"/>
    </xf>
    <xf numFmtId="0" fontId="40" fillId="0" borderId="1" xfId="3" applyFont="1" applyFill="1"/>
    <xf numFmtId="166" fontId="21" fillId="0" borderId="1" xfId="3" applyNumberFormat="1" applyFont="1"/>
    <xf numFmtId="0" fontId="41" fillId="2" borderId="0" xfId="0" applyFont="1" applyFill="1"/>
    <xf numFmtId="0" fontId="43" fillId="0" borderId="1" xfId="0" applyFont="1" applyFill="1" applyBorder="1" applyAlignment="1">
      <alignment horizontal="left"/>
    </xf>
    <xf numFmtId="0" fontId="22" fillId="0" borderId="1" xfId="0" applyFont="1" applyBorder="1" applyAlignment="1"/>
    <xf numFmtId="0" fontId="44" fillId="0" borderId="1" xfId="0" applyFont="1" applyBorder="1" applyAlignment="1">
      <alignment vertical="top"/>
    </xf>
    <xf numFmtId="0" fontId="45" fillId="2" borderId="0" xfId="0" applyFont="1" applyFill="1"/>
    <xf numFmtId="0" fontId="45" fillId="2" borderId="13" xfId="0" applyFont="1" applyFill="1" applyBorder="1" applyAlignment="1">
      <alignment horizontal="left" vertical="center" wrapText="1"/>
    </xf>
    <xf numFmtId="9" fontId="45" fillId="2" borderId="7" xfId="0" applyNumberFormat="1" applyFont="1" applyFill="1" applyBorder="1" applyAlignment="1">
      <alignment horizontal="center" vertical="center"/>
    </xf>
    <xf numFmtId="2" fontId="45" fillId="2" borderId="13" xfId="0" applyNumberFormat="1" applyFont="1" applyFill="1" applyBorder="1" applyAlignment="1">
      <alignment horizontal="center" vertical="center"/>
    </xf>
    <xf numFmtId="0" fontId="45" fillId="2" borderId="14" xfId="0" applyFont="1" applyFill="1" applyBorder="1" applyAlignment="1">
      <alignment horizontal="center" vertical="center"/>
    </xf>
    <xf numFmtId="0" fontId="46" fillId="2" borderId="16" xfId="0" applyFont="1" applyFill="1" applyBorder="1" applyAlignment="1">
      <alignment horizontal="left"/>
    </xf>
    <xf numFmtId="44" fontId="47" fillId="0" borderId="1" xfId="17" applyFont="1" applyFill="1" applyBorder="1" applyAlignment="1" applyProtection="1">
      <alignment horizontal="center"/>
      <protection locked="0"/>
    </xf>
    <xf numFmtId="168" fontId="46" fillId="2" borderId="15" xfId="0" applyNumberFormat="1" applyFont="1" applyFill="1" applyBorder="1" applyAlignment="1">
      <alignment horizontal="center"/>
    </xf>
    <xf numFmtId="168" fontId="46" fillId="2" borderId="8" xfId="0" applyNumberFormat="1" applyFont="1" applyFill="1" applyBorder="1" applyAlignment="1">
      <alignment horizontal="center"/>
    </xf>
    <xf numFmtId="166" fontId="41" fillId="2" borderId="0" xfId="0" applyNumberFormat="1" applyFont="1" applyFill="1"/>
    <xf numFmtId="0" fontId="41" fillId="2" borderId="13" xfId="0" applyFont="1" applyFill="1" applyBorder="1"/>
    <xf numFmtId="171" fontId="41" fillId="2" borderId="7" xfId="0" applyNumberFormat="1" applyFont="1" applyFill="1" applyBorder="1"/>
    <xf numFmtId="166" fontId="41" fillId="2" borderId="15" xfId="0" applyNumberFormat="1" applyFont="1" applyFill="1" applyBorder="1" applyAlignment="1">
      <alignment horizontal="right"/>
    </xf>
    <xf numFmtId="166" fontId="41" fillId="2" borderId="8" xfId="0" applyNumberFormat="1" applyFont="1" applyFill="1" applyBorder="1" applyAlignment="1">
      <alignment horizontal="right"/>
    </xf>
    <xf numFmtId="0" fontId="41" fillId="2" borderId="15" xfId="0" applyFont="1" applyFill="1" applyBorder="1"/>
    <xf numFmtId="0" fontId="41" fillId="2" borderId="1" xfId="0" applyFont="1" applyFill="1" applyBorder="1"/>
    <xf numFmtId="0" fontId="41" fillId="2" borderId="8" xfId="0" applyFont="1" applyFill="1" applyBorder="1"/>
    <xf numFmtId="0" fontId="41" fillId="2" borderId="16" xfId="0" applyFont="1" applyFill="1" applyBorder="1" applyAlignment="1">
      <alignment vertical="center"/>
    </xf>
    <xf numFmtId="0" fontId="41" fillId="2" borderId="12" xfId="0" applyFont="1" applyFill="1" applyBorder="1"/>
    <xf numFmtId="0" fontId="41" fillId="2" borderId="16" xfId="0" applyFont="1" applyFill="1" applyBorder="1"/>
    <xf numFmtId="0" fontId="41" fillId="2" borderId="17" xfId="0" applyFont="1" applyFill="1" applyBorder="1"/>
    <xf numFmtId="0" fontId="30" fillId="0" borderId="1" xfId="0" applyFont="1" applyFill="1" applyBorder="1"/>
    <xf numFmtId="44" fontId="41" fillId="2" borderId="1" xfId="17" applyFont="1" applyFill="1" applyBorder="1" applyProtection="1"/>
    <xf numFmtId="0" fontId="47" fillId="2" borderId="1" xfId="0" applyFont="1" applyFill="1" applyBorder="1"/>
    <xf numFmtId="0" fontId="45" fillId="2" borderId="2" xfId="21" applyNumberFormat="1" applyFont="1" applyFill="1" applyBorder="1" applyAlignment="1" applyProtection="1">
      <alignment horizontal="center" vertical="top"/>
    </xf>
    <xf numFmtId="0" fontId="45" fillId="2" borderId="2" xfId="21" applyNumberFormat="1" applyFont="1" applyFill="1" applyBorder="1" applyAlignment="1" applyProtection="1">
      <alignment horizontal="center"/>
    </xf>
    <xf numFmtId="0" fontId="41" fillId="2" borderId="2" xfId="0" applyFont="1" applyFill="1" applyBorder="1"/>
    <xf numFmtId="172" fontId="41" fillId="2" borderId="2" xfId="19" applyNumberFormat="1" applyFont="1" applyFill="1" applyBorder="1" applyAlignment="1" applyProtection="1"/>
    <xf numFmtId="173" fontId="41" fillId="2" borderId="2" xfId="19" applyNumberFormat="1" applyFont="1" applyFill="1" applyBorder="1" applyAlignment="1" applyProtection="1">
      <alignment horizontal="center"/>
    </xf>
    <xf numFmtId="0" fontId="48" fillId="2" borderId="0" xfId="0" applyFont="1" applyFill="1"/>
    <xf numFmtId="2" fontId="41" fillId="2" borderId="13" xfId="0" applyNumberFormat="1" applyFont="1" applyFill="1" applyBorder="1"/>
    <xf numFmtId="165" fontId="48" fillId="2" borderId="0" xfId="14" applyFont="1" applyFill="1"/>
    <xf numFmtId="165" fontId="41" fillId="2" borderId="0" xfId="14" applyFont="1" applyFill="1"/>
    <xf numFmtId="0" fontId="41" fillId="2" borderId="2" xfId="0" applyFont="1" applyFill="1" applyBorder="1" applyAlignment="1">
      <alignment horizontal="center"/>
    </xf>
    <xf numFmtId="171" fontId="45" fillId="2" borderId="1" xfId="0" applyNumberFormat="1" applyFont="1" applyFill="1" applyBorder="1" applyAlignment="1">
      <alignment horizontal="right"/>
    </xf>
    <xf numFmtId="173" fontId="41" fillId="2" borderId="2" xfId="22" applyNumberFormat="1" applyFont="1" applyFill="1" applyBorder="1" applyProtection="1"/>
    <xf numFmtId="172" fontId="41" fillId="2" borderId="2" xfId="20" applyNumberFormat="1" applyFont="1" applyFill="1" applyBorder="1" applyAlignment="1" applyProtection="1"/>
    <xf numFmtId="2" fontId="41" fillId="2" borderId="2" xfId="0" applyNumberFormat="1" applyFont="1" applyFill="1" applyBorder="1" applyAlignment="1">
      <alignment horizontal="center"/>
    </xf>
    <xf numFmtId="0" fontId="41" fillId="0" borderId="1" xfId="0" applyFont="1" applyFill="1" applyBorder="1" applyAlignment="1">
      <alignment horizontal="right"/>
    </xf>
    <xf numFmtId="2" fontId="30" fillId="0" borderId="0" xfId="0" applyNumberFormat="1" applyFont="1" applyFill="1" applyAlignment="1">
      <alignment horizontal="center"/>
    </xf>
    <xf numFmtId="0" fontId="41" fillId="0" borderId="1" xfId="0" applyFont="1" applyFill="1" applyBorder="1"/>
    <xf numFmtId="0" fontId="30" fillId="2" borderId="1" xfId="0" applyFont="1" applyFill="1" applyBorder="1"/>
    <xf numFmtId="0" fontId="30" fillId="2" borderId="0" xfId="0" applyFont="1" applyFill="1"/>
    <xf numFmtId="44" fontId="30" fillId="2" borderId="1" xfId="17" applyFont="1" applyFill="1" applyBorder="1" applyProtection="1"/>
    <xf numFmtId="0" fontId="49" fillId="2" borderId="1" xfId="0" applyFont="1" applyFill="1" applyBorder="1" applyAlignment="1">
      <alignment horizontal="left"/>
    </xf>
    <xf numFmtId="166" fontId="13" fillId="2" borderId="1" xfId="0" applyNumberFormat="1" applyFont="1" applyFill="1" applyBorder="1" applyAlignment="1">
      <alignment horizontal="left"/>
    </xf>
    <xf numFmtId="0" fontId="13" fillId="2" borderId="1" xfId="0" applyFont="1" applyFill="1" applyBorder="1" applyAlignment="1">
      <alignment horizontal="left"/>
    </xf>
    <xf numFmtId="9" fontId="41" fillId="2" borderId="1" xfId="18" applyFont="1" applyFill="1" applyBorder="1" applyProtection="1"/>
    <xf numFmtId="166" fontId="13" fillId="2" borderId="0" xfId="0" applyNumberFormat="1" applyFont="1" applyFill="1" applyAlignment="1">
      <alignment horizontal="left"/>
    </xf>
    <xf numFmtId="167" fontId="30" fillId="2" borderId="0" xfId="18" applyNumberFormat="1" applyFont="1" applyFill="1"/>
    <xf numFmtId="10" fontId="30" fillId="2" borderId="0" xfId="18" applyNumberFormat="1" applyFont="1" applyFill="1"/>
    <xf numFmtId="0" fontId="34" fillId="0" borderId="1" xfId="6" applyFont="1" applyBorder="1" applyAlignment="1" applyProtection="1">
      <alignment horizontal="center" vertical="top" wrapText="1"/>
    </xf>
    <xf numFmtId="9" fontId="34" fillId="10" borderId="29" xfId="18" applyFont="1" applyFill="1" applyBorder="1" applyAlignment="1" applyProtection="1">
      <alignment horizontal="center" vertical="center"/>
      <protection locked="0"/>
    </xf>
    <xf numFmtId="9" fontId="35" fillId="0" borderId="1" xfId="5" applyFont="1" applyFill="1" applyAlignment="1" applyProtection="1">
      <alignment vertical="center" wrapText="1"/>
    </xf>
    <xf numFmtId="1" fontId="35" fillId="0" borderId="1" xfId="5" applyNumberFormat="1" applyFont="1" applyFill="1" applyAlignment="1" applyProtection="1">
      <alignment horizontal="center" vertical="center" wrapText="1"/>
    </xf>
    <xf numFmtId="9" fontId="35" fillId="2" borderId="1" xfId="18" applyFont="1" applyFill="1" applyBorder="1" applyAlignment="1" applyProtection="1">
      <alignment horizontal="center" vertical="center"/>
    </xf>
    <xf numFmtId="9" fontId="37" fillId="2" borderId="1" xfId="18" applyFont="1" applyFill="1" applyBorder="1" applyAlignment="1" applyProtection="1">
      <alignment horizontal="center" vertical="center"/>
    </xf>
    <xf numFmtId="168" fontId="19" fillId="12" borderId="9" xfId="3" applyNumberFormat="1" applyFont="1" applyFill="1" applyBorder="1" applyAlignment="1">
      <alignment horizontal="center" vertical="center"/>
    </xf>
    <xf numFmtId="0" fontId="42" fillId="12" borderId="1" xfId="0" applyFont="1" applyFill="1" applyBorder="1" applyAlignment="1">
      <alignment horizontal="left" vertical="center"/>
    </xf>
    <xf numFmtId="0" fontId="43" fillId="12" borderId="1" xfId="0" applyFont="1" applyFill="1" applyBorder="1" applyAlignment="1">
      <alignment horizontal="left"/>
    </xf>
    <xf numFmtId="166" fontId="21" fillId="0" borderId="4" xfId="4" applyNumberFormat="1" applyFont="1" applyFill="1" applyBorder="1" applyAlignment="1">
      <alignment horizontal="center" vertical="center"/>
    </xf>
    <xf numFmtId="0" fontId="21" fillId="0" borderId="1" xfId="3" applyFont="1" applyBorder="1" applyProtection="1"/>
    <xf numFmtId="0" fontId="35" fillId="0" borderId="1" xfId="3" applyFont="1" applyProtection="1"/>
    <xf numFmtId="9" fontId="37" fillId="0" borderId="1" xfId="3" applyNumberFormat="1" applyFont="1" applyProtection="1"/>
    <xf numFmtId="9" fontId="51" fillId="0" borderId="1" xfId="3" quotePrefix="1" applyNumberFormat="1" applyFont="1" applyProtection="1"/>
    <xf numFmtId="0" fontId="35" fillId="0" borderId="1" xfId="3" applyFont="1" applyAlignment="1" applyProtection="1">
      <alignment horizontal="center"/>
    </xf>
    <xf numFmtId="0" fontId="50" fillId="0" borderId="20" xfId="2" applyFont="1" applyBorder="1" applyAlignment="1" applyProtection="1">
      <alignment horizontal="left" vertical="center"/>
    </xf>
    <xf numFmtId="0" fontId="52" fillId="0" borderId="20" xfId="2" applyFont="1" applyBorder="1" applyAlignment="1" applyProtection="1">
      <alignment vertical="center"/>
    </xf>
    <xf numFmtId="0" fontId="35" fillId="0" borderId="21" xfId="3" applyFont="1" applyBorder="1" applyProtection="1"/>
    <xf numFmtId="0" fontId="20" fillId="0" borderId="1" xfId="3" applyFont="1" applyBorder="1" applyProtection="1"/>
    <xf numFmtId="0" fontId="35" fillId="0" borderId="1" xfId="3" applyFont="1" applyBorder="1" applyProtection="1"/>
    <xf numFmtId="0" fontId="35" fillId="0" borderId="1" xfId="2" applyFont="1" applyAlignment="1" applyProtection="1">
      <alignment horizontal="left" vertical="center"/>
    </xf>
    <xf numFmtId="0" fontId="53" fillId="0" borderId="1" xfId="3" quotePrefix="1" applyFont="1" applyProtection="1"/>
    <xf numFmtId="0" fontId="20" fillId="0" borderId="1" xfId="2" applyFont="1" applyAlignment="1" applyProtection="1">
      <alignment horizontal="left" vertical="center"/>
    </xf>
    <xf numFmtId="0" fontId="54" fillId="0" borderId="6" xfId="6" applyFont="1" applyBorder="1" applyAlignment="1" applyProtection="1">
      <alignment horizontal="left" vertical="center"/>
    </xf>
    <xf numFmtId="0" fontId="34" fillId="0" borderId="6" xfId="6" applyFont="1" applyBorder="1" applyAlignment="1" applyProtection="1">
      <alignment horizontal="left" vertical="center"/>
    </xf>
    <xf numFmtId="0" fontId="35" fillId="0" borderId="1" xfId="3" applyFont="1" applyAlignment="1" applyProtection="1">
      <alignment vertical="center"/>
    </xf>
    <xf numFmtId="9" fontId="35" fillId="0" borderId="22" xfId="5" applyFont="1" applyBorder="1" applyAlignment="1" applyProtection="1">
      <alignment vertical="center" wrapText="1"/>
    </xf>
    <xf numFmtId="9" fontId="37" fillId="11" borderId="22" xfId="5" applyFont="1" applyFill="1" applyBorder="1" applyAlignment="1" applyProtection="1">
      <alignment horizontal="center" vertical="center" wrapText="1"/>
    </xf>
    <xf numFmtId="0" fontId="35" fillId="0" borderId="1" xfId="3" applyFont="1" applyBorder="1" applyAlignment="1" applyProtection="1">
      <alignment horizontal="center"/>
    </xf>
    <xf numFmtId="0" fontId="20" fillId="0" borderId="1" xfId="3" applyFont="1" applyBorder="1" applyAlignment="1" applyProtection="1">
      <alignment vertical="center"/>
    </xf>
    <xf numFmtId="44" fontId="35" fillId="0" borderId="1" xfId="17" applyFont="1" applyBorder="1" applyAlignment="1" applyProtection="1">
      <alignment horizontal="center"/>
    </xf>
    <xf numFmtId="0" fontId="14" fillId="0" borderId="1" xfId="2" applyFont="1" applyBorder="1" applyAlignment="1" applyProtection="1">
      <alignment horizontal="left" vertical="center"/>
    </xf>
    <xf numFmtId="0" fontId="15" fillId="0" borderId="1" xfId="2" applyFont="1" applyBorder="1" applyAlignment="1" applyProtection="1">
      <alignment vertical="center"/>
    </xf>
    <xf numFmtId="0" fontId="32" fillId="0" borderId="1" xfId="6" applyFont="1" applyBorder="1" applyAlignment="1" applyProtection="1">
      <alignment horizontal="left" vertical="center"/>
    </xf>
    <xf numFmtId="0" fontId="33" fillId="0" borderId="1" xfId="6" applyFont="1" applyBorder="1" applyAlignment="1" applyProtection="1">
      <alignment horizontal="left" vertical="center"/>
    </xf>
    <xf numFmtId="8" fontId="34" fillId="10" borderId="29" xfId="3" applyNumberFormat="1" applyFont="1" applyFill="1" applyBorder="1" applyAlignment="1" applyProtection="1">
      <alignment horizontal="center" vertical="center"/>
      <protection locked="0"/>
    </xf>
    <xf numFmtId="8" fontId="35" fillId="0" borderId="1" xfId="3" applyNumberFormat="1" applyFont="1" applyBorder="1" applyAlignment="1" applyProtection="1">
      <alignment horizontal="center" vertical="center"/>
    </xf>
    <xf numFmtId="8" fontId="35" fillId="4" borderId="1" xfId="3" applyNumberFormat="1" applyFont="1" applyFill="1" applyBorder="1" applyAlignment="1" applyProtection="1">
      <alignment horizontal="center" vertical="center"/>
    </xf>
    <xf numFmtId="0" fontId="13" fillId="0" borderId="31" xfId="3" applyFont="1" applyBorder="1" applyProtection="1"/>
    <xf numFmtId="0" fontId="13" fillId="0" borderId="31" xfId="3" applyFont="1" applyBorder="1" applyAlignment="1" applyProtection="1">
      <alignment horizontal="center"/>
    </xf>
    <xf numFmtId="8" fontId="34" fillId="10" borderId="32" xfId="3" applyNumberFormat="1" applyFont="1" applyFill="1" applyBorder="1" applyAlignment="1" applyProtection="1">
      <alignment horizontal="center" vertical="center"/>
      <protection locked="0"/>
    </xf>
    <xf numFmtId="0" fontId="13" fillId="0" borderId="33" xfId="3" applyFont="1" applyBorder="1" applyProtection="1"/>
    <xf numFmtId="0" fontId="13" fillId="0" borderId="33" xfId="3" applyFont="1" applyBorder="1" applyAlignment="1" applyProtection="1">
      <alignment horizontal="center"/>
    </xf>
    <xf numFmtId="0" fontId="16" fillId="0" borderId="1" xfId="2" applyFont="1" applyBorder="1" applyAlignment="1" applyProtection="1">
      <alignment horizontal="left" vertical="center"/>
    </xf>
    <xf numFmtId="0" fontId="31" fillId="0" borderId="1" xfId="3" quotePrefix="1" applyFont="1" applyBorder="1" applyProtection="1"/>
    <xf numFmtId="8" fontId="35" fillId="0" borderId="1" xfId="3" applyNumberFormat="1" applyFont="1" applyFill="1" applyBorder="1" applyAlignment="1" applyProtection="1">
      <alignment horizontal="center" vertical="center"/>
    </xf>
    <xf numFmtId="0" fontId="21" fillId="0" borderId="31" xfId="6" applyFont="1" applyBorder="1"/>
    <xf numFmtId="0" fontId="21" fillId="0" borderId="33" xfId="6" applyFont="1" applyBorder="1"/>
    <xf numFmtId="0" fontId="14" fillId="0" borderId="33" xfId="2" applyFont="1" applyBorder="1" applyAlignment="1">
      <alignment horizontal="left" vertical="center"/>
    </xf>
    <xf numFmtId="0" fontId="15" fillId="0" borderId="33" xfId="2" applyFont="1" applyBorder="1" applyAlignment="1">
      <alignment vertical="center"/>
    </xf>
    <xf numFmtId="0" fontId="13" fillId="0" borderId="33" xfId="3" applyFont="1" applyBorder="1"/>
    <xf numFmtId="0" fontId="13" fillId="0" borderId="31" xfId="3" applyFont="1" applyBorder="1"/>
    <xf numFmtId="9" fontId="19" fillId="12" borderId="2" xfId="3" applyNumberFormat="1" applyFont="1" applyFill="1" applyBorder="1" applyAlignment="1">
      <alignment horizontal="center" vertical="center" wrapText="1"/>
    </xf>
    <xf numFmtId="0" fontId="55" fillId="0" borderId="1" xfId="3" applyFont="1" applyBorder="1" applyAlignment="1">
      <alignment vertical="center"/>
    </xf>
    <xf numFmtId="0" fontId="55" fillId="0" borderId="1" xfId="3" applyFont="1" applyBorder="1" applyProtection="1"/>
    <xf numFmtId="0" fontId="35" fillId="0" borderId="33" xfId="3" applyFont="1" applyBorder="1" applyProtection="1"/>
    <xf numFmtId="0" fontId="35" fillId="0" borderId="33" xfId="3" applyFont="1" applyBorder="1" applyAlignment="1" applyProtection="1">
      <alignment horizontal="center"/>
    </xf>
    <xf numFmtId="0" fontId="35" fillId="0" borderId="31" xfId="3" applyFont="1" applyBorder="1" applyProtection="1"/>
    <xf numFmtId="0" fontId="35" fillId="0" borderId="31" xfId="3" applyFont="1" applyBorder="1" applyAlignment="1">
      <alignment vertical="center"/>
    </xf>
    <xf numFmtId="0" fontId="35" fillId="0" borderId="31" xfId="3" applyFont="1" applyBorder="1" applyAlignment="1" applyProtection="1">
      <alignment horizontal="center"/>
    </xf>
    <xf numFmtId="9" fontId="37" fillId="0" borderId="22" xfId="18" applyFont="1" applyBorder="1" applyAlignment="1" applyProtection="1">
      <alignment horizontal="center" vertical="center"/>
    </xf>
    <xf numFmtId="0" fontId="13" fillId="0" borderId="1" xfId="3" applyFont="1" applyAlignment="1">
      <alignment horizontal="center" vertical="center" textRotation="90" wrapText="1"/>
    </xf>
    <xf numFmtId="0" fontId="13" fillId="0" borderId="1" xfId="3" applyFont="1" applyAlignment="1">
      <alignment wrapText="1"/>
    </xf>
    <xf numFmtId="0" fontId="56" fillId="0" borderId="1" xfId="2" applyFont="1"/>
    <xf numFmtId="0" fontId="58" fillId="0" borderId="1" xfId="2" applyFont="1" applyAlignment="1">
      <alignment vertical="center"/>
    </xf>
    <xf numFmtId="0" fontId="59" fillId="0" borderId="1" xfId="2" applyFont="1" applyAlignment="1">
      <alignment vertical="center"/>
    </xf>
    <xf numFmtId="0" fontId="60" fillId="0" borderId="1" xfId="2" applyFont="1" applyAlignment="1">
      <alignment vertical="center"/>
    </xf>
    <xf numFmtId="0" fontId="69" fillId="0" borderId="1" xfId="2" applyFont="1" applyAlignment="1">
      <alignment vertical="center"/>
    </xf>
    <xf numFmtId="0" fontId="70" fillId="3" borderId="1" xfId="2" applyFont="1" applyFill="1"/>
    <xf numFmtId="0" fontId="72" fillId="0" borderId="1" xfId="2" applyFont="1" applyAlignment="1">
      <alignment vertical="center" wrapText="1"/>
    </xf>
    <xf numFmtId="0" fontId="58" fillId="0" borderId="1" xfId="2" applyFont="1"/>
    <xf numFmtId="0" fontId="59" fillId="0" borderId="1" xfId="2" applyFont="1"/>
    <xf numFmtId="0" fontId="60" fillId="0" borderId="1" xfId="2" applyFont="1"/>
    <xf numFmtId="0" fontId="69" fillId="0" borderId="1" xfId="2" applyFont="1"/>
    <xf numFmtId="0" fontId="74" fillId="0" borderId="1" xfId="2" applyFont="1" applyAlignment="1">
      <alignment horizontal="left" vertical="center" wrapText="1" indent="1"/>
    </xf>
    <xf numFmtId="0" fontId="76" fillId="0" borderId="27" xfId="26" applyFont="1" applyFill="1" applyBorder="1" applyAlignment="1" applyProtection="1">
      <alignment horizontal="left" vertical="center"/>
    </xf>
    <xf numFmtId="2" fontId="77" fillId="0" borderId="27" xfId="26" applyNumberFormat="1" applyFont="1" applyFill="1" applyBorder="1" applyAlignment="1" applyProtection="1">
      <alignment vertical="center"/>
    </xf>
    <xf numFmtId="0" fontId="78" fillId="0" borderId="27" xfId="26" applyFont="1" applyFill="1" applyBorder="1" applyAlignment="1" applyProtection="1">
      <alignment vertical="center"/>
    </xf>
    <xf numFmtId="0" fontId="61" fillId="0" borderId="27" xfId="26" applyFont="1" applyFill="1" applyBorder="1" applyAlignment="1" applyProtection="1">
      <alignment vertical="center"/>
    </xf>
    <xf numFmtId="2" fontId="79" fillId="0" borderId="27" xfId="26" applyNumberFormat="1" applyFont="1" applyFill="1" applyBorder="1" applyAlignment="1" applyProtection="1">
      <alignment vertical="center"/>
    </xf>
    <xf numFmtId="0" fontId="76" fillId="0" borderId="27" xfId="26" applyFont="1" applyFill="1" applyBorder="1" applyAlignment="1" applyProtection="1">
      <alignment horizontal="right" vertical="center"/>
    </xf>
    <xf numFmtId="174" fontId="58" fillId="0" borderId="1" xfId="2" applyNumberFormat="1" applyFont="1"/>
    <xf numFmtId="166" fontId="85" fillId="0" borderId="1" xfId="8" applyNumberFormat="1" applyFont="1" applyFill="1" applyBorder="1" applyAlignment="1" applyProtection="1">
      <alignment horizontal="center" vertical="center"/>
    </xf>
    <xf numFmtId="166" fontId="86" fillId="2" borderId="35" xfId="8" applyNumberFormat="1" applyFont="1" applyFill="1" applyBorder="1" applyAlignment="1" applyProtection="1">
      <alignment horizontal="center" vertical="center"/>
    </xf>
    <xf numFmtId="166" fontId="85" fillId="2" borderId="1" xfId="8" applyNumberFormat="1" applyFont="1" applyFill="1" applyBorder="1" applyAlignment="1" applyProtection="1">
      <alignment horizontal="center" vertical="center"/>
    </xf>
    <xf numFmtId="166" fontId="87" fillId="0" borderId="1" xfId="8" applyNumberFormat="1" applyFont="1" applyFill="1" applyBorder="1" applyAlignment="1" applyProtection="1">
      <alignment horizontal="center" vertical="center"/>
    </xf>
    <xf numFmtId="166" fontId="87" fillId="2" borderId="1" xfId="8" applyNumberFormat="1" applyFont="1" applyFill="1" applyBorder="1" applyAlignment="1" applyProtection="1">
      <alignment horizontal="center" vertical="center"/>
    </xf>
    <xf numFmtId="173" fontId="87" fillId="0" borderId="1" xfId="8" applyNumberFormat="1" applyFont="1" applyFill="1" applyBorder="1" applyAlignment="1" applyProtection="1">
      <alignment horizontal="center" vertical="center"/>
    </xf>
    <xf numFmtId="2" fontId="88" fillId="0" borderId="1" xfId="9" applyNumberFormat="1" applyFont="1" applyFill="1" applyBorder="1" applyAlignment="1" applyProtection="1">
      <alignment vertical="center" wrapText="1"/>
    </xf>
    <xf numFmtId="174" fontId="83" fillId="0" borderId="1" xfId="8" applyNumberFormat="1" applyFont="1" applyFill="1" applyBorder="1" applyAlignment="1" applyProtection="1">
      <alignment horizontal="right" vertical="center"/>
    </xf>
    <xf numFmtId="174" fontId="58" fillId="0" borderId="1" xfId="2" applyNumberFormat="1" applyFont="1" applyAlignment="1">
      <alignment vertical="center"/>
    </xf>
    <xf numFmtId="166" fontId="85" fillId="4" borderId="1" xfId="8" applyNumberFormat="1" applyFont="1" applyFill="1" applyBorder="1" applyAlignment="1" applyProtection="1">
      <alignment horizontal="center" vertical="center"/>
    </xf>
    <xf numFmtId="166" fontId="86" fillId="2" borderId="37" xfId="8" applyNumberFormat="1" applyFont="1" applyFill="1" applyBorder="1" applyAlignment="1" applyProtection="1">
      <alignment horizontal="center" vertical="center"/>
    </xf>
    <xf numFmtId="166" fontId="87" fillId="4" borderId="1" xfId="8" applyNumberFormat="1" applyFont="1" applyFill="1" applyBorder="1" applyAlignment="1" applyProtection="1">
      <alignment horizontal="center" vertical="center"/>
    </xf>
    <xf numFmtId="173" fontId="87" fillId="4" borderId="1" xfId="8" applyNumberFormat="1" applyFont="1" applyFill="1" applyBorder="1" applyAlignment="1" applyProtection="1">
      <alignment horizontal="center" vertical="center"/>
    </xf>
    <xf numFmtId="166" fontId="64" fillId="2" borderId="37" xfId="8" applyNumberFormat="1" applyFont="1" applyFill="1" applyBorder="1" applyAlignment="1" applyProtection="1">
      <alignment horizontal="center" vertical="center"/>
    </xf>
    <xf numFmtId="166" fontId="86" fillId="2" borderId="42" xfId="8" applyNumberFormat="1" applyFont="1" applyFill="1" applyBorder="1" applyAlignment="1" applyProtection="1">
      <alignment horizontal="center" vertical="center"/>
    </xf>
    <xf numFmtId="166" fontId="86" fillId="2" borderId="1" xfId="8" applyNumberFormat="1" applyFont="1" applyFill="1" applyBorder="1" applyAlignment="1" applyProtection="1">
      <alignment horizontal="center" vertical="center"/>
    </xf>
    <xf numFmtId="173" fontId="87" fillId="2" borderId="1" xfId="8" applyNumberFormat="1" applyFont="1" applyFill="1" applyBorder="1" applyAlignment="1" applyProtection="1">
      <alignment horizontal="center" vertical="center"/>
    </xf>
    <xf numFmtId="0" fontId="75" fillId="0" borderId="27" xfId="2" applyFont="1" applyBorder="1"/>
    <xf numFmtId="2" fontId="80" fillId="0" borderId="34" xfId="2" applyNumberFormat="1" applyFont="1" applyBorder="1" applyAlignment="1">
      <alignment horizontal="center" vertical="center"/>
    </xf>
    <xf numFmtId="0" fontId="80" fillId="0" borderId="25" xfId="2" applyFont="1" applyBorder="1" applyAlignment="1">
      <alignment horizontal="center" vertical="center"/>
    </xf>
    <xf numFmtId="0" fontId="80" fillId="0" borderId="35" xfId="2" applyFont="1" applyBorder="1" applyAlignment="1">
      <alignment horizontal="center" vertical="center"/>
    </xf>
    <xf numFmtId="0" fontId="80" fillId="0" borderId="1" xfId="2" applyFont="1" applyAlignment="1">
      <alignment vertical="center"/>
    </xf>
    <xf numFmtId="0" fontId="80" fillId="0" borderId="1" xfId="2" applyFont="1" applyAlignment="1">
      <alignment horizontal="center" vertical="center" wrapText="1"/>
    </xf>
    <xf numFmtId="2" fontId="80" fillId="0" borderId="25" xfId="2" applyNumberFormat="1" applyFont="1" applyBorder="1" applyAlignment="1">
      <alignment horizontal="center"/>
    </xf>
    <xf numFmtId="0" fontId="81" fillId="0" borderId="1" xfId="2" applyFont="1"/>
    <xf numFmtId="0" fontId="64" fillId="0" borderId="1" xfId="2" applyFont="1" applyAlignment="1">
      <alignment horizontal="center"/>
    </xf>
    <xf numFmtId="0" fontId="80" fillId="0" borderId="1" xfId="2" applyFont="1" applyAlignment="1">
      <alignment horizontal="center" wrapText="1"/>
    </xf>
    <xf numFmtId="0" fontId="58" fillId="0" borderId="1" xfId="2" applyFont="1" applyAlignment="1">
      <alignment horizontal="center"/>
    </xf>
    <xf numFmtId="0" fontId="82" fillId="0" borderId="38" xfId="2" applyFont="1" applyBorder="1" applyAlignment="1">
      <alignment horizontal="center" vertical="center" wrapText="1"/>
    </xf>
    <xf numFmtId="0" fontId="82" fillId="0" borderId="39" xfId="2" applyFont="1" applyBorder="1" applyAlignment="1">
      <alignment horizontal="center" vertical="center" wrapText="1"/>
    </xf>
    <xf numFmtId="0" fontId="82" fillId="0" borderId="1" xfId="2" applyFont="1" applyAlignment="1">
      <alignment horizontal="center" vertical="center" wrapText="1"/>
    </xf>
    <xf numFmtId="0" fontId="82" fillId="0" borderId="40" xfId="2" applyFont="1" applyBorder="1" applyAlignment="1">
      <alignment horizontal="center" vertical="center" wrapText="1"/>
    </xf>
    <xf numFmtId="0" fontId="83" fillId="0" borderId="1" xfId="2" applyFont="1" applyAlignment="1">
      <alignment horizontal="center" vertical="center" wrapText="1"/>
    </xf>
    <xf numFmtId="0" fontId="84" fillId="0" borderId="41" xfId="2" applyFont="1" applyBorder="1" applyAlignment="1">
      <alignment horizontal="center" vertical="center" wrapText="1"/>
    </xf>
    <xf numFmtId="166" fontId="84" fillId="2" borderId="35" xfId="2" applyNumberFormat="1" applyFont="1" applyFill="1" applyBorder="1" applyAlignment="1">
      <alignment horizontal="center" vertical="center" wrapText="1"/>
    </xf>
    <xf numFmtId="0" fontId="84" fillId="4" borderId="1" xfId="2" applyFont="1" applyFill="1" applyAlignment="1">
      <alignment horizontal="center" vertical="center" wrapText="1"/>
    </xf>
    <xf numFmtId="166" fontId="84" fillId="2" borderId="37" xfId="2" applyNumberFormat="1" applyFont="1" applyFill="1" applyBorder="1" applyAlignment="1">
      <alignment horizontal="center" vertical="center" wrapText="1"/>
    </xf>
    <xf numFmtId="0" fontId="84" fillId="0" borderId="1" xfId="2" applyFont="1" applyAlignment="1">
      <alignment horizontal="center" vertical="center" wrapText="1"/>
    </xf>
    <xf numFmtId="166" fontId="68" fillId="2" borderId="37" xfId="2" applyNumberFormat="1" applyFont="1" applyFill="1" applyBorder="1" applyAlignment="1">
      <alignment horizontal="center" vertical="center" wrapText="1"/>
    </xf>
    <xf numFmtId="0" fontId="58" fillId="0" borderId="1" xfId="2" applyFont="1" applyAlignment="1">
      <alignment horizontal="center" vertical="center" wrapText="1"/>
    </xf>
    <xf numFmtId="166" fontId="84" fillId="2" borderId="42" xfId="2" applyNumberFormat="1" applyFont="1" applyFill="1" applyBorder="1" applyAlignment="1">
      <alignment horizontal="center" vertical="center" wrapText="1"/>
    </xf>
    <xf numFmtId="166" fontId="84" fillId="2" borderId="1" xfId="2" applyNumberFormat="1" applyFont="1" applyFill="1" applyAlignment="1">
      <alignment horizontal="center" vertical="center" wrapText="1"/>
    </xf>
    <xf numFmtId="0" fontId="84" fillId="2" borderId="1" xfId="2" applyFont="1" applyFill="1" applyAlignment="1">
      <alignment horizontal="center" vertical="center" wrapText="1"/>
    </xf>
    <xf numFmtId="0" fontId="34" fillId="0" borderId="6" xfId="6" applyFont="1" applyBorder="1" applyAlignment="1" applyProtection="1">
      <alignment horizontal="left" vertical="center" wrapText="1"/>
    </xf>
    <xf numFmtId="9" fontId="35" fillId="10" borderId="30" xfId="18" applyFont="1" applyFill="1" applyBorder="1" applyAlignment="1" applyProtection="1">
      <alignment horizontal="center" vertical="center"/>
      <protection locked="0"/>
    </xf>
    <xf numFmtId="0" fontId="0" fillId="0" borderId="0" xfId="0"/>
    <xf numFmtId="0" fontId="89" fillId="0" borderId="1" xfId="26" applyFont="1" applyFill="1" applyBorder="1" applyAlignment="1" applyProtection="1">
      <alignment horizontal="left" vertical="center"/>
    </xf>
    <xf numFmtId="0" fontId="90" fillId="0" borderId="1" xfId="26" applyFont="1" applyFill="1" applyBorder="1" applyAlignment="1" applyProtection="1">
      <alignment horizontal="left"/>
    </xf>
    <xf numFmtId="2" fontId="91" fillId="0" borderId="1" xfId="26" applyNumberFormat="1" applyFont="1" applyFill="1" applyBorder="1" applyAlignment="1" applyProtection="1"/>
    <xf numFmtId="0" fontId="72" fillId="0" borderId="1" xfId="26" applyFont="1" applyFill="1" applyBorder="1" applyAlignment="1" applyProtection="1"/>
    <xf numFmtId="175" fontId="92" fillId="0" borderId="1" xfId="26" applyNumberFormat="1" applyFont="1" applyFill="1" applyBorder="1" applyAlignment="1" applyProtection="1"/>
    <xf numFmtId="2" fontId="93" fillId="0" borderId="1" xfId="26" applyNumberFormat="1" applyFont="1" applyFill="1" applyBorder="1" applyAlignment="1" applyProtection="1"/>
    <xf numFmtId="0" fontId="58" fillId="0" borderId="1" xfId="2" applyFont="1" applyAlignment="1">
      <alignment vertical="top"/>
    </xf>
    <xf numFmtId="0" fontId="94" fillId="0" borderId="1" xfId="26" applyFont="1" applyFill="1" applyBorder="1" applyAlignment="1" applyProtection="1">
      <alignment horizontal="left" vertical="top"/>
    </xf>
    <xf numFmtId="2" fontId="95" fillId="0" borderId="1" xfId="26" applyNumberFormat="1" applyFont="1" applyFill="1" applyBorder="1" applyAlignment="1" applyProtection="1">
      <alignment vertical="top"/>
    </xf>
    <xf numFmtId="0" fontId="96" fillId="0" borderId="1" xfId="26" applyFont="1" applyFill="1" applyBorder="1" applyAlignment="1" applyProtection="1">
      <alignment vertical="top"/>
    </xf>
    <xf numFmtId="2" fontId="97" fillId="0" borderId="1" xfId="26" applyNumberFormat="1" applyFont="1" applyFill="1" applyBorder="1" applyAlignment="1" applyProtection="1">
      <alignment vertical="top"/>
    </xf>
    <xf numFmtId="0" fontId="59" fillId="0" borderId="1" xfId="2" applyFont="1" applyAlignment="1">
      <alignment vertical="top"/>
    </xf>
    <xf numFmtId="175" fontId="98" fillId="0" borderId="1" xfId="26" applyNumberFormat="1" applyFont="1" applyFill="1" applyBorder="1" applyAlignment="1" applyProtection="1">
      <alignment vertical="top"/>
    </xf>
    <xf numFmtId="0" fontId="56" fillId="0" borderId="1" xfId="2" applyFont="1" applyAlignment="1">
      <alignment vertical="top"/>
    </xf>
    <xf numFmtId="0" fontId="99" fillId="0" borderId="1" xfId="27" applyFont="1" applyAlignment="1">
      <alignment vertical="center"/>
    </xf>
    <xf numFmtId="0" fontId="100" fillId="14" borderId="43" xfId="27" applyFont="1" applyFill="1" applyBorder="1" applyAlignment="1">
      <alignment horizontal="center" vertical="center"/>
    </xf>
    <xf numFmtId="0" fontId="99" fillId="0" borderId="1" xfId="27" applyFont="1" applyAlignment="1">
      <alignment horizontal="center" vertical="center"/>
    </xf>
    <xf numFmtId="0" fontId="101" fillId="0" borderId="43" xfId="27" applyFont="1" applyBorder="1" applyAlignment="1">
      <alignment horizontal="center" vertical="center"/>
    </xf>
    <xf numFmtId="5" fontId="102" fillId="13" borderId="43" xfId="27" applyNumberFormat="1" applyFont="1" applyFill="1" applyBorder="1" applyAlignment="1">
      <alignment horizontal="center" vertical="center"/>
    </xf>
    <xf numFmtId="5" fontId="102" fillId="0" borderId="43" xfId="27" applyNumberFormat="1" applyFont="1" applyBorder="1" applyAlignment="1">
      <alignment horizontal="center" vertical="center"/>
    </xf>
    <xf numFmtId="0" fontId="99" fillId="0" borderId="1" xfId="27" applyFont="1"/>
    <xf numFmtId="0" fontId="88" fillId="0" borderId="28" xfId="0" applyFont="1" applyBorder="1"/>
    <xf numFmtId="0" fontId="103" fillId="0" borderId="1" xfId="27" applyFont="1"/>
    <xf numFmtId="0" fontId="104" fillId="0" borderId="0" xfId="0" applyFont="1"/>
    <xf numFmtId="10" fontId="99" fillId="0" borderId="1" xfId="9" applyNumberFormat="1" applyFont="1" applyFill="1" applyBorder="1"/>
    <xf numFmtId="5" fontId="99" fillId="0" borderId="1" xfId="27" applyNumberFormat="1" applyFont="1"/>
    <xf numFmtId="0" fontId="105" fillId="0" borderId="1" xfId="27" applyFont="1"/>
    <xf numFmtId="0" fontId="99" fillId="0" borderId="1" xfId="27" applyFont="1" applyAlignment="1">
      <alignment horizontal="left"/>
    </xf>
    <xf numFmtId="2" fontId="99" fillId="0" borderId="1" xfId="27" applyNumberFormat="1" applyFont="1"/>
    <xf numFmtId="43" fontId="58" fillId="0" borderId="1" xfId="28" applyFont="1" applyFill="1" applyBorder="1"/>
    <xf numFmtId="3" fontId="99" fillId="0" borderId="1" xfId="27" applyNumberFormat="1" applyFont="1" applyAlignment="1">
      <alignment horizontal="left"/>
    </xf>
    <xf numFmtId="3" fontId="99" fillId="0" borderId="1" xfId="27" applyNumberFormat="1" applyFont="1"/>
    <xf numFmtId="0" fontId="88" fillId="0" borderId="1" xfId="27" applyFont="1"/>
    <xf numFmtId="5" fontId="88" fillId="0" borderId="1" xfId="27" applyNumberFormat="1" applyFont="1"/>
    <xf numFmtId="5" fontId="102" fillId="0" borderId="1" xfId="27" applyNumberFormat="1" applyFont="1" applyAlignment="1">
      <alignment horizontal="center" vertical="center"/>
    </xf>
    <xf numFmtId="0" fontId="106" fillId="0" borderId="0" xfId="0" applyFont="1"/>
    <xf numFmtId="0" fontId="107" fillId="0" borderId="0" xfId="0" applyFont="1"/>
    <xf numFmtId="0" fontId="108" fillId="0" borderId="0" xfId="0" applyFont="1"/>
    <xf numFmtId="0" fontId="21" fillId="0" borderId="0" xfId="0" applyFont="1" applyAlignment="1">
      <alignment horizontal="justify" vertical="center"/>
    </xf>
    <xf numFmtId="0" fontId="21" fillId="0" borderId="0" xfId="0" applyFont="1" applyAlignment="1"/>
    <xf numFmtId="0" fontId="13" fillId="0" borderId="0" xfId="0" applyFont="1" applyAlignment="1">
      <alignment horizontal="justify" vertical="center"/>
    </xf>
    <xf numFmtId="0" fontId="13" fillId="0" borderId="0" xfId="0" applyFont="1" applyAlignment="1"/>
    <xf numFmtId="0" fontId="22" fillId="0" borderId="1" xfId="3" applyFont="1" applyAlignment="1">
      <alignment horizontal="center" vertical="center" textRotation="90"/>
    </xf>
    <xf numFmtId="0" fontId="18" fillId="0" borderId="7" xfId="3" applyFont="1" applyBorder="1" applyAlignment="1">
      <alignment horizontal="center" vertical="center" wrapText="1"/>
    </xf>
    <xf numFmtId="0" fontId="13" fillId="0" borderId="8" xfId="3" applyFont="1" applyBorder="1" applyAlignment="1">
      <alignment horizontal="center" vertical="center" textRotation="90"/>
    </xf>
    <xf numFmtId="0" fontId="21" fillId="5" borderId="2" xfId="3" applyFont="1" applyFill="1" applyBorder="1" applyAlignment="1">
      <alignment horizontal="center" vertical="top" wrapText="1"/>
    </xf>
    <xf numFmtId="0" fontId="21" fillId="5" borderId="2" xfId="3" applyFont="1" applyFill="1" applyBorder="1" applyAlignment="1">
      <alignment horizontal="center" vertical="top"/>
    </xf>
    <xf numFmtId="0" fontId="19" fillId="12" borderId="1" xfId="0" applyFont="1" applyFill="1" applyBorder="1" applyAlignment="1">
      <alignment horizontal="left" vertical="center" wrapText="1"/>
    </xf>
    <xf numFmtId="0" fontId="33" fillId="12" borderId="1" xfId="0" applyFont="1" applyFill="1" applyBorder="1" applyAlignment="1">
      <alignment horizontal="left"/>
    </xf>
    <xf numFmtId="0" fontId="21" fillId="0" borderId="1" xfId="3" applyFont="1" applyAlignment="1">
      <alignment horizontal="left" vertical="top" wrapText="1"/>
    </xf>
    <xf numFmtId="3" fontId="23" fillId="2" borderId="18" xfId="3" applyNumberFormat="1" applyFont="1" applyFill="1" applyBorder="1" applyAlignment="1">
      <alignment horizontal="left" vertical="center"/>
    </xf>
    <xf numFmtId="3" fontId="23" fillId="2" borderId="19" xfId="3" applyNumberFormat="1" applyFont="1" applyFill="1" applyBorder="1" applyAlignment="1">
      <alignment horizontal="left" vertical="center"/>
    </xf>
    <xf numFmtId="0" fontId="45" fillId="2" borderId="12" xfId="0" applyFont="1" applyFill="1" applyBorder="1" applyAlignment="1">
      <alignment horizontal="center"/>
    </xf>
    <xf numFmtId="0" fontId="64" fillId="0" borderId="36" xfId="2" applyFont="1" applyBorder="1" applyAlignment="1">
      <alignment horizontal="center"/>
    </xf>
    <xf numFmtId="0" fontId="64" fillId="0" borderId="37" xfId="2" applyFont="1" applyBorder="1" applyAlignment="1">
      <alignment horizontal="center"/>
    </xf>
    <xf numFmtId="0" fontId="57" fillId="0" borderId="23" xfId="2" applyFont="1" applyBorder="1" applyAlignment="1">
      <alignment horizontal="center" vertical="center"/>
    </xf>
    <xf numFmtId="0" fontId="57" fillId="0" borderId="24" xfId="2" applyFont="1" applyBorder="1" applyAlignment="1">
      <alignment horizontal="center" vertical="center"/>
    </xf>
    <xf numFmtId="0" fontId="71" fillId="0" borderId="25" xfId="2" applyFont="1" applyBorder="1" applyAlignment="1">
      <alignment horizontal="center"/>
    </xf>
    <xf numFmtId="2" fontId="73" fillId="0" borderId="26" xfId="2" applyNumberFormat="1" applyFont="1" applyBorder="1" applyAlignment="1">
      <alignment horizontal="center" vertical="center" wrapText="1"/>
    </xf>
    <xf numFmtId="2" fontId="73" fillId="0" borderId="1" xfId="2" applyNumberFormat="1" applyFont="1" applyAlignment="1">
      <alignment horizontal="center" vertical="center" wrapText="1"/>
    </xf>
    <xf numFmtId="0" fontId="62" fillId="13" borderId="27" xfId="2" applyFont="1" applyFill="1" applyBorder="1" applyAlignment="1" applyProtection="1">
      <alignment horizontal="center" vertical="center"/>
      <protection locked="0"/>
    </xf>
    <xf numFmtId="0" fontId="63" fillId="0" borderId="1" xfId="2" applyFont="1" applyAlignment="1">
      <alignment horizontal="center"/>
    </xf>
    <xf numFmtId="0" fontId="80" fillId="0" borderId="1" xfId="2" applyFont="1" applyAlignment="1">
      <alignment horizontal="center" vertical="center" wrapText="1"/>
    </xf>
    <xf numFmtId="0" fontId="65" fillId="0" borderId="1" xfId="2" applyFont="1" applyAlignment="1">
      <alignment horizontal="center" vertical="center" wrapText="1"/>
    </xf>
    <xf numFmtId="0" fontId="62" fillId="13" borderId="27" xfId="2" applyFont="1" applyFill="1" applyBorder="1" applyAlignment="1" applyProtection="1">
      <alignment horizontal="center" vertical="center" wrapText="1"/>
      <protection locked="0"/>
    </xf>
    <xf numFmtId="0" fontId="57" fillId="0" borderId="28" xfId="2" applyFont="1" applyBorder="1" applyAlignment="1">
      <alignment horizontal="center" vertical="center"/>
    </xf>
  </cellXfs>
  <cellStyles count="29">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004B8D"/>
      <color rgb="FF649030"/>
      <color rgb="FF6CB33F"/>
      <color rgb="FFE6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xVal>
            <c:numRef>
              <c:f>'5.Prijsscore'!$B$23:$B$28</c:f>
              <c:numCache>
                <c:formatCode>"€"\ #,##0.00</c:formatCode>
                <c:ptCount val="6"/>
                <c:pt idx="0">
                  <c:v>48081000</c:v>
                </c:pt>
                <c:pt idx="1">
                  <c:v>49513200</c:v>
                </c:pt>
                <c:pt idx="2">
                  <c:v>50945400</c:v>
                </c:pt>
                <c:pt idx="3">
                  <c:v>52377600</c:v>
                </c:pt>
                <c:pt idx="4">
                  <c:v>53809800</c:v>
                </c:pt>
                <c:pt idx="5">
                  <c:v>55242000</c:v>
                </c:pt>
              </c:numCache>
            </c:numRef>
          </c:xVal>
          <c:yVal>
            <c:numRef>
              <c:f>'5.Prijsscore'!$C$23:$C$28</c:f>
              <c:numCache>
                <c:formatCode>General</c:formatCode>
                <c:ptCount val="6"/>
                <c:pt idx="0">
                  <c:v>200</c:v>
                </c:pt>
                <c:pt idx="1">
                  <c:v>160</c:v>
                </c:pt>
                <c:pt idx="2">
                  <c:v>120</c:v>
                </c:pt>
                <c:pt idx="3">
                  <c:v>80</c:v>
                </c:pt>
                <c:pt idx="4">
                  <c:v>40</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'5.Prijsscore'!$C$19</c:f>
              <c:strCache>
                <c:ptCount val="1"/>
                <c:pt idx="0">
                  <c:v> Prijs is buiten de bandbreedte en is een ongeldige Inschrijving </c:v>
                </c:pt>
              </c:strCache>
            </c:strRef>
          </c:xVal>
          <c:yVal>
            <c:numRef>
              <c:f>'5.Prijsscore'!$D$19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5242000"/>
          <c:min val="48081000"/>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179724</xdr:colOff>
      <xdr:row>6</xdr:row>
      <xdr:rowOff>41180</xdr:rowOff>
    </xdr:from>
    <xdr:to>
      <xdr:col>7</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7</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152400</xdr:colOff>
      <xdr:row>0</xdr:row>
      <xdr:rowOff>572862</xdr:rowOff>
    </xdr:to>
    <xdr:pic>
      <xdr:nvPicPr>
        <xdr:cNvPr id="2" name="Afbeelding 1">
          <a:extLst>
            <a:ext uri="{FF2B5EF4-FFF2-40B4-BE49-F238E27FC236}">
              <a16:creationId xmlns:a16="http://schemas.microsoft.com/office/drawing/2014/main" id="{BF1B3BA2-47EF-1E4D-A6DB-22729FE20401}"/>
            </a:ext>
          </a:extLst>
        </xdr:cNvPr>
        <xdr:cNvPicPr>
          <a:picLocks noChangeAspect="1"/>
        </xdr:cNvPicPr>
      </xdr:nvPicPr>
      <xdr:blipFill>
        <a:blip xmlns:r="http://schemas.openxmlformats.org/officeDocument/2006/relationships" r:embed="rId1"/>
        <a:stretch>
          <a:fillRect/>
        </a:stretch>
      </xdr:blipFill>
      <xdr:spPr>
        <a:xfrm>
          <a:off x="152400" y="0"/>
          <a:ext cx="2298700" cy="5728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254000</xdr:colOff>
      <xdr:row>0</xdr:row>
      <xdr:rowOff>506397</xdr:rowOff>
    </xdr:to>
    <xdr:pic>
      <xdr:nvPicPr>
        <xdr:cNvPr id="6" name="Afbeelding 5">
          <a:extLst>
            <a:ext uri="{FF2B5EF4-FFF2-40B4-BE49-F238E27FC236}">
              <a16:creationId xmlns:a16="http://schemas.microsoft.com/office/drawing/2014/main" id="{6F6A316F-966D-E646-B0ED-586E8F0D12BE}"/>
            </a:ext>
          </a:extLst>
        </xdr:cNvPr>
        <xdr:cNvPicPr>
          <a:picLocks noChangeAspect="1"/>
        </xdr:cNvPicPr>
      </xdr:nvPicPr>
      <xdr:blipFill>
        <a:blip xmlns:r="http://schemas.openxmlformats.org/officeDocument/2006/relationships" r:embed="rId1"/>
        <a:stretch>
          <a:fillRect/>
        </a:stretch>
      </xdr:blipFill>
      <xdr:spPr>
        <a:xfrm>
          <a:off x="198783" y="0"/>
          <a:ext cx="2032000" cy="5063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Bertrand%20Prinsen\Documents\1%20Labor%20Redimo\Klanten\Ballumerduinen\Quick%20Scan%20Tarieven%20administratief%20producti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Gogogo/Downloads/Quick%20Scan%20Tarieven%20administratief%20producti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Users\bertrandprinsen\Dropbox\01%20Labor%20Redimo\01%20Projecten%20Labor%20Redimo\01%20Philips%20(Bertrand)\Benchmark%202010\Benchmark%20Tarieven%20administratief%20productie%20Philips%2019-10-10.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Gogogo/Dropbox/Labor%20Redimo/11%20Tools,%20scans%20&amp;%20methodieken/01%20TarievenTools/2017/Analyse%20Uplifts%202013%20StudentenWe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voorblad"/>
      <sheetName val="2012"/>
      <sheetName val="2013"/>
      <sheetName val="Analyse"/>
      <sheetName val="uren"/>
    </sheetNames>
    <sheetDataSet>
      <sheetData sheetId="0" refreshError="1">
        <row r="4">
          <cell r="B4">
            <v>1</v>
          </cell>
        </row>
        <row r="5">
          <cell r="B5">
            <v>2</v>
          </cell>
        </row>
        <row r="6">
          <cell r="B6">
            <v>3</v>
          </cell>
        </row>
        <row r="7">
          <cell r="B7">
            <v>4</v>
          </cell>
        </row>
        <row r="8">
          <cell r="B8">
            <v>5</v>
          </cell>
        </row>
        <row r="9">
          <cell r="B9">
            <v>6</v>
          </cell>
        </row>
        <row r="10">
          <cell r="B10">
            <v>7</v>
          </cell>
        </row>
        <row r="11">
          <cell r="B11">
            <v>8</v>
          </cell>
        </row>
        <row r="12">
          <cell r="B12">
            <v>9</v>
          </cell>
        </row>
        <row r="13">
          <cell r="B13">
            <v>10</v>
          </cell>
        </row>
        <row r="14">
          <cell r="B14">
            <v>11</v>
          </cell>
        </row>
        <row r="15">
          <cell r="B15">
            <v>12</v>
          </cell>
        </row>
        <row r="16">
          <cell r="B16">
            <v>13</v>
          </cell>
        </row>
        <row r="17">
          <cell r="B17">
            <v>14</v>
          </cell>
        </row>
        <row r="18">
          <cell r="B18">
            <v>15</v>
          </cell>
        </row>
        <row r="19">
          <cell r="B19">
            <v>16</v>
          </cell>
        </row>
        <row r="20">
          <cell r="B20">
            <v>17</v>
          </cell>
        </row>
        <row r="21">
          <cell r="B21">
            <v>18</v>
          </cell>
        </row>
        <row r="22">
          <cell r="B22">
            <v>19</v>
          </cell>
        </row>
        <row r="23">
          <cell r="B23">
            <v>20</v>
          </cell>
        </row>
        <row r="24">
          <cell r="B24">
            <v>21</v>
          </cell>
        </row>
        <row r="25">
          <cell r="B25">
            <v>22</v>
          </cell>
        </row>
        <row r="26">
          <cell r="B26">
            <v>23</v>
          </cell>
        </row>
        <row r="27">
          <cell r="B27">
            <v>24</v>
          </cell>
        </row>
        <row r="28">
          <cell r="B28">
            <v>25</v>
          </cell>
        </row>
        <row r="29">
          <cell r="B29">
            <v>26</v>
          </cell>
        </row>
        <row r="30">
          <cell r="B30">
            <v>27</v>
          </cell>
        </row>
        <row r="31">
          <cell r="B31">
            <v>28</v>
          </cell>
        </row>
        <row r="32">
          <cell r="B32">
            <v>29</v>
          </cell>
        </row>
        <row r="33">
          <cell r="B33">
            <v>30</v>
          </cell>
        </row>
        <row r="34">
          <cell r="B34">
            <v>31</v>
          </cell>
        </row>
        <row r="35">
          <cell r="B35">
            <v>32</v>
          </cell>
        </row>
        <row r="36">
          <cell r="B36">
            <v>33</v>
          </cell>
        </row>
        <row r="37">
          <cell r="B37">
            <v>34</v>
          </cell>
        </row>
        <row r="38">
          <cell r="B38">
            <v>35</v>
          </cell>
        </row>
        <row r="39">
          <cell r="B39">
            <v>36</v>
          </cell>
        </row>
        <row r="40">
          <cell r="B40">
            <v>37</v>
          </cell>
        </row>
        <row r="41">
          <cell r="B41">
            <v>38</v>
          </cell>
        </row>
        <row r="42">
          <cell r="B42">
            <v>39</v>
          </cell>
        </row>
        <row r="43">
          <cell r="B43">
            <v>40</v>
          </cell>
        </row>
        <row r="44">
          <cell r="B44">
            <v>41</v>
          </cell>
        </row>
        <row r="45">
          <cell r="B45">
            <v>42</v>
          </cell>
        </row>
        <row r="46">
          <cell r="B46">
            <v>43</v>
          </cell>
        </row>
        <row r="47">
          <cell r="B47">
            <v>44</v>
          </cell>
        </row>
        <row r="48">
          <cell r="B48">
            <v>45</v>
          </cell>
        </row>
        <row r="49">
          <cell r="B49">
            <v>46</v>
          </cell>
        </row>
        <row r="50">
          <cell r="B50">
            <v>47</v>
          </cell>
        </row>
        <row r="51">
          <cell r="B51">
            <v>48</v>
          </cell>
        </row>
        <row r="52">
          <cell r="B52">
            <v>49</v>
          </cell>
        </row>
        <row r="53">
          <cell r="B53">
            <v>50</v>
          </cell>
        </row>
        <row r="54">
          <cell r="B54">
            <v>51</v>
          </cell>
        </row>
        <row r="55">
          <cell r="B55">
            <v>52</v>
          </cell>
        </row>
      </sheetData>
      <sheetData sheetId="1"/>
      <sheetData sheetId="2"/>
      <sheetData sheetId="3"/>
      <sheetData sheetId="4"/>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theme="4" tint="-0.249977111117893"/>
    <pageSetUpPr fitToPage="1"/>
  </sheetPr>
  <dimension ref="B1:H20"/>
  <sheetViews>
    <sheetView showGridLines="0" tabSelected="1" zoomScaleNormal="100" workbookViewId="0">
      <selection activeCell="B8" sqref="B8"/>
    </sheetView>
  </sheetViews>
  <sheetFormatPr defaultColWidth="8.796875" defaultRowHeight="15"/>
  <cols>
    <col min="1" max="1" width="5" style="14" bestFit="1" customWidth="1"/>
    <col min="2" max="2" width="44.296875" style="14" customWidth="1"/>
    <col min="3" max="3" width="23.69921875" style="14" customWidth="1"/>
    <col min="4" max="5" width="18" style="14" bestFit="1" customWidth="1"/>
    <col min="6" max="6" width="14.19921875" style="14" bestFit="1" customWidth="1"/>
    <col min="7" max="7" width="9" style="14" customWidth="1"/>
    <col min="8" max="8" width="11" style="14" bestFit="1" customWidth="1"/>
    <col min="9" max="16384" width="8.796875" style="14"/>
  </cols>
  <sheetData>
    <row r="1" spans="2:8" ht="15.6">
      <c r="B1"/>
      <c r="C1" s="15"/>
      <c r="E1" s="16"/>
      <c r="F1" s="17"/>
      <c r="H1" s="15"/>
    </row>
    <row r="2" spans="2:8" ht="15.6">
      <c r="C2" s="15"/>
      <c r="E2" s="16"/>
      <c r="F2" s="17"/>
      <c r="H2" s="15"/>
    </row>
    <row r="3" spans="2:8" ht="15.6">
      <c r="C3" s="15"/>
      <c r="E3" s="16"/>
      <c r="F3" s="17"/>
      <c r="H3" s="15"/>
    </row>
    <row r="4" spans="2:8" ht="21" customHeight="1">
      <c r="B4" s="18"/>
      <c r="C4" s="18"/>
      <c r="D4" s="18"/>
      <c r="E4" s="18"/>
      <c r="F4" s="17"/>
      <c r="H4" s="19"/>
    </row>
    <row r="5" spans="2:8" ht="15.6" thickBot="1">
      <c r="B5" s="191"/>
      <c r="C5" s="191"/>
      <c r="D5" s="191"/>
      <c r="E5" s="191"/>
    </row>
    <row r="6" spans="2:8">
      <c r="B6" s="190"/>
      <c r="C6" s="190"/>
      <c r="D6" s="190"/>
      <c r="E6" s="190"/>
    </row>
    <row r="7" spans="2:8" s="23" customFormat="1" ht="24.6">
      <c r="B7" s="20" t="s">
        <v>113</v>
      </c>
      <c r="C7" s="21"/>
      <c r="D7" s="22"/>
      <c r="E7" s="22"/>
      <c r="F7" s="22"/>
    </row>
    <row r="8" spans="2:8" s="23" customFormat="1" ht="24.6">
      <c r="B8" s="20" t="s">
        <v>57</v>
      </c>
      <c r="C8" s="22"/>
      <c r="D8" s="22"/>
      <c r="E8" s="22"/>
      <c r="F8" s="22"/>
    </row>
    <row r="9" spans="2:8" ht="61.05" customHeight="1">
      <c r="B9" s="310"/>
      <c r="C9" s="311"/>
      <c r="D9" s="311"/>
      <c r="E9" s="311"/>
      <c r="F9" s="24"/>
    </row>
    <row r="10" spans="2:8">
      <c r="B10" s="14" t="s">
        <v>6</v>
      </c>
    </row>
    <row r="11" spans="2:8">
      <c r="B11" s="14" t="s">
        <v>7</v>
      </c>
    </row>
    <row r="12" spans="2:8">
      <c r="B12" s="14" t="s">
        <v>63</v>
      </c>
    </row>
    <row r="13" spans="2:8">
      <c r="B13" s="14" t="s">
        <v>8</v>
      </c>
      <c r="E13" s="15"/>
      <c r="F13" s="25"/>
    </row>
    <row r="14" spans="2:8">
      <c r="B14" s="14" t="s">
        <v>21</v>
      </c>
      <c r="E14" s="15"/>
      <c r="F14" s="25"/>
    </row>
    <row r="15" spans="2:8">
      <c r="E15" s="15"/>
      <c r="F15" s="25"/>
    </row>
    <row r="16" spans="2:8" ht="15.6">
      <c r="B16" s="26" t="s">
        <v>58</v>
      </c>
      <c r="E16" s="27"/>
    </row>
    <row r="17" spans="2:5" ht="61.05" customHeight="1">
      <c r="B17" s="312" t="s">
        <v>59</v>
      </c>
      <c r="C17" s="313"/>
      <c r="D17" s="313"/>
      <c r="E17" s="313"/>
    </row>
    <row r="18" spans="2:5">
      <c r="B18" s="28"/>
    </row>
    <row r="19" spans="2:5" ht="15.6">
      <c r="B19" s="29" t="s">
        <v>5</v>
      </c>
    </row>
    <row r="20" spans="2:5">
      <c r="B20" s="28"/>
    </row>
  </sheetData>
  <sheetProtection algorithmName="SHA-512" hashValue="Iq/rIL73P3XaDdCZfeII+ma3YJ8zw3tqoamTA1XjFVkFD4IPTRzoxzo325qCKoSC2EFh1g6P05qphtu0kLsMQQ==" saltValue="oIHFsNj09bZfaNVlwFrlbA==" spinCount="100000" sheet="1" objects="1" scenarios="1" selectLockedCells="1" selectUnlockedCells="1"/>
  <mergeCells count="2">
    <mergeCell ref="B9:E9"/>
    <mergeCell ref="B17:E17"/>
  </mergeCells>
  <pageMargins left="0.7" right="0.7" top="0.75" bottom="0.75" header="0.3" footer="0.3"/>
  <pageSetup paperSize="9" scale="79" orientation="portrait" r:id="rId1"/>
  <headerFooter>
    <oddFooter>&amp;L&amp;K000000RFP MSP Services for SABIC
&amp;CCONFIDENTIAL&amp;R&amp;K000000pagina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theme="4" tint="0.39997558519241921"/>
    <pageSetUpPr fitToPage="1"/>
  </sheetPr>
  <dimension ref="B1:I31"/>
  <sheetViews>
    <sheetView showGridLines="0" zoomScaleNormal="120" workbookViewId="0">
      <selection activeCell="C7" sqref="C7"/>
    </sheetView>
  </sheetViews>
  <sheetFormatPr defaultColWidth="10.69921875" defaultRowHeight="13.2"/>
  <cols>
    <col min="1" max="1" width="6.19921875" style="1" customWidth="1"/>
    <col min="2" max="2" width="9.19921875" style="1" customWidth="1"/>
    <col min="3" max="4" width="35.796875" style="1" customWidth="1"/>
    <col min="5" max="7" width="35.796875" style="2" customWidth="1"/>
    <col min="8" max="8" width="4" style="1" customWidth="1"/>
    <col min="9" max="9" width="3.796875" style="1" customWidth="1"/>
    <col min="10" max="16384" width="10.69921875" style="1"/>
  </cols>
  <sheetData>
    <row r="1" spans="2:9" ht="75" customHeight="1" thickBot="1">
      <c r="C1" s="192"/>
      <c r="D1" s="193"/>
      <c r="E1" s="193"/>
      <c r="F1" s="194"/>
      <c r="G1" s="194"/>
    </row>
    <row r="2" spans="2:9" ht="13.05" customHeight="1">
      <c r="C2" s="195"/>
      <c r="D2" s="195"/>
      <c r="E2" s="195"/>
      <c r="F2" s="195"/>
      <c r="G2" s="195"/>
    </row>
    <row r="3" spans="2:9" ht="21">
      <c r="C3" s="3" t="s">
        <v>9</v>
      </c>
    </row>
    <row r="4" spans="2:9" ht="13.05" customHeight="1">
      <c r="C4" s="4"/>
    </row>
    <row r="5" spans="2:9" ht="13.05" customHeight="1">
      <c r="C5" s="5">
        <v>1</v>
      </c>
      <c r="D5" s="5">
        <v>2</v>
      </c>
      <c r="E5" s="6">
        <v>3</v>
      </c>
      <c r="F5" s="6">
        <v>4</v>
      </c>
      <c r="G5" s="6">
        <v>5</v>
      </c>
    </row>
    <row r="6" spans="2:9" ht="13.05" customHeight="1">
      <c r="C6" s="7"/>
      <c r="D6" s="7"/>
      <c r="E6" s="8"/>
      <c r="F6" s="6"/>
      <c r="G6" s="6"/>
    </row>
    <row r="7" spans="2:9" s="206" customFormat="1" ht="118.05" customHeight="1">
      <c r="B7" s="205" t="s">
        <v>60</v>
      </c>
      <c r="C7" s="196" t="str">
        <f>'2.Prijsopgaaf MSP opslagen'!C7</f>
        <v>MSP-opslag per uur, Intermediaire dienstverlening (incl contract service)</v>
      </c>
      <c r="D7" s="196" t="str">
        <f>'2.Prijsopgaaf MSP opslagen'!C8</f>
        <v>MSP opslag per uur, ZZP'ers</v>
      </c>
      <c r="E7" s="196" t="str">
        <f>'2.Prijsopgaaf MSP opslagen'!C9</f>
        <v>MSP-opslag per uur voor Uitzenden</v>
      </c>
      <c r="F7" s="196" t="str">
        <f>'2.Prijsopgaaf MSP opslagen'!C10</f>
        <v>MSP-opslag per uur voor Payroll</v>
      </c>
      <c r="G7" s="196" t="str">
        <f>'2.Prijsopgaaf MSP opslagen'!C11</f>
        <v>MSP-opslag per uur voor Migratiecontracten</v>
      </c>
      <c r="I7" s="314" t="s">
        <v>23</v>
      </c>
    </row>
    <row r="8" spans="2:9" ht="25.05" customHeight="1">
      <c r="B8" s="316" t="s">
        <v>82</v>
      </c>
      <c r="C8" s="317" t="s">
        <v>70</v>
      </c>
      <c r="D8" s="317" t="s">
        <v>71</v>
      </c>
      <c r="E8" s="317" t="s">
        <v>72</v>
      </c>
      <c r="F8" s="317" t="s">
        <v>73</v>
      </c>
      <c r="G8" s="317" t="s">
        <v>73</v>
      </c>
      <c r="I8" s="314"/>
    </row>
    <row r="9" spans="2:9" ht="25.05" customHeight="1">
      <c r="B9" s="316"/>
      <c r="C9" s="318"/>
      <c r="D9" s="318"/>
      <c r="E9" s="318"/>
      <c r="F9" s="318"/>
      <c r="G9" s="318"/>
      <c r="I9" s="314"/>
    </row>
    <row r="10" spans="2:9" ht="25.05" customHeight="1">
      <c r="B10" s="316"/>
      <c r="C10" s="318"/>
      <c r="D10" s="318"/>
      <c r="E10" s="318"/>
      <c r="F10" s="318"/>
      <c r="G10" s="318"/>
      <c r="I10" s="314"/>
    </row>
    <row r="11" spans="2:9" ht="25.05" customHeight="1">
      <c r="B11" s="316"/>
      <c r="C11" s="318"/>
      <c r="D11" s="318"/>
      <c r="E11" s="318"/>
      <c r="F11" s="318"/>
      <c r="G11" s="318"/>
      <c r="I11" s="314"/>
    </row>
    <row r="12" spans="2:9" ht="25.05" customHeight="1">
      <c r="B12" s="316"/>
      <c r="C12" s="318"/>
      <c r="D12" s="318"/>
      <c r="E12" s="318"/>
      <c r="F12" s="318"/>
      <c r="G12" s="318"/>
      <c r="I12" s="314"/>
    </row>
    <row r="13" spans="2:9" ht="25.05" customHeight="1">
      <c r="B13" s="316"/>
      <c r="C13" s="318"/>
      <c r="D13" s="318"/>
      <c r="E13" s="318"/>
      <c r="F13" s="318"/>
      <c r="G13" s="318"/>
      <c r="I13" s="314"/>
    </row>
    <row r="14" spans="2:9" ht="25.05" customHeight="1">
      <c r="B14" s="316"/>
      <c r="C14" s="318"/>
      <c r="D14" s="318"/>
      <c r="E14" s="318"/>
      <c r="F14" s="318"/>
      <c r="G14" s="318"/>
      <c r="I14" s="314"/>
    </row>
    <row r="15" spans="2:9" ht="25.05" customHeight="1">
      <c r="B15" s="316"/>
      <c r="C15" s="318"/>
      <c r="D15" s="318"/>
      <c r="E15" s="318"/>
      <c r="F15" s="318"/>
      <c r="G15" s="318"/>
      <c r="I15" s="314"/>
    </row>
    <row r="16" spans="2:9" s="9" customFormat="1" ht="28.05" customHeight="1">
      <c r="C16" s="315" t="s">
        <v>74</v>
      </c>
      <c r="D16" s="315"/>
      <c r="E16" s="315"/>
      <c r="F16" s="315"/>
      <c r="G16" s="315"/>
    </row>
    <row r="17" spans="3:7" ht="19.05" customHeight="1">
      <c r="C17" s="10"/>
      <c r="D17" s="10"/>
      <c r="E17" s="10"/>
    </row>
    <row r="18" spans="3:7" ht="31.05" customHeight="1">
      <c r="C18" s="64" t="s">
        <v>75</v>
      </c>
    </row>
    <row r="19" spans="3:7" ht="31.05" customHeight="1">
      <c r="C19" s="11"/>
    </row>
    <row r="20" spans="3:7" s="12" customFormat="1" ht="24" customHeight="1">
      <c r="C20" s="197" t="s">
        <v>69</v>
      </c>
      <c r="D20" s="163"/>
      <c r="E20" s="13"/>
      <c r="F20" s="13"/>
      <c r="G20" s="13"/>
    </row>
    <row r="21" spans="3:7" ht="21" customHeight="1"/>
    <row r="22" spans="3:7" ht="40.049999999999997" customHeight="1"/>
    <row r="23" spans="3:7" ht="60" customHeight="1"/>
    <row r="24" spans="3:7" ht="93" customHeight="1"/>
    <row r="25" spans="3:7" ht="112.05" customHeight="1"/>
    <row r="26" spans="3:7" ht="31.95" customHeight="1"/>
    <row r="28" spans="3:7" ht="21" customHeight="1"/>
    <row r="29" spans="3:7" ht="33" customHeight="1"/>
    <row r="30" spans="3:7" ht="43.05" customHeight="1"/>
    <row r="31" spans="3:7" ht="22.05" customHeight="1"/>
  </sheetData>
  <sheetProtection algorithmName="SHA-512" hashValue="gUyS8s9Wuyf0ciCBkZ+TMJgK0PzGJjHh7xeU0sEgP1hgoIxTS98FnQLG1C0MkqPZzmqyBfMc3s0OG+Nwwx2hOA==" saltValue="CKHHrnJqlmLpeSSb4pOesQ==" spinCount="100000" sheet="1" objects="1" scenarios="1"/>
  <mergeCells count="8">
    <mergeCell ref="I7:I15"/>
    <mergeCell ref="C16:G16"/>
    <mergeCell ref="B8:B15"/>
    <mergeCell ref="C8:C15"/>
    <mergeCell ref="D8:D15"/>
    <mergeCell ref="E8:E15"/>
    <mergeCell ref="G8:G15"/>
    <mergeCell ref="F8:F15"/>
  </mergeCells>
  <pageMargins left="0.7" right="0.7" top="0.75" bottom="0.75" header="0.3" footer="0.3"/>
  <pageSetup paperSize="9" scale="47" orientation="portrait" r:id="rId1"/>
  <headerFooter>
    <oddFooter>&amp;LRFP MSP Services for SABIC
&amp;CCONFIDENTIAL&amp;R&amp;D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theme="4" tint="0.39997558519241921"/>
    <pageSetUpPr fitToPage="1"/>
  </sheetPr>
  <dimension ref="B2:H18"/>
  <sheetViews>
    <sheetView showGridLines="0" zoomScale="91" zoomScaleNormal="110" zoomScalePageLayoutView="125" workbookViewId="0">
      <selection activeCell="D7" sqref="D7"/>
    </sheetView>
  </sheetViews>
  <sheetFormatPr defaultColWidth="8.796875" defaultRowHeight="13.2"/>
  <cols>
    <col min="1" max="1" width="2.69921875" style="30" customWidth="1"/>
    <col min="2" max="2" width="5.19921875" style="30" customWidth="1"/>
    <col min="3" max="3" width="68.5" style="30" customWidth="1"/>
    <col min="4" max="4" width="63" style="30" customWidth="1"/>
    <col min="5" max="5" width="19" style="31" customWidth="1"/>
    <col min="6" max="6" width="31.296875" style="31" bestFit="1" customWidth="1"/>
    <col min="7" max="7" width="31.296875" style="31" customWidth="1"/>
    <col min="8" max="16384" width="8.796875" style="30"/>
  </cols>
  <sheetData>
    <row r="2" spans="2:8" ht="70.05" customHeight="1"/>
    <row r="3" spans="2:8" ht="23.4" thickBot="1">
      <c r="B3" s="175" t="s">
        <v>76</v>
      </c>
      <c r="C3" s="176"/>
      <c r="D3" s="176"/>
      <c r="E3" s="176"/>
      <c r="F3" s="176"/>
      <c r="G3" s="176"/>
    </row>
    <row r="4" spans="2:8">
      <c r="B4" s="182"/>
      <c r="C4" s="182"/>
      <c r="D4" s="182"/>
      <c r="E4" s="182"/>
      <c r="F4" s="182"/>
      <c r="G4" s="182"/>
    </row>
    <row r="5" spans="2:8" ht="21">
      <c r="B5" s="187"/>
      <c r="C5" s="52"/>
      <c r="D5" s="52"/>
      <c r="E5" s="52"/>
      <c r="F5" s="188"/>
      <c r="G5" s="188"/>
    </row>
    <row r="6" spans="2:8" s="33" customFormat="1" ht="52.2">
      <c r="B6" s="177" t="s">
        <v>54</v>
      </c>
      <c r="C6" s="178"/>
      <c r="D6" s="178" t="s">
        <v>10</v>
      </c>
      <c r="E6" s="144" t="s">
        <v>77</v>
      </c>
      <c r="F6" s="144" t="s">
        <v>78</v>
      </c>
      <c r="G6" s="144" t="s">
        <v>79</v>
      </c>
    </row>
    <row r="7" spans="2:8" s="39" customFormat="1" ht="88.8" customHeight="1">
      <c r="B7" s="40">
        <v>1</v>
      </c>
      <c r="C7" s="41" t="s">
        <v>61</v>
      </c>
      <c r="D7" s="42" t="s">
        <v>80</v>
      </c>
      <c r="E7" s="179"/>
      <c r="F7" s="180">
        <v>0.75</v>
      </c>
      <c r="G7" s="180">
        <v>4.5</v>
      </c>
    </row>
    <row r="8" spans="2:8" s="39" customFormat="1" ht="88.8" customHeight="1">
      <c r="B8" s="34">
        <v>2</v>
      </c>
      <c r="C8" s="35" t="s">
        <v>62</v>
      </c>
      <c r="D8" s="47" t="s">
        <v>81</v>
      </c>
      <c r="E8" s="179"/>
      <c r="F8" s="181">
        <v>0.75</v>
      </c>
      <c r="G8" s="181">
        <v>4.5</v>
      </c>
    </row>
    <row r="9" spans="2:8" s="39" customFormat="1" ht="88.8" customHeight="1">
      <c r="B9" s="147">
        <v>3</v>
      </c>
      <c r="C9" s="146" t="s">
        <v>64</v>
      </c>
      <c r="D9" s="48" t="s">
        <v>67</v>
      </c>
      <c r="E9" s="179"/>
      <c r="F9" s="189">
        <v>0.5</v>
      </c>
      <c r="G9" s="189">
        <v>2.25</v>
      </c>
    </row>
    <row r="10" spans="2:8" s="39" customFormat="1" ht="72" customHeight="1">
      <c r="B10" s="34">
        <v>4</v>
      </c>
      <c r="C10" s="35" t="s">
        <v>65</v>
      </c>
      <c r="D10" s="36" t="s">
        <v>66</v>
      </c>
      <c r="E10" s="184"/>
      <c r="F10" s="181">
        <v>0.5</v>
      </c>
      <c r="G10" s="181">
        <v>2.25</v>
      </c>
    </row>
    <row r="11" spans="2:8" s="39" customFormat="1" ht="88.8" customHeight="1">
      <c r="B11" s="147">
        <v>5</v>
      </c>
      <c r="C11" s="146" t="s">
        <v>85</v>
      </c>
      <c r="D11" s="48" t="s">
        <v>86</v>
      </c>
      <c r="E11" s="179"/>
      <c r="F11" s="189">
        <v>0.5</v>
      </c>
      <c r="G11" s="189">
        <v>2</v>
      </c>
    </row>
    <row r="12" spans="2:8" ht="13.8" thickBot="1">
      <c r="B12" s="185"/>
      <c r="C12" s="185"/>
      <c r="D12" s="185"/>
      <c r="E12" s="186"/>
      <c r="F12" s="186"/>
      <c r="G12" s="186"/>
    </row>
    <row r="13" spans="2:8">
      <c r="B13" s="182"/>
      <c r="C13" s="182"/>
      <c r="D13" s="182"/>
      <c r="E13" s="183"/>
      <c r="F13" s="183"/>
      <c r="G13" s="183"/>
    </row>
    <row r="14" spans="2:8">
      <c r="B14" s="52"/>
      <c r="C14" s="54"/>
      <c r="D14" s="54"/>
      <c r="E14" s="53"/>
      <c r="F14" s="53"/>
      <c r="G14" s="53"/>
    </row>
    <row r="15" spans="2:8" ht="15">
      <c r="B15" s="52"/>
      <c r="C15" s="154" t="s">
        <v>22</v>
      </c>
      <c r="D15" s="52"/>
      <c r="E15" s="55"/>
      <c r="F15" s="53"/>
      <c r="G15" s="53"/>
    </row>
    <row r="16" spans="2:8">
      <c r="B16" s="52"/>
      <c r="C16" s="52"/>
      <c r="D16" s="52"/>
      <c r="E16" s="53"/>
      <c r="F16" s="53"/>
      <c r="G16" s="53"/>
      <c r="H16" s="52"/>
    </row>
    <row r="17" spans="2:8" ht="17.399999999999999">
      <c r="B17" s="198"/>
      <c r="C17" s="197" t="s">
        <v>69</v>
      </c>
      <c r="D17" s="163"/>
      <c r="E17" s="53"/>
      <c r="F17" s="53"/>
      <c r="G17" s="53"/>
      <c r="H17" s="52"/>
    </row>
    <row r="18" spans="2:8">
      <c r="B18" s="52"/>
      <c r="C18" s="52"/>
      <c r="D18" s="52"/>
      <c r="E18" s="53"/>
      <c r="F18" s="53"/>
      <c r="G18" s="53"/>
    </row>
  </sheetData>
  <sheetProtection algorithmName="SHA-512" hashValue="zwTf61LtkVWUWiT/kk9n3Hg55b22L1eEFHzPpmGqe9mMu9++jUREDXzrctOQtAYRXMvR/QAiCpOL5rgTG8XbRA==" saltValue="BAAK7nIEf8BNBnRWt+ROrQ==" spinCount="100000" sheet="1" objects="1" scenarios="1"/>
  <dataValidations count="1">
    <dataValidation type="decimal" allowBlank="1" showInputMessage="1" showErrorMessage="1" sqref="E7:E11" xr:uid="{52917AB8-A1CD-3744-A622-FC61803E1FB7}">
      <formula1>F7</formula1>
      <formula2>G7</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theme="4" tint="0.39997558519241921"/>
    <pageSetUpPr fitToPage="1"/>
  </sheetPr>
  <dimension ref="B2:G32"/>
  <sheetViews>
    <sheetView showGridLines="0" zoomScale="90" zoomScaleNormal="100" zoomScalePageLayoutView="125" workbookViewId="0">
      <selection activeCell="E15" sqref="E15"/>
    </sheetView>
  </sheetViews>
  <sheetFormatPr defaultColWidth="8.796875" defaultRowHeight="17.399999999999999"/>
  <cols>
    <col min="1" max="1" width="2.69921875" style="155" customWidth="1"/>
    <col min="2" max="2" width="5.19921875" style="155" customWidth="1"/>
    <col min="3" max="3" width="68.5" style="155" customWidth="1"/>
    <col min="4" max="4" width="63" style="155" customWidth="1"/>
    <col min="5" max="5" width="19" style="158" customWidth="1"/>
    <col min="6" max="6" width="31.296875" style="158" bestFit="1" customWidth="1"/>
    <col min="7" max="7" width="31.296875" style="158" customWidth="1"/>
    <col min="8" max="16384" width="8.796875" style="155"/>
  </cols>
  <sheetData>
    <row r="2" spans="2:7" ht="70.05" customHeight="1">
      <c r="E2" s="156">
        <v>-0.10000001</v>
      </c>
      <c r="F2" s="157">
        <v>5.0000000099999997E-2</v>
      </c>
    </row>
    <row r="3" spans="2:7" ht="18" thickBot="1">
      <c r="B3" s="159" t="s">
        <v>83</v>
      </c>
      <c r="C3" s="160"/>
      <c r="D3" s="160"/>
      <c r="E3" s="160"/>
      <c r="F3" s="160"/>
      <c r="G3" s="160"/>
    </row>
    <row r="4" spans="2:7">
      <c r="B4" s="161"/>
      <c r="C4" s="161"/>
      <c r="D4" s="161"/>
      <c r="E4" s="161"/>
      <c r="F4" s="161"/>
      <c r="G4" s="161"/>
    </row>
    <row r="5" spans="2:7">
      <c r="B5" s="162" t="s">
        <v>28</v>
      </c>
      <c r="C5" s="163"/>
      <c r="D5" s="163"/>
      <c r="E5" s="163"/>
      <c r="F5" s="163"/>
      <c r="G5" s="163"/>
    </row>
    <row r="6" spans="2:7">
      <c r="B6" s="163" t="s">
        <v>29</v>
      </c>
      <c r="C6" s="163"/>
      <c r="D6" s="163"/>
      <c r="E6" s="163"/>
      <c r="F6" s="163"/>
      <c r="G6" s="163"/>
    </row>
    <row r="7" spans="2:7" ht="18">
      <c r="B7" s="164" t="s">
        <v>30</v>
      </c>
      <c r="E7" s="155"/>
      <c r="F7" s="165"/>
      <c r="G7" s="165"/>
    </row>
    <row r="8" spans="2:7" ht="18">
      <c r="B8" s="164" t="s">
        <v>31</v>
      </c>
      <c r="E8" s="155"/>
      <c r="F8" s="165"/>
      <c r="G8" s="165"/>
    </row>
    <row r="9" spans="2:7" ht="18">
      <c r="B9" s="164" t="s">
        <v>33</v>
      </c>
      <c r="E9" s="155"/>
      <c r="F9" s="165"/>
      <c r="G9" s="165"/>
    </row>
    <row r="10" spans="2:7" ht="18">
      <c r="B10" s="164" t="s">
        <v>32</v>
      </c>
      <c r="E10" s="155"/>
      <c r="F10" s="165"/>
      <c r="G10" s="165"/>
    </row>
    <row r="11" spans="2:7" ht="18">
      <c r="B11" s="166"/>
      <c r="E11" s="155"/>
      <c r="F11" s="155"/>
      <c r="G11" s="165"/>
    </row>
    <row r="12" spans="2:7" ht="54" customHeight="1">
      <c r="B12" s="167" t="s">
        <v>24</v>
      </c>
      <c r="C12" s="168"/>
      <c r="D12" s="269" t="s">
        <v>112</v>
      </c>
      <c r="E12" s="144" t="s">
        <v>36</v>
      </c>
      <c r="F12" s="32" t="s">
        <v>34</v>
      </c>
      <c r="G12" s="32"/>
    </row>
    <row r="13" spans="2:7" s="169" customFormat="1" ht="72" customHeight="1">
      <c r="B13" s="34">
        <v>1</v>
      </c>
      <c r="C13" s="35" t="str">
        <f>'6. Richtlijntarieven'!I7</f>
        <v>Administratief</v>
      </c>
      <c r="D13" s="35" t="s">
        <v>99</v>
      </c>
      <c r="E13" s="270">
        <v>0</v>
      </c>
      <c r="F13" s="37">
        <f>1/13</f>
        <v>7.6923076923076927E-2</v>
      </c>
      <c r="G13" s="38">
        <f t="shared" ref="G13:G23" si="0">F13*E13</f>
        <v>0</v>
      </c>
    </row>
    <row r="14" spans="2:7" s="169" customFormat="1" ht="72" customHeight="1">
      <c r="B14" s="40">
        <v>2</v>
      </c>
      <c r="C14" s="41" t="str">
        <f>'6. Richtlijntarieven'!I26</f>
        <v>Bedrijfsvoering</v>
      </c>
      <c r="D14" s="41" t="s">
        <v>100</v>
      </c>
      <c r="E14" s="145">
        <v>0</v>
      </c>
      <c r="F14" s="43">
        <f t="shared" ref="F14:F25" si="1">1/13</f>
        <v>7.6923076923076927E-2</v>
      </c>
      <c r="G14" s="44">
        <f t="shared" si="0"/>
        <v>0</v>
      </c>
    </row>
    <row r="15" spans="2:7" s="169" customFormat="1" ht="72" customHeight="1">
      <c r="B15" s="45">
        <v>3</v>
      </c>
      <c r="C15" s="46" t="str">
        <f>'6. Richtlijntarieven'!I45</f>
        <v>Communicatie en Marketingcommunicatie</v>
      </c>
      <c r="D15" s="46" t="s">
        <v>101</v>
      </c>
      <c r="E15" s="145">
        <v>0</v>
      </c>
      <c r="F15" s="37">
        <f t="shared" si="1"/>
        <v>7.6923076923076927E-2</v>
      </c>
      <c r="G15" s="38">
        <f t="shared" si="0"/>
        <v>0</v>
      </c>
    </row>
    <row r="16" spans="2:7" s="169" customFormat="1" ht="72" customHeight="1">
      <c r="B16" s="40">
        <v>4</v>
      </c>
      <c r="C16" s="41" t="str">
        <f>'6. Richtlijntarieven'!I64</f>
        <v>Data Specialisten</v>
      </c>
      <c r="D16" s="41" t="s">
        <v>102</v>
      </c>
      <c r="E16" s="145">
        <v>0</v>
      </c>
      <c r="F16" s="43">
        <f t="shared" si="1"/>
        <v>7.6923076923076927E-2</v>
      </c>
      <c r="G16" s="44">
        <f t="shared" si="0"/>
        <v>0</v>
      </c>
    </row>
    <row r="17" spans="2:7" s="169" customFormat="1" ht="72" customHeight="1">
      <c r="B17" s="34">
        <v>5</v>
      </c>
      <c r="C17" s="46" t="str">
        <f>'6. Richtlijntarieven'!I83</f>
        <v>Finance</v>
      </c>
      <c r="D17" s="46" t="s">
        <v>103</v>
      </c>
      <c r="E17" s="145">
        <v>0</v>
      </c>
      <c r="F17" s="37">
        <f t="shared" si="1"/>
        <v>7.6923076923076927E-2</v>
      </c>
      <c r="G17" s="38">
        <f t="shared" si="0"/>
        <v>0</v>
      </c>
    </row>
    <row r="18" spans="2:7" s="169" customFormat="1" ht="72" customHeight="1">
      <c r="B18" s="40">
        <v>6</v>
      </c>
      <c r="C18" s="41" t="str">
        <f>'6. Richtlijntarieven'!I102</f>
        <v>HR</v>
      </c>
      <c r="D18" s="41" t="s">
        <v>104</v>
      </c>
      <c r="E18" s="145">
        <v>0</v>
      </c>
      <c r="F18" s="43">
        <f t="shared" si="1"/>
        <v>7.6923076923076927E-2</v>
      </c>
      <c r="G18" s="44">
        <f t="shared" si="0"/>
        <v>0</v>
      </c>
    </row>
    <row r="19" spans="2:7" s="169" customFormat="1" ht="72" customHeight="1">
      <c r="B19" s="34">
        <v>7</v>
      </c>
      <c r="C19" s="46" t="str">
        <f>'6. Richtlijntarieven'!I121</f>
        <v>IT Beheer</v>
      </c>
      <c r="D19" s="46" t="s">
        <v>105</v>
      </c>
      <c r="E19" s="145">
        <v>0</v>
      </c>
      <c r="F19" s="37">
        <f t="shared" si="1"/>
        <v>7.6923076923076927E-2</v>
      </c>
      <c r="G19" s="38">
        <f t="shared" si="0"/>
        <v>0</v>
      </c>
    </row>
    <row r="20" spans="2:7" s="169" customFormat="1" ht="72" customHeight="1">
      <c r="B20" s="40">
        <v>8</v>
      </c>
      <c r="C20" s="146" t="str">
        <f>'6. Richtlijntarieven'!I140</f>
        <v>IT Ontwikkeling</v>
      </c>
      <c r="D20" s="146" t="s">
        <v>106</v>
      </c>
      <c r="E20" s="145">
        <v>0</v>
      </c>
      <c r="F20" s="148">
        <f t="shared" si="1"/>
        <v>7.6923076923076927E-2</v>
      </c>
      <c r="G20" s="149">
        <f t="shared" si="0"/>
        <v>0</v>
      </c>
    </row>
    <row r="21" spans="2:7" s="169" customFormat="1" ht="72" customHeight="1">
      <c r="B21" s="45">
        <v>9</v>
      </c>
      <c r="C21" s="35" t="str">
        <f>'6. Richtlijntarieven'!I159</f>
        <v>IT Servicedesk</v>
      </c>
      <c r="D21" s="35" t="s">
        <v>107</v>
      </c>
      <c r="E21" s="145">
        <v>0</v>
      </c>
      <c r="F21" s="37">
        <f t="shared" si="1"/>
        <v>7.6923076923076927E-2</v>
      </c>
      <c r="G21" s="38">
        <f t="shared" si="0"/>
        <v>0</v>
      </c>
    </row>
    <row r="22" spans="2:7" s="169" customFormat="1" ht="72" customHeight="1">
      <c r="B22" s="40">
        <v>10</v>
      </c>
      <c r="C22" s="146" t="str">
        <f>'6. Richtlijntarieven'!I178</f>
        <v>Management en Beleid</v>
      </c>
      <c r="D22" s="146" t="s">
        <v>108</v>
      </c>
      <c r="E22" s="145">
        <v>0</v>
      </c>
      <c r="F22" s="148">
        <f t="shared" si="1"/>
        <v>7.6923076923076927E-2</v>
      </c>
      <c r="G22" s="149">
        <f t="shared" si="0"/>
        <v>0</v>
      </c>
    </row>
    <row r="23" spans="2:7" s="169" customFormat="1" ht="72" customHeight="1">
      <c r="B23" s="34">
        <v>11</v>
      </c>
      <c r="C23" s="35" t="str">
        <f>'6. Richtlijntarieven'!I197</f>
        <v>Medisch</v>
      </c>
      <c r="D23" s="35" t="s">
        <v>109</v>
      </c>
      <c r="E23" s="145">
        <v>0</v>
      </c>
      <c r="F23" s="37">
        <f t="shared" si="1"/>
        <v>7.6923076923076927E-2</v>
      </c>
      <c r="G23" s="38">
        <f t="shared" si="0"/>
        <v>0</v>
      </c>
    </row>
    <row r="24" spans="2:7" s="169" customFormat="1" ht="72" customHeight="1">
      <c r="B24" s="40">
        <v>12</v>
      </c>
      <c r="C24" s="146" t="str">
        <f>'6. Richtlijntarieven'!I216</f>
        <v>Projectmanagement</v>
      </c>
      <c r="D24" s="146" t="s">
        <v>110</v>
      </c>
      <c r="E24" s="145">
        <v>0</v>
      </c>
      <c r="F24" s="148">
        <f t="shared" si="1"/>
        <v>7.6923076923076927E-2</v>
      </c>
      <c r="G24" s="149">
        <f t="shared" ref="G24" si="2">F24*E24</f>
        <v>0</v>
      </c>
    </row>
    <row r="25" spans="2:7" s="169" customFormat="1" ht="72" customHeight="1" thickBot="1">
      <c r="B25" s="34">
        <v>13</v>
      </c>
      <c r="C25" s="35" t="str">
        <f>'6. Richtlijntarieven'!I235</f>
        <v>Risk, Audit, Legal &amp; Compliance</v>
      </c>
      <c r="D25" s="35" t="s">
        <v>111</v>
      </c>
      <c r="E25" s="145">
        <v>0</v>
      </c>
      <c r="F25" s="37">
        <f t="shared" si="1"/>
        <v>7.6923076923076927E-2</v>
      </c>
      <c r="G25" s="38">
        <f>F25*E25</f>
        <v>0</v>
      </c>
    </row>
    <row r="26" spans="2:7" s="169" customFormat="1" ht="72" customHeight="1" thickTop="1">
      <c r="B26" s="49"/>
      <c r="C26" s="50" t="s">
        <v>35</v>
      </c>
      <c r="D26" s="170"/>
      <c r="E26" s="171">
        <f>SUM(G13:G25)</f>
        <v>0</v>
      </c>
      <c r="F26" s="204">
        <f>SUM(F13:F23)</f>
        <v>0.84615384615384603</v>
      </c>
      <c r="G26" s="51"/>
    </row>
    <row r="27" spans="2:7" ht="18" thickBot="1">
      <c r="B27" s="199"/>
      <c r="C27" s="199"/>
      <c r="D27" s="199"/>
      <c r="E27" s="200"/>
      <c r="F27" s="200"/>
      <c r="G27" s="200"/>
    </row>
    <row r="28" spans="2:7">
      <c r="B28" s="163"/>
      <c r="C28" s="163"/>
      <c r="D28" s="163"/>
      <c r="E28" s="172"/>
      <c r="F28" s="172"/>
      <c r="G28" s="172"/>
    </row>
    <row r="29" spans="2:7">
      <c r="B29" s="163"/>
      <c r="C29" s="173" t="s">
        <v>55</v>
      </c>
      <c r="D29" s="173"/>
      <c r="E29" s="172"/>
      <c r="F29" s="172"/>
      <c r="G29" s="172"/>
    </row>
    <row r="30" spans="2:7" ht="19.05" customHeight="1">
      <c r="B30" s="163"/>
      <c r="C30" s="162" t="s">
        <v>56</v>
      </c>
      <c r="D30" s="163"/>
      <c r="E30" s="174"/>
      <c r="F30" s="172"/>
      <c r="G30" s="172"/>
    </row>
    <row r="31" spans="2:7" ht="18" thickBot="1">
      <c r="B31" s="163"/>
      <c r="C31" s="163"/>
      <c r="D31" s="163"/>
      <c r="E31" s="172"/>
      <c r="F31" s="172"/>
      <c r="G31" s="172"/>
    </row>
    <row r="32" spans="2:7">
      <c r="B32" s="201"/>
      <c r="C32" s="202" t="s">
        <v>69</v>
      </c>
      <c r="D32" s="201"/>
      <c r="E32" s="203"/>
      <c r="F32" s="203"/>
      <c r="G32" s="203"/>
    </row>
  </sheetData>
  <sheetProtection algorithmName="SHA-512" hashValue="iEyQMQcYQmidljYywnV4Br3j9nm4dwxY/JFeNUZj/Yiwd19yFy/j1xLIspnEt4GUZFnZUob6CZVBPWxRCTT9PA==" saltValue="x1OjmR3TvZQVkUQtVgAUBQ==" spinCount="100000" sheet="1" objects="1" scenarios="1"/>
  <dataValidations count="1">
    <dataValidation type="decimal" allowBlank="1" showInputMessage="1" showErrorMessage="1" sqref="E14:E26" xr:uid="{3142E661-8B92-FB48-A43D-6AC6508BFF80}">
      <formula1>$E$2</formula1>
      <formula2>$F$2</formula2>
    </dataValidation>
  </dataValidations>
  <pageMargins left="0.7" right="0.7" top="0.75" bottom="0.75" header="0.3" footer="0.3"/>
  <pageSetup paperSize="9" scale="61" orientation="portrait" horizontalDpi="300" verticalDpi="300" r:id="rId1"/>
  <headerFooter>
    <oddFooter>&amp;LRFP MSP Services for SABIC
&amp;CCONFIDENTIAL&amp;R&amp;D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theme="4" tint="0.39997558519241921"/>
    <pageSetUpPr fitToPage="1"/>
  </sheetPr>
  <dimension ref="A1:M20"/>
  <sheetViews>
    <sheetView showGridLines="0" zoomScaleNormal="70" workbookViewId="0">
      <selection activeCell="G10" sqref="G10"/>
    </sheetView>
  </sheetViews>
  <sheetFormatPr defaultColWidth="10.796875" defaultRowHeight="15"/>
  <cols>
    <col min="1" max="1" width="3" style="63" customWidth="1"/>
    <col min="2" max="2" width="78.5" style="64" customWidth="1"/>
    <col min="3" max="5" width="20" style="64" customWidth="1"/>
    <col min="6" max="6" width="27" style="64" customWidth="1"/>
    <col min="7" max="7" width="26.296875" style="64" customWidth="1"/>
    <col min="8" max="8" width="15" style="64" bestFit="1" customWidth="1"/>
    <col min="9" max="9" width="15.19921875" style="64" bestFit="1" customWidth="1"/>
    <col min="10" max="11" width="10.796875" style="64"/>
    <col min="12" max="12" width="15.19921875" style="64" bestFit="1" customWidth="1"/>
    <col min="13" max="13" width="11.69921875" style="64" bestFit="1" customWidth="1"/>
    <col min="14" max="16384" width="10.796875" style="64"/>
  </cols>
  <sheetData>
    <row r="1" spans="1:13" s="59" customFormat="1" ht="76.05" customHeight="1">
      <c r="A1" s="56"/>
      <c r="B1" s="57"/>
      <c r="C1" s="18"/>
      <c r="D1" s="18"/>
      <c r="E1" s="18"/>
      <c r="F1" s="18"/>
      <c r="G1" s="18"/>
      <c r="H1" s="58"/>
      <c r="I1" s="58"/>
      <c r="J1" s="58"/>
      <c r="K1" s="58"/>
      <c r="L1" s="58"/>
    </row>
    <row r="2" spans="1:13" s="62" customFormat="1" ht="31.05" customHeight="1">
      <c r="A2" s="60"/>
      <c r="B2" s="319" t="s">
        <v>4</v>
      </c>
      <c r="C2" s="320"/>
      <c r="D2" s="320"/>
      <c r="E2" s="320"/>
      <c r="F2" s="320"/>
      <c r="G2" s="320"/>
      <c r="H2" s="61"/>
      <c r="I2" s="61"/>
      <c r="J2" s="61"/>
      <c r="K2" s="61"/>
      <c r="L2" s="61"/>
    </row>
    <row r="3" spans="1:13" ht="22.05" customHeight="1"/>
    <row r="4" spans="1:13" s="70" customFormat="1" ht="31.2">
      <c r="A4" s="65"/>
      <c r="B4" s="66" t="s">
        <v>0</v>
      </c>
      <c r="C4" s="67" t="s">
        <v>1</v>
      </c>
      <c r="D4" s="67" t="s">
        <v>2</v>
      </c>
      <c r="E4" s="68" t="s">
        <v>11</v>
      </c>
      <c r="F4" s="69" t="s">
        <v>84</v>
      </c>
      <c r="G4" s="68" t="s">
        <v>4</v>
      </c>
    </row>
    <row r="5" spans="1:13" s="76" customFormat="1" ht="51.45" customHeight="1">
      <c r="A5" s="71"/>
      <c r="B5" s="72" t="str">
        <f>'2.Prijsopgaaf MSP opslagen'!C7</f>
        <v>MSP-opslag per uur, Intermediaire dienstverlening (incl contract service)</v>
      </c>
      <c r="C5" s="73">
        <v>165000</v>
      </c>
      <c r="D5" s="153">
        <v>103</v>
      </c>
      <c r="E5" s="74">
        <f>'2.Prijsopgaaf MSP opslagen'!E7</f>
        <v>0</v>
      </c>
      <c r="F5" s="153">
        <f>D5*(1+'3. % doelstelling per doelgroep'!$E$26)</f>
        <v>103</v>
      </c>
      <c r="G5" s="75">
        <f>IF(E5=0,0,(C5*F5)+(C5*E5))</f>
        <v>0</v>
      </c>
      <c r="I5" s="77">
        <v>1628036.48</v>
      </c>
      <c r="L5" s="78"/>
      <c r="M5" s="79"/>
    </row>
    <row r="6" spans="1:13" s="76" customFormat="1" ht="51.45" customHeight="1">
      <c r="A6" s="71"/>
      <c r="B6" s="72" t="str">
        <f>'2.Prijsopgaaf MSP opslagen'!C8</f>
        <v>MSP opslag per uur, ZZP'ers</v>
      </c>
      <c r="C6" s="73">
        <f>C5</f>
        <v>165000</v>
      </c>
      <c r="D6" s="153">
        <f>D5</f>
        <v>103</v>
      </c>
      <c r="E6" s="74">
        <f>'2.Prijsopgaaf MSP opslagen'!E8</f>
        <v>0</v>
      </c>
      <c r="F6" s="153">
        <f>D6*(1+'3. % doelstelling per doelgroep'!$E$26)</f>
        <v>103</v>
      </c>
      <c r="G6" s="75">
        <f>IF(E6=0,0,(C6*F6)+(C6*E6))</f>
        <v>0</v>
      </c>
      <c r="I6" s="77"/>
      <c r="L6" s="78"/>
      <c r="M6" s="79"/>
    </row>
    <row r="7" spans="1:13" s="76" customFormat="1" ht="51.45" customHeight="1">
      <c r="A7" s="71"/>
      <c r="B7" s="72" t="str">
        <f>'2.Prijsopgaaf MSP opslagen'!C9</f>
        <v>MSP-opslag per uur voor Uitzenden</v>
      </c>
      <c r="C7" s="73">
        <f>C5</f>
        <v>165000</v>
      </c>
      <c r="D7" s="153">
        <v>35</v>
      </c>
      <c r="E7" s="74">
        <f>'2.Prijsopgaaf MSP opslagen'!E9</f>
        <v>0</v>
      </c>
      <c r="F7" s="153"/>
      <c r="G7" s="75">
        <f>IF(E7=0,0,(C7*F7)+(C7*E7))</f>
        <v>0</v>
      </c>
      <c r="I7" s="77"/>
      <c r="L7" s="78"/>
      <c r="M7" s="79"/>
    </row>
    <row r="8" spans="1:13" s="76" customFormat="1" ht="51.45" customHeight="1">
      <c r="A8" s="71"/>
      <c r="B8" s="72" t="str">
        <f>'2.Prijsopgaaf MSP opslagen'!C10</f>
        <v>MSP-opslag per uur voor Payroll</v>
      </c>
      <c r="C8" s="73">
        <f>C5</f>
        <v>165000</v>
      </c>
      <c r="D8" s="153">
        <v>50</v>
      </c>
      <c r="E8" s="74">
        <f>'2.Prijsopgaaf MSP opslagen'!E10</f>
        <v>0</v>
      </c>
      <c r="F8" s="153"/>
      <c r="G8" s="75">
        <f>IF(E8=0,0,(C8*F8)+(C8*E8))</f>
        <v>0</v>
      </c>
    </row>
    <row r="9" spans="1:13" s="76" customFormat="1" ht="51.45" customHeight="1">
      <c r="A9" s="71"/>
      <c r="B9" s="72" t="str">
        <f>'2.Prijsopgaaf MSP opslagen'!C11</f>
        <v>MSP-opslag per uur voor Migratiecontracten</v>
      </c>
      <c r="C9" s="73">
        <f>C6</f>
        <v>165000</v>
      </c>
      <c r="D9" s="153">
        <f>D6</f>
        <v>103</v>
      </c>
      <c r="E9" s="74">
        <f>'2.Prijsopgaaf MSP opslagen'!E11</f>
        <v>0</v>
      </c>
      <c r="F9" s="153">
        <f>D9</f>
        <v>103</v>
      </c>
      <c r="G9" s="75">
        <f>IF(E9=0,0,(C9*F9)+(C9*E9))</f>
        <v>0</v>
      </c>
    </row>
    <row r="10" spans="1:13" s="76" customFormat="1" ht="43.5" customHeight="1">
      <c r="A10" s="71"/>
      <c r="B10" s="80"/>
      <c r="C10" s="81"/>
      <c r="D10" s="322" t="s">
        <v>68</v>
      </c>
      <c r="E10" s="323"/>
      <c r="F10" s="82"/>
      <c r="G10" s="83">
        <f>SUM(G5:G9)</f>
        <v>0</v>
      </c>
    </row>
    <row r="11" spans="1:13" s="76" customFormat="1" ht="51.45" customHeight="1">
      <c r="A11" s="71"/>
    </row>
    <row r="12" spans="1:13" ht="22.05" customHeight="1" thickBot="1">
      <c r="D12" s="84"/>
      <c r="G12" s="76"/>
    </row>
    <row r="13" spans="1:13" ht="37.799999999999997" customHeight="1" thickBot="1">
      <c r="C13" s="85" t="s">
        <v>4</v>
      </c>
      <c r="D13" s="85"/>
      <c r="G13" s="150">
        <f>SUM(G10:G11)</f>
        <v>0</v>
      </c>
    </row>
    <row r="14" spans="1:13" ht="22.05" customHeight="1">
      <c r="G14" s="86"/>
    </row>
    <row r="15" spans="1:13">
      <c r="B15" s="64" t="s">
        <v>3</v>
      </c>
    </row>
    <row r="16" spans="1:13">
      <c r="B16" s="87"/>
      <c r="F16" s="88"/>
      <c r="G16" s="88"/>
    </row>
    <row r="17" spans="2:7">
      <c r="B17" s="321"/>
      <c r="C17" s="321"/>
      <c r="D17" s="321"/>
      <c r="E17" s="321"/>
      <c r="F17" s="321"/>
      <c r="G17" s="321"/>
    </row>
    <row r="18" spans="2:7" ht="17.55" customHeight="1">
      <c r="B18" s="321"/>
      <c r="C18" s="321"/>
      <c r="D18" s="321"/>
      <c r="E18" s="321"/>
      <c r="F18" s="321"/>
      <c r="G18" s="321"/>
    </row>
    <row r="20" spans="2:7">
      <c r="B20" s="197" t="s">
        <v>69</v>
      </c>
      <c r="C20" s="198"/>
    </row>
  </sheetData>
  <sheetProtection algorithmName="SHA-512" hashValue="BdPntBz1C7PYbnfWh2UuRZbC3jESLkrKlJUjtkKILOSdxFavSE1PQXvdBzCWS46nE6XG/s5B6wfZQv+d3HzQUA==" saltValue="RDPNKVZbKg+oQA2ZDfkBkQ==" spinCount="100000" sheet="1" objects="1" scenarios="1"/>
  <mergeCells count="3">
    <mergeCell ref="B2:G2"/>
    <mergeCell ref="B17:G18"/>
    <mergeCell ref="D10:E10"/>
  </mergeCells>
  <pageMargins left="0.70866141732283472" right="0.70866141732283472" top="0.74803149606299213" bottom="0.74803149606299213" header="0.31496062992125984" footer="0.31496062992125984"/>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theme="4" tint="0.39997558519241921"/>
  </sheetPr>
  <dimension ref="B3:L42"/>
  <sheetViews>
    <sheetView showGridLines="0" zoomScale="120" zoomScaleNormal="120" workbookViewId="0">
      <selection activeCell="D19" sqref="D19"/>
    </sheetView>
  </sheetViews>
  <sheetFormatPr defaultColWidth="8.19921875" defaultRowHeight="13.2"/>
  <cols>
    <col min="1" max="1" width="1.19921875" style="89" customWidth="1"/>
    <col min="2" max="2" width="50.5" style="89" customWidth="1"/>
    <col min="3" max="3" width="48.296875" style="89" customWidth="1"/>
    <col min="4" max="4" width="18" style="89" bestFit="1" customWidth="1"/>
    <col min="5" max="5" width="18.296875" style="89" bestFit="1" customWidth="1"/>
    <col min="6" max="6" width="8.19921875" style="89"/>
    <col min="7" max="7" width="11.296875" style="89" bestFit="1" customWidth="1"/>
    <col min="8" max="8" width="8.19921875" style="89"/>
    <col min="9" max="9" width="11.796875" style="89" bestFit="1" customWidth="1"/>
    <col min="10" max="10" width="13" style="89" bestFit="1" customWidth="1"/>
    <col min="11" max="16384" width="8.19921875" style="89"/>
  </cols>
  <sheetData>
    <row r="3" spans="2:12" ht="49.05" customHeight="1"/>
    <row r="4" spans="2:12" s="91" customFormat="1" ht="31.05" customHeight="1">
      <c r="B4" s="151" t="s">
        <v>25</v>
      </c>
      <c r="C4" s="152"/>
      <c r="D4" s="152"/>
      <c r="E4" s="152"/>
      <c r="F4" s="90"/>
      <c r="H4" s="92"/>
      <c r="I4" s="92"/>
      <c r="J4" s="92"/>
      <c r="K4" s="92"/>
      <c r="L4" s="92"/>
    </row>
    <row r="5" spans="2:12">
      <c r="B5" s="93"/>
    </row>
    <row r="6" spans="2:12">
      <c r="D6" s="324"/>
      <c r="E6" s="324"/>
    </row>
    <row r="7" spans="2:12">
      <c r="B7" s="94" t="s">
        <v>18</v>
      </c>
      <c r="C7" s="95" t="s">
        <v>27</v>
      </c>
      <c r="D7" s="96" t="s">
        <v>16</v>
      </c>
      <c r="E7" s="97" t="s">
        <v>15</v>
      </c>
    </row>
    <row r="8" spans="2:12">
      <c r="B8" s="98" t="s">
        <v>26</v>
      </c>
      <c r="C8" s="99">
        <f>'4.Berekening inschrijfprijs'!G13</f>
        <v>0</v>
      </c>
      <c r="D8" s="100">
        <v>48081000</v>
      </c>
      <c r="E8" s="101">
        <v>55242000</v>
      </c>
      <c r="G8" s="102"/>
    </row>
    <row r="9" spans="2:12">
      <c r="B9" s="103" t="s">
        <v>20</v>
      </c>
      <c r="C9" s="104" t="str">
        <f>IF(C8&gt;E8,"Prijs is buiten de bandbreedte en is een ongeldige Inschrijving",IF(C8&lt;D8,"Prijs is buiten de bandbreedte en is een ongeldige Inschrijving",C8:C8))</f>
        <v>Prijs is buiten de bandbreedte en is een ongeldige Inschrijving</v>
      </c>
      <c r="D9" s="105"/>
      <c r="E9" s="106"/>
    </row>
    <row r="10" spans="2:12">
      <c r="B10" s="107"/>
      <c r="C10" s="108"/>
      <c r="D10" s="107"/>
      <c r="E10" s="109"/>
    </row>
    <row r="11" spans="2:12" ht="24.3" customHeight="1">
      <c r="B11" s="110"/>
      <c r="C11" s="111"/>
      <c r="D11" s="112"/>
      <c r="E11" s="113"/>
    </row>
    <row r="12" spans="2:12">
      <c r="B12" s="114"/>
      <c r="C12" s="108"/>
      <c r="D12" s="115"/>
      <c r="E12" s="115"/>
    </row>
    <row r="13" spans="2:12">
      <c r="B13" s="116"/>
      <c r="C13" s="108"/>
      <c r="D13" s="115"/>
      <c r="E13" s="115"/>
    </row>
    <row r="14" spans="2:12">
      <c r="B14" s="116"/>
      <c r="C14" s="108"/>
      <c r="D14" s="115"/>
      <c r="E14" s="115"/>
    </row>
    <row r="15" spans="2:12">
      <c r="B15" s="117" t="s">
        <v>13</v>
      </c>
      <c r="C15" s="118" t="s">
        <v>12</v>
      </c>
      <c r="D15" s="118" t="s">
        <v>14</v>
      </c>
      <c r="E15" s="115"/>
    </row>
    <row r="16" spans="2:12">
      <c r="B16" s="119" t="s">
        <v>15</v>
      </c>
      <c r="C16" s="120">
        <f>E8</f>
        <v>55242000</v>
      </c>
      <c r="D16" s="121">
        <v>0</v>
      </c>
      <c r="E16" s="115"/>
      <c r="F16" s="122"/>
      <c r="G16" s="122"/>
      <c r="H16" s="122"/>
      <c r="I16" s="122"/>
    </row>
    <row r="17" spans="2:10">
      <c r="B17" s="123" t="s">
        <v>16</v>
      </c>
      <c r="C17" s="120">
        <f>D8</f>
        <v>48081000</v>
      </c>
      <c r="D17" s="121">
        <v>200</v>
      </c>
      <c r="E17" s="115"/>
      <c r="F17" s="122"/>
      <c r="G17" s="122"/>
      <c r="H17" s="122"/>
      <c r="I17" s="124"/>
      <c r="J17" s="125"/>
    </row>
    <row r="18" spans="2:10">
      <c r="B18" s="119"/>
      <c r="C18" s="119"/>
      <c r="D18" s="126"/>
      <c r="E18" s="127"/>
      <c r="F18" s="122"/>
      <c r="G18" s="122"/>
      <c r="H18" s="122"/>
      <c r="I18" s="122"/>
    </row>
    <row r="19" spans="2:10">
      <c r="B19" s="128" t="s">
        <v>17</v>
      </c>
      <c r="C19" s="129" t="str">
        <f>C9</f>
        <v>Prijs is buiten de bandbreedte en is een ongeldige Inschrijving</v>
      </c>
      <c r="D19" s="130">
        <f xml:space="preserve"> IFERROR(D17 - (C19 - C17)/(C16-C17)*(D17),0)</f>
        <v>0</v>
      </c>
      <c r="E19" s="108"/>
      <c r="F19" s="122"/>
      <c r="G19" s="122"/>
      <c r="H19" s="122"/>
      <c r="I19" s="122"/>
    </row>
    <row r="20" spans="2:10">
      <c r="C20" s="131"/>
      <c r="D20" s="132"/>
      <c r="E20" s="133"/>
      <c r="F20" s="122"/>
      <c r="G20" s="122"/>
      <c r="H20" s="122"/>
      <c r="I20" s="122"/>
    </row>
    <row r="21" spans="2:10" s="135" customFormat="1">
      <c r="B21" s="134"/>
      <c r="D21" s="136"/>
      <c r="E21" s="89"/>
      <c r="F21" s="122"/>
      <c r="G21" s="122"/>
      <c r="H21" s="122"/>
      <c r="I21" s="122"/>
    </row>
    <row r="22" spans="2:10" s="135" customFormat="1">
      <c r="B22" s="137" t="s">
        <v>4</v>
      </c>
      <c r="C22" s="137" t="s">
        <v>19</v>
      </c>
      <c r="D22" s="136"/>
      <c r="E22" s="108"/>
      <c r="F22" s="122"/>
      <c r="G22" s="122"/>
      <c r="H22" s="122"/>
      <c r="I22" s="122"/>
    </row>
    <row r="23" spans="2:10" s="135" customFormat="1">
      <c r="B23" s="138">
        <f>D8</f>
        <v>48081000</v>
      </c>
      <c r="C23" s="139">
        <f xml:space="preserve"> $D$17 - (B23 - $C$17)/($C$16-$C$17)*($D$17)</f>
        <v>200</v>
      </c>
      <c r="D23" s="136"/>
      <c r="E23" s="108"/>
      <c r="F23" s="122"/>
      <c r="G23" s="122"/>
      <c r="H23" s="122"/>
      <c r="I23" s="122"/>
    </row>
    <row r="24" spans="2:10" s="135" customFormat="1">
      <c r="B24" s="138">
        <f>B23+($B$28-$B$23)/5</f>
        <v>49513200</v>
      </c>
      <c r="C24" s="139">
        <f t="shared" ref="C24:C28" si="0" xml:space="preserve"> $D$17 - (B24 - $C$17)/($C$16-$C$17)*($D$17)</f>
        <v>160</v>
      </c>
      <c r="D24" s="140"/>
      <c r="E24" s="140"/>
      <c r="F24" s="122"/>
      <c r="G24" s="122"/>
      <c r="H24" s="122"/>
      <c r="I24" s="122"/>
    </row>
    <row r="25" spans="2:10" s="135" customFormat="1">
      <c r="B25" s="138">
        <f>B24+($B$28-$B$23)/5</f>
        <v>50945400</v>
      </c>
      <c r="C25" s="139">
        <f t="shared" si="0"/>
        <v>120</v>
      </c>
      <c r="D25" s="140"/>
      <c r="E25" s="140"/>
      <c r="F25" s="122"/>
      <c r="G25" s="122"/>
      <c r="H25" s="122"/>
      <c r="I25" s="122"/>
    </row>
    <row r="26" spans="2:10" s="135" customFormat="1">
      <c r="B26" s="138">
        <f>B25+($B$28-$B$23)/5</f>
        <v>52377600</v>
      </c>
      <c r="C26" s="139">
        <f t="shared" si="0"/>
        <v>80</v>
      </c>
      <c r="D26" s="140"/>
      <c r="E26" s="140"/>
      <c r="F26" s="122"/>
      <c r="G26" s="122"/>
      <c r="H26" s="122"/>
      <c r="I26" s="122"/>
    </row>
    <row r="27" spans="2:10" s="135" customFormat="1">
      <c r="B27" s="138">
        <f>B26+($B$28-$B$23)/5</f>
        <v>53809800</v>
      </c>
      <c r="C27" s="139">
        <f t="shared" si="0"/>
        <v>40</v>
      </c>
      <c r="D27" s="140"/>
      <c r="E27" s="140"/>
    </row>
    <row r="28" spans="2:10" s="135" customFormat="1">
      <c r="B28" s="141">
        <f>E8</f>
        <v>55242000</v>
      </c>
      <c r="C28" s="139">
        <f t="shared" si="0"/>
        <v>0</v>
      </c>
      <c r="D28" s="140"/>
      <c r="E28" s="140"/>
      <c r="F28" s="142"/>
      <c r="H28" s="143"/>
    </row>
    <row r="29" spans="2:10" s="135" customFormat="1"/>
    <row r="42" spans="2:3">
      <c r="B42" s="135">
        <v>104256928.93000001</v>
      </c>
      <c r="C42" s="135">
        <v>107816531.14</v>
      </c>
    </row>
  </sheetData>
  <sheetProtection algorithmName="SHA-512" hashValue="CE5Cqx8/WM5CHbJUHbTSf6c37oOG/Aga/vG0EE/YgTYEMj6BK1RWzemet54wIQv1PNRNgbfYowdePOl0m2PveA==" saltValue="mpaIirIqJSfNQRmZpfF7Jg==" spinCount="100000" sheet="1" objects="1" scenarios="1"/>
  <mergeCells count="1">
    <mergeCell ref="D6:E6"/>
  </mergeCells>
  <pageMargins left="0.7" right="0.7" top="0.75" bottom="0.75" header="0.3" footer="0.3"/>
  <pageSetup paperSize="9"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90AF5-CAB8-AC4B-B969-FB5C5F986264}">
  <sheetPr>
    <tabColor theme="4" tint="0.39997558519241921"/>
    <pageSetUpPr autoPageBreaks="0"/>
  </sheetPr>
  <dimension ref="B1:AC251"/>
  <sheetViews>
    <sheetView showGridLines="0" showOutlineSymbols="0" zoomScaleNormal="100" zoomScalePageLayoutView="140" workbookViewId="0">
      <selection activeCell="K77" sqref="K77"/>
    </sheetView>
  </sheetViews>
  <sheetFormatPr defaultColWidth="8.796875" defaultRowHeight="15" outlineLevelRow="7"/>
  <cols>
    <col min="1" max="1" width="2" style="214" customWidth="1"/>
    <col min="2" max="2" width="1.796875" style="214" customWidth="1"/>
    <col min="3" max="3" width="14.5" style="214" customWidth="1"/>
    <col min="4" max="4" width="11.796875" style="214" customWidth="1"/>
    <col min="5" max="5" width="12" style="214" customWidth="1"/>
    <col min="6" max="6" width="4.296875" style="214" customWidth="1"/>
    <col min="7" max="7" width="13.296875" style="214" customWidth="1"/>
    <col min="8" max="8" width="12.5" style="214" customWidth="1"/>
    <col min="9" max="9" width="4.5" style="214" customWidth="1"/>
    <col min="10" max="10" width="15.5" style="214" customWidth="1"/>
    <col min="11" max="11" width="13.19921875" style="214" customWidth="1"/>
    <col min="12" max="12" width="3.796875" style="214" customWidth="1"/>
    <col min="13" max="13" width="14.796875" style="214" hidden="1" customWidth="1"/>
    <col min="14" max="14" width="2" style="214" hidden="1" customWidth="1"/>
    <col min="15" max="15" width="15.19921875" style="214" hidden="1" customWidth="1"/>
    <col min="16" max="16" width="10.296875" style="214" customWidth="1"/>
    <col min="17" max="18" width="10.19921875" style="214" customWidth="1"/>
    <col min="19" max="19" width="3.5" style="214" customWidth="1"/>
    <col min="20" max="20" width="3.296875" style="214" customWidth="1"/>
    <col min="21" max="21" width="10.5" style="214" bestFit="1" customWidth="1"/>
    <col min="22" max="22" width="10.69921875" style="214" customWidth="1"/>
    <col min="23" max="23" width="8" style="214" hidden="1" customWidth="1"/>
    <col min="24" max="24" width="9.19921875" style="214" hidden="1" customWidth="1"/>
    <col min="25" max="25" width="21.296875" style="214" hidden="1" customWidth="1"/>
    <col min="26" max="26" width="8.796875" style="214" hidden="1" customWidth="1"/>
    <col min="27" max="29" width="0" style="214" hidden="1" customWidth="1"/>
    <col min="30" max="16384" width="8.796875" style="214"/>
  </cols>
  <sheetData>
    <row r="1" spans="2:29" s="207" customFormat="1" ht="49.95" customHeight="1" thickBot="1">
      <c r="B1" s="327" t="s">
        <v>39</v>
      </c>
      <c r="C1" s="327"/>
      <c r="D1" s="327"/>
      <c r="E1" s="327"/>
      <c r="F1" s="327"/>
      <c r="G1" s="327"/>
      <c r="H1" s="327"/>
      <c r="I1" s="327"/>
      <c r="J1" s="327"/>
      <c r="K1" s="327"/>
      <c r="L1" s="327"/>
      <c r="M1" s="327"/>
      <c r="N1" s="327"/>
      <c r="O1" s="327"/>
      <c r="P1" s="327"/>
      <c r="Q1" s="327"/>
      <c r="R1" s="328"/>
    </row>
    <row r="2" spans="2:29" s="208" customFormat="1" ht="18" customHeight="1">
      <c r="B2" s="209"/>
      <c r="C2" s="216"/>
      <c r="D2" s="216"/>
      <c r="E2" s="216"/>
      <c r="F2" s="216"/>
      <c r="G2" s="216"/>
      <c r="H2" s="210"/>
      <c r="I2" s="210"/>
      <c r="J2" s="211"/>
      <c r="K2" s="211"/>
      <c r="L2" s="211"/>
      <c r="M2" s="211"/>
      <c r="N2" s="211"/>
      <c r="O2" s="211"/>
      <c r="P2" s="211"/>
      <c r="Q2" s="211"/>
      <c r="R2" s="211"/>
      <c r="X2" s="207"/>
      <c r="Y2" s="207"/>
    </row>
    <row r="3" spans="2:29" s="208" customFormat="1" ht="18" hidden="1" customHeight="1">
      <c r="B3" s="209"/>
      <c r="C3" s="216"/>
      <c r="D3" s="216"/>
      <c r="E3" s="216"/>
      <c r="F3" s="216"/>
      <c r="G3" s="216"/>
      <c r="H3" s="210"/>
      <c r="I3" s="212"/>
      <c r="J3" s="329"/>
      <c r="K3" s="329"/>
      <c r="L3" s="329"/>
      <c r="M3" s="329"/>
      <c r="N3" s="329"/>
      <c r="O3" s="329"/>
      <c r="P3" s="329"/>
      <c r="Q3" s="329"/>
      <c r="R3" s="211"/>
      <c r="X3" s="207"/>
      <c r="Y3" s="207"/>
    </row>
    <row r="4" spans="2:29" s="208" customFormat="1" ht="18" hidden="1" customHeight="1">
      <c r="B4" s="209"/>
      <c r="C4" s="216"/>
      <c r="D4" s="216"/>
      <c r="E4" s="216"/>
      <c r="F4" s="216"/>
      <c r="G4" s="216"/>
      <c r="H4" s="210"/>
      <c r="I4" s="213"/>
      <c r="J4" s="330" t="e">
        <f>#REF!</f>
        <v>#REF!</v>
      </c>
      <c r="K4" s="330"/>
      <c r="L4" s="330"/>
      <c r="M4" s="330"/>
      <c r="N4" s="330"/>
      <c r="O4" s="330"/>
      <c r="P4" s="330"/>
      <c r="Q4" s="330"/>
      <c r="R4" s="211"/>
      <c r="X4" s="207"/>
      <c r="Y4" s="207"/>
    </row>
    <row r="5" spans="2:29" ht="19.95" hidden="1" customHeight="1">
      <c r="B5" s="215"/>
      <c r="C5" s="216"/>
      <c r="D5" s="216"/>
      <c r="E5" s="216"/>
      <c r="F5" s="216"/>
      <c r="G5" s="216"/>
      <c r="H5" s="216"/>
      <c r="I5" s="213"/>
      <c r="J5" s="331"/>
      <c r="K5" s="331"/>
      <c r="L5" s="331"/>
      <c r="M5" s="331"/>
      <c r="N5" s="331"/>
      <c r="O5" s="331"/>
      <c r="P5" s="331"/>
      <c r="Q5" s="331"/>
      <c r="R5" s="217"/>
      <c r="W5" s="208"/>
      <c r="X5" s="208"/>
      <c r="Y5" s="208"/>
      <c r="Z5" s="208"/>
    </row>
    <row r="6" spans="2:29" ht="11.25" hidden="1" customHeight="1">
      <c r="B6" s="215"/>
      <c r="C6" s="216"/>
      <c r="D6" s="216"/>
      <c r="E6" s="216"/>
      <c r="F6" s="216"/>
      <c r="G6" s="216"/>
      <c r="H6" s="216"/>
      <c r="I6" s="216"/>
      <c r="J6" s="216"/>
      <c r="K6" s="218"/>
      <c r="L6" s="218"/>
      <c r="M6" s="218"/>
      <c r="N6" s="218"/>
      <c r="O6" s="218"/>
      <c r="P6" s="218"/>
      <c r="Q6" s="218"/>
      <c r="R6" s="218"/>
      <c r="W6" s="208"/>
      <c r="X6" s="208"/>
      <c r="Y6" s="208"/>
      <c r="Z6" s="208"/>
    </row>
    <row r="7" spans="2:29" ht="36" customHeight="1">
      <c r="B7" s="243"/>
      <c r="C7" s="219" t="s">
        <v>40</v>
      </c>
      <c r="D7" s="220"/>
      <c r="E7" s="221"/>
      <c r="F7" s="221"/>
      <c r="G7" s="222" t="s">
        <v>41</v>
      </c>
      <c r="H7" s="223"/>
      <c r="I7" s="332" t="s">
        <v>87</v>
      </c>
      <c r="J7" s="332"/>
      <c r="K7" s="332"/>
      <c r="L7" s="221"/>
      <c r="M7" s="221"/>
      <c r="N7" s="221"/>
      <c r="O7" s="221"/>
      <c r="P7" s="221"/>
      <c r="Q7" s="221"/>
      <c r="R7" s="224"/>
      <c r="U7" s="333"/>
      <c r="V7" s="333"/>
      <c r="W7" s="208"/>
      <c r="X7" s="208"/>
      <c r="Y7" s="208"/>
      <c r="Z7" s="208"/>
    </row>
    <row r="8" spans="2:29" ht="6.75" customHeight="1">
      <c r="B8" s="215"/>
      <c r="C8" s="244"/>
      <c r="D8" s="245"/>
      <c r="E8" s="246"/>
      <c r="F8" s="247"/>
      <c r="G8" s="334"/>
      <c r="H8" s="334"/>
      <c r="I8" s="216"/>
      <c r="J8" s="216"/>
      <c r="K8" s="248"/>
      <c r="L8" s="248"/>
      <c r="M8" s="248"/>
      <c r="N8" s="248"/>
      <c r="O8" s="248"/>
      <c r="P8" s="248"/>
      <c r="Q8" s="248"/>
      <c r="R8" s="216"/>
      <c r="W8" s="208"/>
      <c r="X8" s="208"/>
      <c r="Y8" s="208"/>
      <c r="Z8" s="208"/>
    </row>
    <row r="9" spans="2:29" ht="24" customHeight="1">
      <c r="B9" s="215"/>
      <c r="C9" s="249"/>
      <c r="D9" s="325" t="s">
        <v>42</v>
      </c>
      <c r="E9" s="326"/>
      <c r="F9" s="250"/>
      <c r="G9" s="325" t="s">
        <v>43</v>
      </c>
      <c r="H9" s="326"/>
      <c r="I9" s="216"/>
      <c r="J9" s="325" t="s">
        <v>44</v>
      </c>
      <c r="K9" s="326"/>
      <c r="L9" s="251"/>
      <c r="M9" s="251"/>
      <c r="N9" s="251"/>
      <c r="O9" s="251"/>
      <c r="P9" s="252"/>
      <c r="Q9" s="252"/>
      <c r="R9" s="216"/>
    </row>
    <row r="10" spans="2:29" ht="52.95" customHeight="1">
      <c r="B10" s="253"/>
      <c r="C10" s="254" t="s">
        <v>45</v>
      </c>
      <c r="D10" s="254" t="s">
        <v>46</v>
      </c>
      <c r="E10" s="255" t="s">
        <v>47</v>
      </c>
      <c r="F10" s="256"/>
      <c r="G10" s="257" t="s">
        <v>46</v>
      </c>
      <c r="H10" s="255" t="s">
        <v>47</v>
      </c>
      <c r="I10" s="256"/>
      <c r="J10" s="257" t="s">
        <v>46</v>
      </c>
      <c r="K10" s="254" t="s">
        <v>47</v>
      </c>
      <c r="L10" s="256"/>
      <c r="M10" s="257" t="s">
        <v>48</v>
      </c>
      <c r="N10" s="254"/>
      <c r="O10" s="257" t="s">
        <v>49</v>
      </c>
      <c r="Q10" s="335" t="s">
        <v>88</v>
      </c>
      <c r="R10" s="335"/>
      <c r="U10" s="258"/>
      <c r="V10" s="258"/>
      <c r="W10" s="208"/>
      <c r="X10" s="208"/>
      <c r="Y10" s="208"/>
      <c r="Z10" s="208"/>
      <c r="AA10" s="225"/>
      <c r="AB10" s="225"/>
      <c r="AC10" s="225"/>
    </row>
    <row r="11" spans="2:29" s="208" customFormat="1" ht="24" customHeight="1">
      <c r="C11" s="259">
        <v>6</v>
      </c>
      <c r="D11" s="226">
        <v>36.5</v>
      </c>
      <c r="E11" s="226">
        <v>43.75</v>
      </c>
      <c r="F11" s="227"/>
      <c r="G11" s="226">
        <v>39.75</v>
      </c>
      <c r="H11" s="226">
        <v>42.5</v>
      </c>
      <c r="I11" s="260"/>
      <c r="J11" s="226">
        <v>43.25</v>
      </c>
      <c r="K11" s="226">
        <v>45.75</v>
      </c>
      <c r="L11" s="228"/>
      <c r="M11" s="229">
        <v>32.35</v>
      </c>
      <c r="N11" s="230"/>
      <c r="O11" s="231">
        <v>0</v>
      </c>
      <c r="P11" s="232"/>
      <c r="Q11" s="335"/>
      <c r="R11" s="335"/>
      <c r="U11" s="233"/>
      <c r="V11" s="233"/>
      <c r="X11" s="208">
        <f>IF($I$7=Y11,2,0)</f>
        <v>2</v>
      </c>
      <c r="Y11" s="208" t="s">
        <v>87</v>
      </c>
      <c r="AA11" s="234"/>
      <c r="AB11" s="234"/>
      <c r="AC11" s="234"/>
    </row>
    <row r="12" spans="2:29" s="208" customFormat="1" ht="24" customHeight="1">
      <c r="C12" s="261">
        <v>7</v>
      </c>
      <c r="D12" s="235">
        <v>37</v>
      </c>
      <c r="E12" s="235">
        <v>45.75</v>
      </c>
      <c r="F12" s="236"/>
      <c r="G12" s="235">
        <v>40.75</v>
      </c>
      <c r="H12" s="235">
        <v>43.75</v>
      </c>
      <c r="I12" s="262"/>
      <c r="J12" s="235">
        <v>44.75</v>
      </c>
      <c r="K12" s="235">
        <v>47.75</v>
      </c>
      <c r="L12" s="228"/>
      <c r="M12" s="237">
        <v>37.5</v>
      </c>
      <c r="N12" s="230"/>
      <c r="O12" s="238">
        <v>0</v>
      </c>
      <c r="P12" s="232"/>
      <c r="Q12" s="335"/>
      <c r="R12" s="335"/>
      <c r="U12" s="233"/>
      <c r="V12" s="233"/>
      <c r="X12" s="208">
        <f>IF($I$7=Y12,3,0)</f>
        <v>0</v>
      </c>
      <c r="Y12" s="208" t="s">
        <v>37</v>
      </c>
      <c r="AA12" s="234"/>
      <c r="AB12" s="234"/>
      <c r="AC12" s="234"/>
    </row>
    <row r="13" spans="2:29" s="208" customFormat="1" ht="24" customHeight="1">
      <c r="C13" s="263">
        <v>8</v>
      </c>
      <c r="D13" s="226">
        <v>42.5</v>
      </c>
      <c r="E13" s="226">
        <v>53.75</v>
      </c>
      <c r="F13" s="239"/>
      <c r="G13" s="226">
        <v>47.25</v>
      </c>
      <c r="H13" s="226">
        <v>51.25</v>
      </c>
      <c r="I13" s="264"/>
      <c r="J13" s="226">
        <v>52.25</v>
      </c>
      <c r="K13" s="226">
        <v>56.25</v>
      </c>
      <c r="L13" s="228"/>
      <c r="M13" s="229">
        <v>50.25</v>
      </c>
      <c r="N13" s="230"/>
      <c r="O13" s="231">
        <v>0</v>
      </c>
      <c r="P13" s="232"/>
      <c r="Q13" s="335"/>
      <c r="R13" s="335"/>
      <c r="U13" s="233"/>
      <c r="V13" s="233"/>
      <c r="X13" s="208">
        <f>IF($I$7=Y13,4,0)</f>
        <v>0</v>
      </c>
      <c r="Y13" s="208" t="s">
        <v>91</v>
      </c>
      <c r="AA13" s="234"/>
      <c r="AB13" s="234"/>
      <c r="AC13" s="234"/>
    </row>
    <row r="14" spans="2:29" s="208" customFormat="1" ht="24" customHeight="1">
      <c r="C14" s="261">
        <v>9</v>
      </c>
      <c r="D14" s="235">
        <v>45.75</v>
      </c>
      <c r="E14" s="235">
        <v>58</v>
      </c>
      <c r="F14" s="236"/>
      <c r="G14" s="235">
        <v>51</v>
      </c>
      <c r="H14" s="235">
        <v>55.25</v>
      </c>
      <c r="I14" s="262"/>
      <c r="J14" s="235">
        <v>56.5</v>
      </c>
      <c r="K14" s="235">
        <v>60.75</v>
      </c>
      <c r="L14" s="228"/>
      <c r="M14" s="237">
        <v>48.25</v>
      </c>
      <c r="N14" s="230"/>
      <c r="O14" s="238">
        <v>0</v>
      </c>
      <c r="P14" s="232"/>
      <c r="Q14" s="335"/>
      <c r="R14" s="335"/>
      <c r="U14" s="233"/>
      <c r="V14" s="233"/>
      <c r="X14" s="208">
        <f>IF($I$7=Y14,5,0)</f>
        <v>0</v>
      </c>
      <c r="Y14" s="208" t="s">
        <v>92</v>
      </c>
      <c r="AA14" s="234"/>
      <c r="AB14" s="234"/>
      <c r="AC14" s="234"/>
    </row>
    <row r="15" spans="2:29" s="208" customFormat="1" ht="24" customHeight="1">
      <c r="C15" s="263">
        <v>10</v>
      </c>
      <c r="D15" s="226">
        <v>46.25</v>
      </c>
      <c r="E15" s="226">
        <v>64.5</v>
      </c>
      <c r="F15" s="236"/>
      <c r="G15" s="226">
        <v>53.75</v>
      </c>
      <c r="H15" s="226">
        <v>60</v>
      </c>
      <c r="I15" s="262"/>
      <c r="J15" s="226">
        <v>61.25</v>
      </c>
      <c r="K15" s="226">
        <v>67.5</v>
      </c>
      <c r="L15" s="228"/>
      <c r="M15" s="229">
        <v>59.65</v>
      </c>
      <c r="N15" s="230"/>
      <c r="O15" s="231">
        <v>0</v>
      </c>
      <c r="P15" s="232"/>
      <c r="Q15" s="335"/>
      <c r="R15" s="335"/>
      <c r="U15" s="233"/>
      <c r="V15" s="233"/>
      <c r="X15" s="208">
        <f>IF($I$7=Y15,6,0)</f>
        <v>0</v>
      </c>
      <c r="Y15" s="208" t="s">
        <v>38</v>
      </c>
      <c r="AA15" s="234"/>
      <c r="AB15" s="234"/>
      <c r="AC15" s="234"/>
    </row>
    <row r="16" spans="2:29" s="208" customFormat="1" ht="24" customHeight="1">
      <c r="C16" s="261">
        <v>11</v>
      </c>
      <c r="D16" s="235">
        <v>54.25</v>
      </c>
      <c r="E16" s="235">
        <v>72.25</v>
      </c>
      <c r="F16" s="236"/>
      <c r="G16" s="235">
        <v>62</v>
      </c>
      <c r="H16" s="235">
        <v>68.25</v>
      </c>
      <c r="I16" s="262"/>
      <c r="J16" s="235">
        <v>69.75</v>
      </c>
      <c r="K16" s="235">
        <v>75.5</v>
      </c>
      <c r="L16" s="228"/>
      <c r="M16" s="237">
        <v>61.25</v>
      </c>
      <c r="N16" s="230"/>
      <c r="O16" s="238">
        <v>91.019417475728162</v>
      </c>
      <c r="P16" s="232"/>
      <c r="Q16" s="335"/>
      <c r="R16" s="335"/>
      <c r="U16" s="233"/>
      <c r="V16" s="233"/>
      <c r="X16" s="208">
        <f>IF($I$7=Y16,7,0)</f>
        <v>0</v>
      </c>
      <c r="Y16" s="208" t="s">
        <v>90</v>
      </c>
      <c r="AA16" s="234"/>
      <c r="AB16" s="234"/>
      <c r="AC16" s="234"/>
    </row>
    <row r="17" spans="2:29" s="208" customFormat="1" ht="24" customHeight="1">
      <c r="C17" s="263">
        <v>12</v>
      </c>
      <c r="D17" s="226">
        <v>62.5</v>
      </c>
      <c r="E17" s="226">
        <v>80.75</v>
      </c>
      <c r="F17" s="236"/>
      <c r="G17" s="226">
        <v>70.75</v>
      </c>
      <c r="H17" s="226">
        <v>76.75</v>
      </c>
      <c r="I17" s="262"/>
      <c r="J17" s="226">
        <v>78.5</v>
      </c>
      <c r="K17" s="226">
        <v>84.25</v>
      </c>
      <c r="L17" s="228"/>
      <c r="M17" s="229">
        <v>67.95</v>
      </c>
      <c r="N17" s="230"/>
      <c r="O17" s="231">
        <v>82.667401285583139</v>
      </c>
      <c r="P17" s="232"/>
      <c r="Q17" s="335"/>
      <c r="R17" s="335"/>
      <c r="U17" s="233"/>
      <c r="V17" s="233"/>
      <c r="X17" s="208">
        <f>IF($I$7=Y17,8,0)</f>
        <v>0</v>
      </c>
      <c r="Y17" s="208" t="s">
        <v>93</v>
      </c>
      <c r="AA17" s="234"/>
      <c r="AB17" s="234"/>
      <c r="AC17" s="234"/>
    </row>
    <row r="18" spans="2:29" s="208" customFormat="1" ht="24" customHeight="1">
      <c r="C18" s="261">
        <v>13</v>
      </c>
      <c r="D18" s="235">
        <v>72</v>
      </c>
      <c r="E18" s="235">
        <v>91.75</v>
      </c>
      <c r="F18" s="236"/>
      <c r="G18" s="235">
        <v>80.75</v>
      </c>
      <c r="H18" s="235">
        <v>87.5</v>
      </c>
      <c r="I18" s="262"/>
      <c r="J18" s="235">
        <v>89.5</v>
      </c>
      <c r="K18" s="235">
        <v>96</v>
      </c>
      <c r="L18" s="228"/>
      <c r="M18" s="237">
        <v>88.7</v>
      </c>
      <c r="N18" s="230"/>
      <c r="O18" s="238">
        <v>95.094284611756606</v>
      </c>
      <c r="P18" s="232"/>
      <c r="Q18" s="335"/>
      <c r="R18" s="335"/>
      <c r="U18" s="233"/>
      <c r="V18" s="233"/>
      <c r="X18" s="208">
        <f>IF($I$7=Y18,9,0)</f>
        <v>0</v>
      </c>
      <c r="Y18" s="208" t="s">
        <v>94</v>
      </c>
    </row>
    <row r="19" spans="2:29" s="208" customFormat="1" ht="24" customHeight="1">
      <c r="C19" s="263">
        <v>14</v>
      </c>
      <c r="D19" s="226">
        <v>79.25</v>
      </c>
      <c r="E19" s="226">
        <v>100.25</v>
      </c>
      <c r="F19" s="236"/>
      <c r="G19" s="226">
        <v>88.25</v>
      </c>
      <c r="H19" s="226">
        <v>95.5</v>
      </c>
      <c r="I19" s="262"/>
      <c r="J19" s="226">
        <v>97.75</v>
      </c>
      <c r="K19" s="226">
        <v>104.75</v>
      </c>
      <c r="L19" s="228"/>
      <c r="M19" s="229">
        <v>89</v>
      </c>
      <c r="N19" s="230"/>
      <c r="O19" s="231">
        <v>97.949621717845972</v>
      </c>
      <c r="P19" s="232"/>
      <c r="Q19" s="265"/>
      <c r="R19" s="265"/>
      <c r="U19" s="233"/>
      <c r="V19" s="233"/>
      <c r="X19" s="208">
        <f>IF($I$7=Y19,10,0)</f>
        <v>0</v>
      </c>
      <c r="Y19" s="208" t="s">
        <v>95</v>
      </c>
    </row>
    <row r="20" spans="2:29" s="208" customFormat="1" ht="24" customHeight="1">
      <c r="C20" s="261">
        <v>15</v>
      </c>
      <c r="D20" s="235">
        <v>89.25</v>
      </c>
      <c r="E20" s="235">
        <v>110</v>
      </c>
      <c r="F20" s="240"/>
      <c r="G20" s="235">
        <v>98.5</v>
      </c>
      <c r="H20" s="235">
        <v>105.5</v>
      </c>
      <c r="I20" s="266"/>
      <c r="J20" s="235">
        <v>107.75</v>
      </c>
      <c r="K20" s="235">
        <v>115</v>
      </c>
      <c r="L20" s="228"/>
      <c r="M20" s="237">
        <v>110</v>
      </c>
      <c r="N20" s="230"/>
      <c r="O20" s="238">
        <v>95.238867455698653</v>
      </c>
      <c r="P20" s="232"/>
      <c r="Q20" s="265"/>
      <c r="R20" s="265"/>
      <c r="U20" s="233"/>
      <c r="V20" s="233"/>
      <c r="X20" s="208">
        <f>IF($I$7=Y20,11,0)</f>
        <v>0</v>
      </c>
      <c r="Y20" s="208" t="s">
        <v>96</v>
      </c>
    </row>
    <row r="21" spans="2:29" ht="24" customHeight="1">
      <c r="C21" s="263">
        <v>16</v>
      </c>
      <c r="D21" s="226">
        <v>97.75</v>
      </c>
      <c r="E21" s="226">
        <v>118.25</v>
      </c>
      <c r="F21" s="241"/>
      <c r="G21" s="226">
        <v>107</v>
      </c>
      <c r="H21" s="226">
        <v>114</v>
      </c>
      <c r="I21" s="267"/>
      <c r="J21" s="226">
        <v>116.5</v>
      </c>
      <c r="K21" s="226">
        <v>123.75</v>
      </c>
      <c r="L21" s="228"/>
      <c r="M21" s="229">
        <v>115.5</v>
      </c>
      <c r="N21" s="230"/>
      <c r="O21" s="231">
        <v>104.15595463137994</v>
      </c>
      <c r="P21" s="232"/>
      <c r="Q21" s="265"/>
      <c r="R21" s="265"/>
      <c r="U21" s="233"/>
      <c r="V21" s="233"/>
      <c r="W21" s="208"/>
      <c r="X21" s="208">
        <f>IF($I$7=Y21,12,0)</f>
        <v>0</v>
      </c>
      <c r="Y21" s="208" t="s">
        <v>89</v>
      </c>
      <c r="Z21" s="208"/>
    </row>
    <row r="22" spans="2:29" ht="24" customHeight="1" outlineLevel="7">
      <c r="C22" s="261">
        <v>17</v>
      </c>
      <c r="D22" s="235">
        <v>107.5</v>
      </c>
      <c r="E22" s="235">
        <v>127.5</v>
      </c>
      <c r="F22" s="241"/>
      <c r="G22" s="235">
        <v>117</v>
      </c>
      <c r="H22" s="235">
        <v>124.25</v>
      </c>
      <c r="I22" s="267"/>
      <c r="J22" s="235">
        <v>127</v>
      </c>
      <c r="K22" s="235">
        <v>133.25</v>
      </c>
      <c r="L22" s="228"/>
      <c r="M22" s="237">
        <v>130.25</v>
      </c>
      <c r="N22" s="230"/>
      <c r="O22" s="238">
        <v>102.01418439716313</v>
      </c>
      <c r="P22" s="232"/>
      <c r="Q22" s="265"/>
      <c r="R22" s="265"/>
      <c r="U22" s="233"/>
      <c r="V22" s="233"/>
      <c r="W22" s="208"/>
      <c r="X22" s="208">
        <f>IF($I$7=Y22,13,0)</f>
        <v>0</v>
      </c>
      <c r="Y22" s="208" t="s">
        <v>97</v>
      </c>
      <c r="Z22" s="208"/>
    </row>
    <row r="23" spans="2:29" ht="24" customHeight="1" outlineLevel="7">
      <c r="C23" s="268">
        <v>18</v>
      </c>
      <c r="D23" s="228">
        <v>120.5</v>
      </c>
      <c r="E23" s="228">
        <v>142.75</v>
      </c>
      <c r="F23" s="241"/>
      <c r="G23" s="228">
        <v>131</v>
      </c>
      <c r="H23" s="228">
        <v>138.5</v>
      </c>
      <c r="I23" s="267"/>
      <c r="J23" s="228">
        <v>136.5</v>
      </c>
      <c r="K23" s="228">
        <v>143.25</v>
      </c>
      <c r="L23" s="228"/>
      <c r="M23" s="230">
        <v>150.5</v>
      </c>
      <c r="N23" s="230"/>
      <c r="O23" s="242">
        <v>112.35955056179776</v>
      </c>
      <c r="P23" s="232"/>
      <c r="Q23" s="265"/>
      <c r="R23" s="265"/>
      <c r="U23" s="233"/>
      <c r="V23" s="233"/>
      <c r="W23" s="208"/>
      <c r="X23" s="208">
        <f>IF($I$7=Y23,14,0)</f>
        <v>0</v>
      </c>
      <c r="Y23" s="208" t="s">
        <v>98</v>
      </c>
      <c r="Z23" s="208"/>
    </row>
    <row r="24" spans="2:29" s="207" customFormat="1" ht="25.2" thickBot="1">
      <c r="B24" s="327"/>
      <c r="C24" s="327"/>
      <c r="D24" s="327"/>
      <c r="E24" s="327"/>
      <c r="F24" s="327"/>
      <c r="G24" s="327"/>
      <c r="H24" s="327"/>
      <c r="I24" s="327"/>
      <c r="J24" s="327"/>
      <c r="K24" s="327"/>
      <c r="L24" s="327"/>
      <c r="M24" s="327"/>
      <c r="N24" s="327"/>
      <c r="O24" s="327"/>
      <c r="P24" s="327"/>
      <c r="Q24" s="327"/>
      <c r="R24" s="328"/>
    </row>
    <row r="25" spans="2:29" s="208" customFormat="1" ht="18" customHeight="1">
      <c r="B25" s="209"/>
      <c r="C25" s="216"/>
      <c r="D25" s="216"/>
      <c r="E25" s="216"/>
      <c r="F25" s="216"/>
      <c r="G25" s="216"/>
      <c r="H25" s="210"/>
      <c r="I25" s="210"/>
      <c r="J25" s="211"/>
      <c r="K25" s="211"/>
      <c r="L25" s="211"/>
      <c r="M25" s="211"/>
      <c r="N25" s="211"/>
      <c r="O25" s="211"/>
      <c r="P25" s="211"/>
      <c r="Q25" s="211"/>
      <c r="R25" s="211"/>
      <c r="X25" s="207"/>
      <c r="Y25" s="207"/>
    </row>
    <row r="26" spans="2:29" ht="36" customHeight="1">
      <c r="B26" s="243"/>
      <c r="C26" s="219" t="s">
        <v>40</v>
      </c>
      <c r="D26" s="220"/>
      <c r="E26" s="221"/>
      <c r="F26" s="221"/>
      <c r="G26" s="222" t="s">
        <v>41</v>
      </c>
      <c r="H26" s="223"/>
      <c r="I26" s="332" t="s">
        <v>37</v>
      </c>
      <c r="J26" s="332"/>
      <c r="K26" s="332"/>
      <c r="L26" s="221"/>
      <c r="M26" s="221"/>
      <c r="N26" s="221"/>
      <c r="O26" s="221"/>
      <c r="P26" s="221"/>
      <c r="Q26" s="221"/>
      <c r="R26" s="224"/>
      <c r="U26" s="333"/>
      <c r="V26" s="333"/>
      <c r="W26" s="208"/>
      <c r="X26" s="208"/>
      <c r="Y26" s="208"/>
      <c r="Z26" s="208"/>
    </row>
    <row r="27" spans="2:29" ht="6.75" customHeight="1">
      <c r="B27" s="215"/>
      <c r="C27" s="244"/>
      <c r="D27" s="245"/>
      <c r="E27" s="246"/>
      <c r="F27" s="247"/>
      <c r="G27" s="334"/>
      <c r="H27" s="334"/>
      <c r="I27" s="216"/>
      <c r="J27" s="216"/>
      <c r="K27" s="248"/>
      <c r="L27" s="248"/>
      <c r="M27" s="248"/>
      <c r="N27" s="248"/>
      <c r="O27" s="248"/>
      <c r="P27" s="248"/>
      <c r="Q27" s="248"/>
      <c r="R27" s="216"/>
      <c r="W27" s="208"/>
      <c r="X27" s="208"/>
      <c r="Y27" s="208"/>
      <c r="Z27" s="208"/>
    </row>
    <row r="28" spans="2:29" ht="24" customHeight="1">
      <c r="B28" s="215"/>
      <c r="C28" s="249"/>
      <c r="D28" s="325" t="s">
        <v>42</v>
      </c>
      <c r="E28" s="326"/>
      <c r="F28" s="250"/>
      <c r="G28" s="325" t="s">
        <v>43</v>
      </c>
      <c r="H28" s="326"/>
      <c r="I28" s="216"/>
      <c r="J28" s="325" t="s">
        <v>44</v>
      </c>
      <c r="K28" s="326"/>
      <c r="L28" s="251"/>
      <c r="M28" s="251"/>
      <c r="N28" s="251"/>
      <c r="O28" s="251"/>
      <c r="P28" s="252"/>
      <c r="Q28" s="252"/>
      <c r="R28" s="216"/>
    </row>
    <row r="29" spans="2:29" ht="52.95" customHeight="1">
      <c r="B29" s="253"/>
      <c r="C29" s="254" t="s">
        <v>45</v>
      </c>
      <c r="D29" s="254" t="s">
        <v>46</v>
      </c>
      <c r="E29" s="255" t="s">
        <v>47</v>
      </c>
      <c r="F29" s="256"/>
      <c r="G29" s="257" t="s">
        <v>46</v>
      </c>
      <c r="H29" s="255" t="s">
        <v>47</v>
      </c>
      <c r="I29" s="256"/>
      <c r="J29" s="257" t="s">
        <v>46</v>
      </c>
      <c r="K29" s="254" t="s">
        <v>47</v>
      </c>
      <c r="L29" s="256"/>
      <c r="M29" s="257" t="s">
        <v>48</v>
      </c>
      <c r="N29" s="254"/>
      <c r="O29" s="257" t="s">
        <v>49</v>
      </c>
      <c r="Q29" s="335" t="s">
        <v>88</v>
      </c>
      <c r="R29" s="335"/>
      <c r="U29" s="258"/>
      <c r="V29" s="258"/>
      <c r="W29" s="208"/>
      <c r="X29" s="208"/>
      <c r="Y29" s="208"/>
      <c r="Z29" s="208"/>
      <c r="AA29" s="225"/>
      <c r="AB29" s="225"/>
      <c r="AC29" s="225"/>
    </row>
    <row r="30" spans="2:29" s="208" customFormat="1" ht="24" customHeight="1">
      <c r="C30" s="259">
        <v>6</v>
      </c>
      <c r="D30" s="226">
        <v>38.75</v>
      </c>
      <c r="E30" s="226">
        <v>46</v>
      </c>
      <c r="F30" s="227"/>
      <c r="G30" s="226">
        <v>42.25</v>
      </c>
      <c r="H30" s="226">
        <v>44.75</v>
      </c>
      <c r="I30" s="260"/>
      <c r="J30" s="226">
        <v>45.75</v>
      </c>
      <c r="K30" s="226">
        <v>48.25</v>
      </c>
      <c r="L30" s="228"/>
      <c r="M30" s="229">
        <v>32.35</v>
      </c>
      <c r="N30" s="230"/>
      <c r="O30" s="231">
        <v>0</v>
      </c>
      <c r="P30" s="232"/>
      <c r="Q30" s="335"/>
      <c r="R30" s="335"/>
      <c r="U30" s="233"/>
      <c r="V30" s="233"/>
      <c r="X30" s="208">
        <f>IF($I$7=Y30,2,0)</f>
        <v>2</v>
      </c>
      <c r="Y30" s="208" t="s">
        <v>87</v>
      </c>
      <c r="AA30" s="234"/>
      <c r="AB30" s="234"/>
      <c r="AC30" s="234"/>
    </row>
    <row r="31" spans="2:29" s="208" customFormat="1" ht="24" customHeight="1">
      <c r="C31" s="261">
        <v>7</v>
      </c>
      <c r="D31" s="235">
        <v>39.5</v>
      </c>
      <c r="E31" s="235">
        <v>48.25</v>
      </c>
      <c r="F31" s="236"/>
      <c r="G31" s="235">
        <v>43.5</v>
      </c>
      <c r="H31" s="235">
        <v>46.5</v>
      </c>
      <c r="I31" s="262"/>
      <c r="J31" s="235">
        <v>47.75</v>
      </c>
      <c r="K31" s="235">
        <v>50.75</v>
      </c>
      <c r="L31" s="228"/>
      <c r="M31" s="237">
        <v>37.5</v>
      </c>
      <c r="N31" s="230"/>
      <c r="O31" s="238">
        <v>0</v>
      </c>
      <c r="P31" s="232"/>
      <c r="Q31" s="335"/>
      <c r="R31" s="335"/>
      <c r="U31" s="233"/>
      <c r="V31" s="233"/>
      <c r="X31" s="208">
        <f>IF($I$7=Y31,3,0)</f>
        <v>0</v>
      </c>
      <c r="Y31" s="208" t="s">
        <v>37</v>
      </c>
      <c r="AA31" s="234"/>
      <c r="AB31" s="234"/>
      <c r="AC31" s="234"/>
    </row>
    <row r="32" spans="2:29" s="208" customFormat="1" ht="24" customHeight="1">
      <c r="C32" s="263">
        <v>8</v>
      </c>
      <c r="D32" s="226">
        <v>45.25</v>
      </c>
      <c r="E32" s="226">
        <v>56.5</v>
      </c>
      <c r="F32" s="239"/>
      <c r="G32" s="226">
        <v>50.25</v>
      </c>
      <c r="H32" s="226">
        <v>54.25</v>
      </c>
      <c r="I32" s="264"/>
      <c r="J32" s="226">
        <v>55.5</v>
      </c>
      <c r="K32" s="226">
        <v>59.5</v>
      </c>
      <c r="L32" s="228"/>
      <c r="M32" s="229">
        <v>50.25</v>
      </c>
      <c r="N32" s="230"/>
      <c r="O32" s="231">
        <v>0</v>
      </c>
      <c r="P32" s="232"/>
      <c r="Q32" s="335"/>
      <c r="R32" s="335"/>
      <c r="U32" s="233"/>
      <c r="V32" s="233"/>
      <c r="X32" s="208">
        <f>IF($I$7=Y32,4,0)</f>
        <v>0</v>
      </c>
      <c r="Y32" s="208" t="s">
        <v>91</v>
      </c>
      <c r="AA32" s="234"/>
      <c r="AB32" s="234"/>
      <c r="AC32" s="234"/>
    </row>
    <row r="33" spans="2:29" s="208" customFormat="1" ht="24" customHeight="1">
      <c r="C33" s="261">
        <v>9</v>
      </c>
      <c r="D33" s="235">
        <v>49.5</v>
      </c>
      <c r="E33" s="235">
        <v>61.75</v>
      </c>
      <c r="F33" s="236"/>
      <c r="G33" s="235">
        <v>55</v>
      </c>
      <c r="H33" s="235">
        <v>59.25</v>
      </c>
      <c r="I33" s="262"/>
      <c r="J33" s="235">
        <v>60.75</v>
      </c>
      <c r="K33" s="235">
        <v>65.25</v>
      </c>
      <c r="L33" s="228"/>
      <c r="M33" s="237">
        <v>48.25</v>
      </c>
      <c r="N33" s="230"/>
      <c r="O33" s="238">
        <v>0</v>
      </c>
      <c r="P33" s="232"/>
      <c r="Q33" s="335"/>
      <c r="R33" s="335"/>
      <c r="U33" s="233"/>
      <c r="V33" s="233"/>
      <c r="X33" s="208">
        <f>IF($I$7=Y33,5,0)</f>
        <v>0</v>
      </c>
      <c r="Y33" s="208" t="s">
        <v>92</v>
      </c>
      <c r="AA33" s="234"/>
      <c r="AB33" s="234"/>
      <c r="AC33" s="234"/>
    </row>
    <row r="34" spans="2:29" s="208" customFormat="1" ht="24" customHeight="1">
      <c r="C34" s="263">
        <v>10</v>
      </c>
      <c r="D34" s="226">
        <v>50.75</v>
      </c>
      <c r="E34" s="226">
        <v>69</v>
      </c>
      <c r="F34" s="236"/>
      <c r="G34" s="226">
        <v>58.75</v>
      </c>
      <c r="H34" s="226">
        <v>65</v>
      </c>
      <c r="I34" s="262"/>
      <c r="J34" s="226">
        <v>66.75</v>
      </c>
      <c r="K34" s="226">
        <v>73</v>
      </c>
      <c r="L34" s="228"/>
      <c r="M34" s="229">
        <v>59.65</v>
      </c>
      <c r="N34" s="230"/>
      <c r="O34" s="231">
        <v>0</v>
      </c>
      <c r="P34" s="232"/>
      <c r="Q34" s="335"/>
      <c r="R34" s="335"/>
      <c r="U34" s="233"/>
      <c r="V34" s="233"/>
      <c r="X34" s="208">
        <f>IF($I$7=Y34,6,0)</f>
        <v>0</v>
      </c>
      <c r="Y34" s="208" t="s">
        <v>38</v>
      </c>
      <c r="AA34" s="234"/>
      <c r="AB34" s="234"/>
      <c r="AC34" s="234"/>
    </row>
    <row r="35" spans="2:29" s="208" customFormat="1" ht="24" customHeight="1">
      <c r="C35" s="261">
        <v>11</v>
      </c>
      <c r="D35" s="235">
        <v>60.25</v>
      </c>
      <c r="E35" s="235">
        <v>78.5</v>
      </c>
      <c r="F35" s="236"/>
      <c r="G35" s="235">
        <v>68.75</v>
      </c>
      <c r="H35" s="235">
        <v>75</v>
      </c>
      <c r="I35" s="262"/>
      <c r="J35" s="235">
        <v>77.25</v>
      </c>
      <c r="K35" s="235">
        <v>83.25</v>
      </c>
      <c r="L35" s="228"/>
      <c r="M35" s="237">
        <v>61.25</v>
      </c>
      <c r="N35" s="230"/>
      <c r="O35" s="238">
        <v>91.019417475728162</v>
      </c>
      <c r="P35" s="232"/>
      <c r="Q35" s="335"/>
      <c r="R35" s="335"/>
      <c r="U35" s="233"/>
      <c r="V35" s="233"/>
      <c r="X35" s="208">
        <f>IF($I$7=Y35,7,0)</f>
        <v>0</v>
      </c>
      <c r="Y35" s="208" t="s">
        <v>90</v>
      </c>
      <c r="AA35" s="234"/>
      <c r="AB35" s="234"/>
      <c r="AC35" s="234"/>
    </row>
    <row r="36" spans="2:29" s="208" customFormat="1" ht="24" customHeight="1">
      <c r="C36" s="263">
        <v>12</v>
      </c>
      <c r="D36" s="226">
        <v>70.25</v>
      </c>
      <c r="E36" s="226">
        <v>88.25</v>
      </c>
      <c r="F36" s="236"/>
      <c r="G36" s="226">
        <v>79.25</v>
      </c>
      <c r="H36" s="226">
        <v>85.25</v>
      </c>
      <c r="I36" s="262"/>
      <c r="J36" s="226">
        <v>88</v>
      </c>
      <c r="K36" s="226">
        <v>93.75</v>
      </c>
      <c r="L36" s="228"/>
      <c r="M36" s="229">
        <v>67.95</v>
      </c>
      <c r="N36" s="230"/>
      <c r="O36" s="231">
        <v>82.667401285583139</v>
      </c>
      <c r="P36" s="232"/>
      <c r="Q36" s="335"/>
      <c r="R36" s="335"/>
      <c r="U36" s="233"/>
      <c r="V36" s="233"/>
      <c r="X36" s="208">
        <f>IF($I$7=Y36,8,0)</f>
        <v>0</v>
      </c>
      <c r="Y36" s="208" t="s">
        <v>93</v>
      </c>
      <c r="AA36" s="234"/>
      <c r="AB36" s="234"/>
      <c r="AC36" s="234"/>
    </row>
    <row r="37" spans="2:29" s="208" customFormat="1" ht="24" customHeight="1">
      <c r="C37" s="261">
        <v>13</v>
      </c>
      <c r="D37" s="235">
        <v>80</v>
      </c>
      <c r="E37" s="235">
        <v>100</v>
      </c>
      <c r="F37" s="236"/>
      <c r="G37" s="235">
        <v>89.75</v>
      </c>
      <c r="H37" s="235">
        <v>96.5</v>
      </c>
      <c r="I37" s="262"/>
      <c r="J37" s="235">
        <v>99.5</v>
      </c>
      <c r="K37" s="235">
        <v>106</v>
      </c>
      <c r="L37" s="228"/>
      <c r="M37" s="237">
        <v>88.7</v>
      </c>
      <c r="N37" s="230"/>
      <c r="O37" s="238">
        <v>95.094284611756606</v>
      </c>
      <c r="P37" s="232"/>
      <c r="Q37" s="335"/>
      <c r="R37" s="335"/>
      <c r="U37" s="233"/>
      <c r="V37" s="233"/>
      <c r="X37" s="208">
        <f>IF($I$7=Y37,9,0)</f>
        <v>0</v>
      </c>
      <c r="Y37" s="208" t="s">
        <v>94</v>
      </c>
    </row>
    <row r="38" spans="2:29" s="208" customFormat="1" ht="24" customHeight="1">
      <c r="C38" s="263">
        <v>14</v>
      </c>
      <c r="D38" s="226">
        <v>88.25</v>
      </c>
      <c r="E38" s="226">
        <v>109</v>
      </c>
      <c r="F38" s="236"/>
      <c r="G38" s="226">
        <v>98.25</v>
      </c>
      <c r="H38" s="226">
        <v>105.25</v>
      </c>
      <c r="I38" s="262"/>
      <c r="J38" s="226">
        <v>108.5</v>
      </c>
      <c r="K38" s="226">
        <v>115.75</v>
      </c>
      <c r="L38" s="228"/>
      <c r="M38" s="229">
        <v>89</v>
      </c>
      <c r="N38" s="230"/>
      <c r="O38" s="231">
        <v>97.949621717845972</v>
      </c>
      <c r="P38" s="232"/>
      <c r="Q38" s="265"/>
      <c r="R38" s="265"/>
      <c r="U38" s="233"/>
      <c r="V38" s="233"/>
      <c r="X38" s="208">
        <f>IF($I$7=Y38,10,0)</f>
        <v>0</v>
      </c>
      <c r="Y38" s="208" t="s">
        <v>95</v>
      </c>
    </row>
    <row r="39" spans="2:29" s="208" customFormat="1" ht="24" customHeight="1">
      <c r="C39" s="261">
        <v>15</v>
      </c>
      <c r="D39" s="235">
        <v>98.75</v>
      </c>
      <c r="E39" s="235">
        <v>119.5</v>
      </c>
      <c r="F39" s="240"/>
      <c r="G39" s="235">
        <v>109</v>
      </c>
      <c r="H39" s="235">
        <v>116.25</v>
      </c>
      <c r="I39" s="266"/>
      <c r="J39" s="235">
        <v>119.75</v>
      </c>
      <c r="K39" s="235">
        <v>126.75</v>
      </c>
      <c r="L39" s="228"/>
      <c r="M39" s="237">
        <v>110</v>
      </c>
      <c r="N39" s="230"/>
      <c r="O39" s="238">
        <v>95.238867455698653</v>
      </c>
      <c r="P39" s="232"/>
      <c r="Q39" s="265"/>
      <c r="R39" s="265"/>
      <c r="U39" s="233"/>
      <c r="V39" s="233"/>
      <c r="X39" s="208">
        <f>IF($I$7=Y39,11,0)</f>
        <v>0</v>
      </c>
      <c r="Y39" s="208" t="s">
        <v>96</v>
      </c>
    </row>
    <row r="40" spans="2:29" ht="24" customHeight="1">
      <c r="C40" s="263">
        <v>16</v>
      </c>
      <c r="D40" s="226">
        <v>108.25</v>
      </c>
      <c r="E40" s="226">
        <v>129</v>
      </c>
      <c r="F40" s="241"/>
      <c r="G40" s="226">
        <v>118.75</v>
      </c>
      <c r="H40" s="226">
        <v>125.75</v>
      </c>
      <c r="I40" s="267"/>
      <c r="J40" s="226">
        <v>129.5</v>
      </c>
      <c r="K40" s="226">
        <v>136.75</v>
      </c>
      <c r="L40" s="228"/>
      <c r="M40" s="229">
        <v>115.5</v>
      </c>
      <c r="N40" s="230"/>
      <c r="O40" s="231">
        <v>104.15595463137994</v>
      </c>
      <c r="P40" s="232"/>
      <c r="Q40" s="265"/>
      <c r="R40" s="265"/>
      <c r="U40" s="233"/>
      <c r="V40" s="233"/>
      <c r="W40" s="208"/>
      <c r="X40" s="208">
        <f>IF($I$7=Y40,12,0)</f>
        <v>0</v>
      </c>
      <c r="Y40" s="208" t="s">
        <v>89</v>
      </c>
      <c r="Z40" s="208"/>
    </row>
    <row r="41" spans="2:29" ht="24" customHeight="1" outlineLevel="7">
      <c r="C41" s="261">
        <v>17</v>
      </c>
      <c r="D41" s="235">
        <v>119</v>
      </c>
      <c r="E41" s="235">
        <v>139</v>
      </c>
      <c r="F41" s="241"/>
      <c r="G41" s="235">
        <v>130</v>
      </c>
      <c r="H41" s="235">
        <v>137.25</v>
      </c>
      <c r="I41" s="267"/>
      <c r="J41" s="235">
        <v>141.25</v>
      </c>
      <c r="K41" s="235">
        <v>147.5</v>
      </c>
      <c r="L41" s="228"/>
      <c r="M41" s="237">
        <v>130.25</v>
      </c>
      <c r="N41" s="230"/>
      <c r="O41" s="238">
        <v>102.01418439716313</v>
      </c>
      <c r="P41" s="232"/>
      <c r="Q41" s="265"/>
      <c r="R41" s="265"/>
      <c r="U41" s="233"/>
      <c r="V41" s="233"/>
      <c r="W41" s="208"/>
      <c r="X41" s="208">
        <f>IF($I$7=Y41,13,0)</f>
        <v>0</v>
      </c>
      <c r="Y41" s="208" t="s">
        <v>97</v>
      </c>
      <c r="Z41" s="208"/>
    </row>
    <row r="42" spans="2:29" ht="24" customHeight="1" outlineLevel="7">
      <c r="C42" s="268">
        <v>18</v>
      </c>
      <c r="D42" s="228">
        <v>133.25</v>
      </c>
      <c r="E42" s="228">
        <v>155.75</v>
      </c>
      <c r="F42" s="241"/>
      <c r="G42" s="228">
        <v>145.5</v>
      </c>
      <c r="H42" s="228">
        <v>152.75</v>
      </c>
      <c r="I42" s="267"/>
      <c r="J42" s="228">
        <v>152.5</v>
      </c>
      <c r="K42" s="228">
        <v>159.25</v>
      </c>
      <c r="L42" s="228"/>
      <c r="M42" s="230">
        <v>150.5</v>
      </c>
      <c r="N42" s="230"/>
      <c r="O42" s="242">
        <v>112.35955056179776</v>
      </c>
      <c r="P42" s="232"/>
      <c r="Q42" s="265"/>
      <c r="R42" s="265"/>
      <c r="U42" s="233"/>
      <c r="V42" s="233"/>
      <c r="W42" s="208"/>
      <c r="X42" s="208">
        <f>IF($I$7=Y42,14,0)</f>
        <v>0</v>
      </c>
      <c r="Y42" s="208" t="s">
        <v>98</v>
      </c>
      <c r="Z42" s="208"/>
    </row>
    <row r="43" spans="2:29" s="207" customFormat="1" ht="25.2" thickBot="1">
      <c r="B43" s="327"/>
      <c r="C43" s="327"/>
      <c r="D43" s="327"/>
      <c r="E43" s="327"/>
      <c r="F43" s="327"/>
      <c r="G43" s="327"/>
      <c r="H43" s="327"/>
      <c r="I43" s="327"/>
      <c r="J43" s="327"/>
      <c r="K43" s="327"/>
      <c r="L43" s="327"/>
      <c r="M43" s="327"/>
      <c r="N43" s="327"/>
      <c r="O43" s="327"/>
      <c r="P43" s="327"/>
      <c r="Q43" s="327"/>
      <c r="R43" s="328"/>
    </row>
    <row r="44" spans="2:29" s="208" customFormat="1" ht="18" customHeight="1">
      <c r="B44" s="209"/>
      <c r="C44" s="216"/>
      <c r="D44" s="216"/>
      <c r="E44" s="216"/>
      <c r="F44" s="216"/>
      <c r="G44" s="216"/>
      <c r="H44" s="210"/>
      <c r="I44" s="210"/>
      <c r="J44" s="211"/>
      <c r="K44" s="211"/>
      <c r="L44" s="211"/>
      <c r="M44" s="211"/>
      <c r="N44" s="211"/>
      <c r="O44" s="211"/>
      <c r="P44" s="211"/>
      <c r="Q44" s="211"/>
      <c r="R44" s="211"/>
      <c r="X44" s="207"/>
      <c r="Y44" s="207"/>
    </row>
    <row r="45" spans="2:29" ht="36" customHeight="1">
      <c r="B45" s="243"/>
      <c r="C45" s="219" t="s">
        <v>40</v>
      </c>
      <c r="D45" s="220"/>
      <c r="E45" s="221"/>
      <c r="F45" s="221"/>
      <c r="G45" s="222" t="s">
        <v>41</v>
      </c>
      <c r="H45" s="223"/>
      <c r="I45" s="336" t="s">
        <v>91</v>
      </c>
      <c r="J45" s="336"/>
      <c r="K45" s="336"/>
      <c r="L45" s="221"/>
      <c r="M45" s="221"/>
      <c r="N45" s="221"/>
      <c r="O45" s="221"/>
      <c r="P45" s="221"/>
      <c r="Q45" s="221"/>
      <c r="R45" s="224"/>
      <c r="U45" s="333"/>
      <c r="V45" s="333"/>
      <c r="W45" s="208"/>
      <c r="X45" s="208"/>
      <c r="Y45" s="208"/>
      <c r="Z45" s="208"/>
    </row>
    <row r="46" spans="2:29" ht="6.75" customHeight="1">
      <c r="B46" s="215"/>
      <c r="C46" s="244"/>
      <c r="D46" s="245"/>
      <c r="E46" s="246"/>
      <c r="F46" s="247"/>
      <c r="G46" s="334"/>
      <c r="H46" s="334"/>
      <c r="I46" s="216"/>
      <c r="J46" s="216"/>
      <c r="K46" s="248"/>
      <c r="L46" s="248"/>
      <c r="M46" s="248"/>
      <c r="N46" s="248"/>
      <c r="O46" s="248"/>
      <c r="P46" s="248"/>
      <c r="Q46" s="248"/>
      <c r="R46" s="216"/>
      <c r="W46" s="208"/>
      <c r="X46" s="208"/>
      <c r="Y46" s="208"/>
      <c r="Z46" s="208"/>
    </row>
    <row r="47" spans="2:29" ht="24" customHeight="1">
      <c r="B47" s="215"/>
      <c r="C47" s="249"/>
      <c r="D47" s="325" t="s">
        <v>42</v>
      </c>
      <c r="E47" s="326"/>
      <c r="F47" s="250"/>
      <c r="G47" s="325" t="s">
        <v>43</v>
      </c>
      <c r="H47" s="326"/>
      <c r="I47" s="216"/>
      <c r="J47" s="325" t="s">
        <v>44</v>
      </c>
      <c r="K47" s="326"/>
      <c r="L47" s="251"/>
      <c r="M47" s="251"/>
      <c r="N47" s="251"/>
      <c r="O47" s="251"/>
      <c r="P47" s="252"/>
      <c r="Q47" s="252"/>
      <c r="R47" s="216"/>
    </row>
    <row r="48" spans="2:29" ht="52.95" customHeight="1">
      <c r="B48" s="253"/>
      <c r="C48" s="254" t="s">
        <v>45</v>
      </c>
      <c r="D48" s="254" t="s">
        <v>46</v>
      </c>
      <c r="E48" s="255" t="s">
        <v>47</v>
      </c>
      <c r="F48" s="256"/>
      <c r="G48" s="257" t="s">
        <v>46</v>
      </c>
      <c r="H48" s="255" t="s">
        <v>47</v>
      </c>
      <c r="I48" s="256"/>
      <c r="J48" s="257" t="s">
        <v>46</v>
      </c>
      <c r="K48" s="254" t="s">
        <v>47</v>
      </c>
      <c r="L48" s="256"/>
      <c r="M48" s="257" t="s">
        <v>48</v>
      </c>
      <c r="N48" s="254"/>
      <c r="O48" s="257" t="s">
        <v>49</v>
      </c>
      <c r="Q48" s="335" t="s">
        <v>88</v>
      </c>
      <c r="R48" s="335"/>
      <c r="U48" s="258"/>
      <c r="V48" s="258"/>
      <c r="W48" s="208"/>
      <c r="X48" s="208"/>
      <c r="Y48" s="208"/>
      <c r="Z48" s="208"/>
      <c r="AA48" s="225"/>
      <c r="AB48" s="225"/>
      <c r="AC48" s="225"/>
    </row>
    <row r="49" spans="2:29" s="208" customFormat="1" ht="24" customHeight="1">
      <c r="C49" s="259">
        <v>6</v>
      </c>
      <c r="D49" s="226">
        <v>38.5</v>
      </c>
      <c r="E49" s="226">
        <v>45.75</v>
      </c>
      <c r="F49" s="227"/>
      <c r="G49" s="226">
        <v>42</v>
      </c>
      <c r="H49" s="226">
        <v>44.5</v>
      </c>
      <c r="I49" s="260"/>
      <c r="J49" s="226">
        <v>45.5</v>
      </c>
      <c r="K49" s="226">
        <v>48</v>
      </c>
      <c r="L49" s="228"/>
      <c r="M49" s="229">
        <v>32.35</v>
      </c>
      <c r="N49" s="230"/>
      <c r="O49" s="231">
        <v>0</v>
      </c>
      <c r="P49" s="232"/>
      <c r="Q49" s="335"/>
      <c r="R49" s="335"/>
      <c r="U49" s="233"/>
      <c r="V49" s="233"/>
      <c r="X49" s="208">
        <f>IF($I$7=Y49,2,0)</f>
        <v>2</v>
      </c>
      <c r="Y49" s="208" t="s">
        <v>87</v>
      </c>
      <c r="AA49" s="234"/>
      <c r="AB49" s="234"/>
      <c r="AC49" s="234"/>
    </row>
    <row r="50" spans="2:29" s="208" customFormat="1" ht="24" customHeight="1">
      <c r="C50" s="261">
        <v>7</v>
      </c>
      <c r="D50" s="235">
        <v>39.25</v>
      </c>
      <c r="E50" s="235">
        <v>48</v>
      </c>
      <c r="F50" s="236"/>
      <c r="G50" s="235">
        <v>43.25</v>
      </c>
      <c r="H50" s="235">
        <v>46.25</v>
      </c>
      <c r="I50" s="262"/>
      <c r="J50" s="235">
        <v>47.5</v>
      </c>
      <c r="K50" s="235">
        <v>50.5</v>
      </c>
      <c r="L50" s="228"/>
      <c r="M50" s="237">
        <v>37.5</v>
      </c>
      <c r="N50" s="230"/>
      <c r="O50" s="238">
        <v>0</v>
      </c>
      <c r="P50" s="232"/>
      <c r="Q50" s="335"/>
      <c r="R50" s="335"/>
      <c r="U50" s="233"/>
      <c r="V50" s="233"/>
      <c r="X50" s="208">
        <f>IF($I$7=Y50,3,0)</f>
        <v>0</v>
      </c>
      <c r="Y50" s="208" t="s">
        <v>37</v>
      </c>
      <c r="AA50" s="234"/>
      <c r="AB50" s="234"/>
      <c r="AC50" s="234"/>
    </row>
    <row r="51" spans="2:29" s="208" customFormat="1" ht="24" customHeight="1">
      <c r="C51" s="263">
        <v>8</v>
      </c>
      <c r="D51" s="226">
        <v>45</v>
      </c>
      <c r="E51" s="226">
        <v>56</v>
      </c>
      <c r="F51" s="239"/>
      <c r="G51" s="226">
        <v>50</v>
      </c>
      <c r="H51" s="226">
        <v>53.75</v>
      </c>
      <c r="I51" s="264"/>
      <c r="J51" s="226">
        <v>55.25</v>
      </c>
      <c r="K51" s="226">
        <v>59</v>
      </c>
      <c r="L51" s="228"/>
      <c r="M51" s="229">
        <v>50.25</v>
      </c>
      <c r="N51" s="230"/>
      <c r="O51" s="231">
        <v>0</v>
      </c>
      <c r="P51" s="232"/>
      <c r="Q51" s="335"/>
      <c r="R51" s="335"/>
      <c r="U51" s="233"/>
      <c r="V51" s="233"/>
      <c r="X51" s="208">
        <f>IF($I$7=Y51,4,0)</f>
        <v>0</v>
      </c>
      <c r="Y51" s="208" t="s">
        <v>91</v>
      </c>
      <c r="AA51" s="234"/>
      <c r="AB51" s="234"/>
      <c r="AC51" s="234"/>
    </row>
    <row r="52" spans="2:29" s="208" customFormat="1" ht="24" customHeight="1">
      <c r="C52" s="261">
        <v>9</v>
      </c>
      <c r="D52" s="235">
        <v>49</v>
      </c>
      <c r="E52" s="235">
        <v>61.5</v>
      </c>
      <c r="F52" s="236"/>
      <c r="G52" s="235">
        <v>54.75</v>
      </c>
      <c r="H52" s="235">
        <v>59</v>
      </c>
      <c r="I52" s="262"/>
      <c r="J52" s="235">
        <v>60.5</v>
      </c>
      <c r="K52" s="235">
        <v>64.75</v>
      </c>
      <c r="L52" s="228"/>
      <c r="M52" s="237">
        <v>48.25</v>
      </c>
      <c r="N52" s="230"/>
      <c r="O52" s="238">
        <v>0</v>
      </c>
      <c r="P52" s="232"/>
      <c r="Q52" s="335"/>
      <c r="R52" s="335"/>
      <c r="U52" s="233"/>
      <c r="V52" s="233"/>
      <c r="X52" s="208">
        <f>IF($I$7=Y52,5,0)</f>
        <v>0</v>
      </c>
      <c r="Y52" s="208" t="s">
        <v>92</v>
      </c>
      <c r="AA52" s="234"/>
      <c r="AB52" s="234"/>
      <c r="AC52" s="234"/>
    </row>
    <row r="53" spans="2:29" s="208" customFormat="1" ht="24" customHeight="1">
      <c r="C53" s="263">
        <v>10</v>
      </c>
      <c r="D53" s="226">
        <v>50.75</v>
      </c>
      <c r="E53" s="226">
        <v>69</v>
      </c>
      <c r="F53" s="236"/>
      <c r="G53" s="226">
        <v>58.5</v>
      </c>
      <c r="H53" s="226">
        <v>64.75</v>
      </c>
      <c r="I53" s="262"/>
      <c r="J53" s="226">
        <v>66.5</v>
      </c>
      <c r="K53" s="226">
        <v>72.75</v>
      </c>
      <c r="L53" s="228"/>
      <c r="M53" s="229">
        <v>59.65</v>
      </c>
      <c r="N53" s="230"/>
      <c r="O53" s="231">
        <v>0</v>
      </c>
      <c r="P53" s="232"/>
      <c r="Q53" s="335"/>
      <c r="R53" s="335"/>
      <c r="U53" s="233"/>
      <c r="V53" s="233"/>
      <c r="X53" s="208">
        <f>IF($I$7=Y53,6,0)</f>
        <v>0</v>
      </c>
      <c r="Y53" s="208" t="s">
        <v>38</v>
      </c>
      <c r="AA53" s="234"/>
      <c r="AB53" s="234"/>
      <c r="AC53" s="234"/>
    </row>
    <row r="54" spans="2:29" s="208" customFormat="1" ht="24" customHeight="1">
      <c r="C54" s="261">
        <v>11</v>
      </c>
      <c r="D54" s="235">
        <v>60</v>
      </c>
      <c r="E54" s="235">
        <v>78</v>
      </c>
      <c r="F54" s="236"/>
      <c r="G54" s="235">
        <v>68.25</v>
      </c>
      <c r="H54" s="235">
        <v>74.75</v>
      </c>
      <c r="I54" s="262"/>
      <c r="J54" s="235">
        <v>76.75</v>
      </c>
      <c r="K54" s="235">
        <v>82.75</v>
      </c>
      <c r="L54" s="228"/>
      <c r="M54" s="237">
        <v>61.25</v>
      </c>
      <c r="N54" s="230"/>
      <c r="O54" s="238">
        <v>91.019417475728162</v>
      </c>
      <c r="P54" s="232"/>
      <c r="Q54" s="335"/>
      <c r="R54" s="335"/>
      <c r="U54" s="233"/>
      <c r="V54" s="233"/>
      <c r="X54" s="208">
        <f>IF($I$7=Y54,7,0)</f>
        <v>0</v>
      </c>
      <c r="Y54" s="208" t="s">
        <v>90</v>
      </c>
      <c r="AA54" s="234"/>
      <c r="AB54" s="234"/>
      <c r="AC54" s="234"/>
    </row>
    <row r="55" spans="2:29" s="208" customFormat="1" ht="24" customHeight="1">
      <c r="C55" s="263">
        <v>12</v>
      </c>
      <c r="D55" s="226">
        <v>69.75</v>
      </c>
      <c r="E55" s="226">
        <v>87.75</v>
      </c>
      <c r="F55" s="236"/>
      <c r="G55" s="226">
        <v>78.75</v>
      </c>
      <c r="H55" s="226">
        <v>84.75</v>
      </c>
      <c r="I55" s="262"/>
      <c r="J55" s="226">
        <v>87.25</v>
      </c>
      <c r="K55" s="226">
        <v>93</v>
      </c>
      <c r="L55" s="228"/>
      <c r="M55" s="229">
        <v>67.95</v>
      </c>
      <c r="N55" s="230"/>
      <c r="O55" s="231">
        <v>82.667401285583139</v>
      </c>
      <c r="P55" s="232"/>
      <c r="Q55" s="335"/>
      <c r="R55" s="335"/>
      <c r="U55" s="233"/>
      <c r="V55" s="233"/>
      <c r="X55" s="208">
        <f>IF($I$7=Y55,8,0)</f>
        <v>0</v>
      </c>
      <c r="Y55" s="208" t="s">
        <v>93</v>
      </c>
      <c r="AA55" s="234"/>
      <c r="AB55" s="234"/>
      <c r="AC55" s="234"/>
    </row>
    <row r="56" spans="2:29" s="208" customFormat="1" ht="24" customHeight="1">
      <c r="C56" s="261">
        <v>13</v>
      </c>
      <c r="D56" s="235">
        <v>79.25</v>
      </c>
      <c r="E56" s="235">
        <v>99.25</v>
      </c>
      <c r="F56" s="236"/>
      <c r="G56" s="235">
        <v>89</v>
      </c>
      <c r="H56" s="235">
        <v>95.5</v>
      </c>
      <c r="I56" s="262"/>
      <c r="J56" s="235">
        <v>98.5</v>
      </c>
      <c r="K56" s="235">
        <v>105.25</v>
      </c>
      <c r="L56" s="228"/>
      <c r="M56" s="237">
        <v>88.7</v>
      </c>
      <c r="N56" s="230"/>
      <c r="O56" s="238">
        <v>95.094284611756606</v>
      </c>
      <c r="P56" s="232"/>
      <c r="Q56" s="335"/>
      <c r="R56" s="335"/>
      <c r="U56" s="233"/>
      <c r="V56" s="233"/>
      <c r="X56" s="208">
        <f>IF($I$7=Y56,9,0)</f>
        <v>0</v>
      </c>
      <c r="Y56" s="208" t="s">
        <v>94</v>
      </c>
    </row>
    <row r="57" spans="2:29" s="208" customFormat="1" ht="24" customHeight="1">
      <c r="C57" s="263">
        <v>14</v>
      </c>
      <c r="D57" s="226">
        <v>87.25</v>
      </c>
      <c r="E57" s="226">
        <v>108.25</v>
      </c>
      <c r="F57" s="236"/>
      <c r="G57" s="226">
        <v>97.25</v>
      </c>
      <c r="H57" s="226">
        <v>104.5</v>
      </c>
      <c r="I57" s="262"/>
      <c r="J57" s="226">
        <v>107.5</v>
      </c>
      <c r="K57" s="226">
        <v>114.75</v>
      </c>
      <c r="L57" s="228"/>
      <c r="M57" s="229">
        <v>89</v>
      </c>
      <c r="N57" s="230"/>
      <c r="O57" s="231">
        <v>97.949621717845972</v>
      </c>
      <c r="P57" s="232"/>
      <c r="Q57" s="265"/>
      <c r="R57" s="265"/>
      <c r="U57" s="233"/>
      <c r="V57" s="233"/>
      <c r="X57" s="208">
        <f>IF($I$7=Y57,10,0)</f>
        <v>0</v>
      </c>
      <c r="Y57" s="208" t="s">
        <v>95</v>
      </c>
    </row>
    <row r="58" spans="2:29" s="208" customFormat="1" ht="24" customHeight="1">
      <c r="C58" s="261">
        <v>15</v>
      </c>
      <c r="D58" s="235">
        <v>98</v>
      </c>
      <c r="E58" s="235">
        <v>118.75</v>
      </c>
      <c r="F58" s="240"/>
      <c r="G58" s="235">
        <v>108</v>
      </c>
      <c r="H58" s="235">
        <v>115.25</v>
      </c>
      <c r="I58" s="266"/>
      <c r="J58" s="235">
        <v>118.5</v>
      </c>
      <c r="K58" s="235">
        <v>125.75</v>
      </c>
      <c r="L58" s="228"/>
      <c r="M58" s="237">
        <v>110</v>
      </c>
      <c r="N58" s="230"/>
      <c r="O58" s="238">
        <v>95.238867455698653</v>
      </c>
      <c r="P58" s="232"/>
      <c r="Q58" s="265"/>
      <c r="R58" s="265"/>
      <c r="U58" s="233"/>
      <c r="V58" s="233"/>
      <c r="X58" s="208">
        <f>IF($I$7=Y58,11,0)</f>
        <v>0</v>
      </c>
      <c r="Y58" s="208" t="s">
        <v>96</v>
      </c>
    </row>
    <row r="59" spans="2:29" ht="24" customHeight="1">
      <c r="C59" s="263">
        <v>16</v>
      </c>
      <c r="D59" s="226">
        <v>107.25</v>
      </c>
      <c r="E59" s="226">
        <v>128</v>
      </c>
      <c r="F59" s="241"/>
      <c r="G59" s="226">
        <v>117.75</v>
      </c>
      <c r="H59" s="226">
        <v>124.75</v>
      </c>
      <c r="I59" s="267"/>
      <c r="J59" s="226">
        <v>128.5</v>
      </c>
      <c r="K59" s="226">
        <v>135.5</v>
      </c>
      <c r="L59" s="228"/>
      <c r="M59" s="229">
        <v>115.5</v>
      </c>
      <c r="N59" s="230"/>
      <c r="O59" s="231">
        <v>104.15595463137994</v>
      </c>
      <c r="P59" s="232"/>
      <c r="Q59" s="265"/>
      <c r="R59" s="265"/>
      <c r="U59" s="233"/>
      <c r="V59" s="233"/>
      <c r="W59" s="208"/>
      <c r="X59" s="208">
        <f>IF($I$7=Y59,12,0)</f>
        <v>0</v>
      </c>
      <c r="Y59" s="208" t="s">
        <v>89</v>
      </c>
      <c r="Z59" s="208"/>
    </row>
    <row r="60" spans="2:29" ht="24" customHeight="1" outlineLevel="7">
      <c r="C60" s="261">
        <v>17</v>
      </c>
      <c r="D60" s="235">
        <v>118</v>
      </c>
      <c r="E60" s="235">
        <v>138</v>
      </c>
      <c r="F60" s="241"/>
      <c r="G60" s="235">
        <v>128.75</v>
      </c>
      <c r="H60" s="235">
        <v>136</v>
      </c>
      <c r="I60" s="267"/>
      <c r="J60" s="235">
        <v>140</v>
      </c>
      <c r="K60" s="235">
        <v>146.25</v>
      </c>
      <c r="L60" s="228"/>
      <c r="M60" s="237">
        <v>130.25</v>
      </c>
      <c r="N60" s="230"/>
      <c r="O60" s="238">
        <v>102.01418439716313</v>
      </c>
      <c r="P60" s="232"/>
      <c r="Q60" s="265"/>
      <c r="R60" s="265"/>
      <c r="U60" s="233"/>
      <c r="V60" s="233"/>
      <c r="W60" s="208"/>
      <c r="X60" s="208">
        <f>IF($I$7=Y60,13,0)</f>
        <v>0</v>
      </c>
      <c r="Y60" s="208" t="s">
        <v>97</v>
      </c>
      <c r="Z60" s="208"/>
    </row>
    <row r="61" spans="2:29" ht="24" customHeight="1" outlineLevel="7">
      <c r="C61" s="268">
        <v>18</v>
      </c>
      <c r="D61" s="228">
        <v>132.25</v>
      </c>
      <c r="E61" s="228">
        <v>154.5</v>
      </c>
      <c r="F61" s="241"/>
      <c r="G61" s="228">
        <v>144.25</v>
      </c>
      <c r="H61" s="228">
        <v>151.5</v>
      </c>
      <c r="I61" s="267"/>
      <c r="J61" s="228">
        <v>151.25</v>
      </c>
      <c r="K61" s="228">
        <v>157.75</v>
      </c>
      <c r="L61" s="228"/>
      <c r="M61" s="230">
        <v>150.5</v>
      </c>
      <c r="N61" s="230"/>
      <c r="O61" s="242">
        <v>112.35955056179776</v>
      </c>
      <c r="P61" s="232"/>
      <c r="Q61" s="265"/>
      <c r="R61" s="265"/>
      <c r="U61" s="233"/>
      <c r="V61" s="233"/>
      <c r="W61" s="208"/>
      <c r="X61" s="208">
        <f>IF($I$7=Y61,14,0)</f>
        <v>0</v>
      </c>
      <c r="Y61" s="208" t="s">
        <v>98</v>
      </c>
      <c r="Z61" s="208"/>
    </row>
    <row r="62" spans="2:29" s="207" customFormat="1" ht="25.2" thickBot="1">
      <c r="B62" s="327"/>
      <c r="C62" s="327"/>
      <c r="D62" s="327"/>
      <c r="E62" s="327"/>
      <c r="F62" s="327"/>
      <c r="G62" s="327"/>
      <c r="H62" s="327"/>
      <c r="I62" s="327"/>
      <c r="J62" s="327"/>
      <c r="K62" s="327"/>
      <c r="L62" s="327"/>
      <c r="M62" s="327"/>
      <c r="N62" s="327"/>
      <c r="O62" s="327"/>
      <c r="P62" s="327"/>
      <c r="Q62" s="327"/>
      <c r="R62" s="328"/>
    </row>
    <row r="63" spans="2:29" s="208" customFormat="1" ht="18" customHeight="1">
      <c r="B63" s="209"/>
      <c r="C63" s="216"/>
      <c r="D63" s="216"/>
      <c r="E63" s="216"/>
      <c r="F63" s="216"/>
      <c r="G63" s="216"/>
      <c r="H63" s="210"/>
      <c r="I63" s="210"/>
      <c r="J63" s="211"/>
      <c r="K63" s="211"/>
      <c r="L63" s="211"/>
      <c r="M63" s="211"/>
      <c r="N63" s="211"/>
      <c r="O63" s="211"/>
      <c r="P63" s="211"/>
      <c r="Q63" s="211"/>
      <c r="R63" s="211"/>
      <c r="X63" s="207"/>
      <c r="Y63" s="207"/>
    </row>
    <row r="64" spans="2:29" ht="36" customHeight="1">
      <c r="B64" s="243"/>
      <c r="C64" s="219" t="s">
        <v>40</v>
      </c>
      <c r="D64" s="220"/>
      <c r="E64" s="221"/>
      <c r="F64" s="221"/>
      <c r="G64" s="222" t="s">
        <v>41</v>
      </c>
      <c r="H64" s="223"/>
      <c r="I64" s="332" t="s">
        <v>92</v>
      </c>
      <c r="J64" s="332"/>
      <c r="K64" s="332"/>
      <c r="L64" s="221"/>
      <c r="M64" s="221"/>
      <c r="N64" s="221"/>
      <c r="O64" s="221"/>
      <c r="P64" s="221"/>
      <c r="Q64" s="221"/>
      <c r="R64" s="224"/>
      <c r="U64" s="333"/>
      <c r="V64" s="333"/>
      <c r="W64" s="208"/>
      <c r="X64" s="208"/>
      <c r="Y64" s="208"/>
      <c r="Z64" s="208"/>
    </row>
    <row r="65" spans="2:29" ht="6.75" customHeight="1">
      <c r="B65" s="215"/>
      <c r="C65" s="244"/>
      <c r="D65" s="245"/>
      <c r="E65" s="246"/>
      <c r="F65" s="247"/>
      <c r="G65" s="334"/>
      <c r="H65" s="334"/>
      <c r="I65" s="216"/>
      <c r="J65" s="216"/>
      <c r="K65" s="248"/>
      <c r="L65" s="248"/>
      <c r="M65" s="248"/>
      <c r="N65" s="248"/>
      <c r="O65" s="248"/>
      <c r="P65" s="248"/>
      <c r="Q65" s="248"/>
      <c r="R65" s="216"/>
      <c r="W65" s="208"/>
      <c r="X65" s="208"/>
      <c r="Y65" s="208"/>
      <c r="Z65" s="208"/>
    </row>
    <row r="66" spans="2:29" ht="24" customHeight="1">
      <c r="B66" s="215"/>
      <c r="C66" s="249"/>
      <c r="D66" s="325" t="s">
        <v>42</v>
      </c>
      <c r="E66" s="326"/>
      <c r="F66" s="250"/>
      <c r="G66" s="325" t="s">
        <v>43</v>
      </c>
      <c r="H66" s="326"/>
      <c r="I66" s="216"/>
      <c r="J66" s="325" t="s">
        <v>44</v>
      </c>
      <c r="K66" s="326"/>
      <c r="L66" s="251"/>
      <c r="M66" s="251"/>
      <c r="N66" s="251"/>
      <c r="O66" s="251"/>
      <c r="P66" s="252"/>
      <c r="Q66" s="252"/>
      <c r="R66" s="216"/>
    </row>
    <row r="67" spans="2:29" ht="52.95" customHeight="1">
      <c r="B67" s="253"/>
      <c r="C67" s="254" t="s">
        <v>45</v>
      </c>
      <c r="D67" s="254" t="s">
        <v>46</v>
      </c>
      <c r="E67" s="255" t="s">
        <v>47</v>
      </c>
      <c r="F67" s="256"/>
      <c r="G67" s="257" t="s">
        <v>46</v>
      </c>
      <c r="H67" s="255" t="s">
        <v>47</v>
      </c>
      <c r="I67" s="256"/>
      <c r="J67" s="257" t="s">
        <v>46</v>
      </c>
      <c r="K67" s="254" t="s">
        <v>47</v>
      </c>
      <c r="L67" s="256"/>
      <c r="M67" s="257" t="s">
        <v>48</v>
      </c>
      <c r="N67" s="254"/>
      <c r="O67" s="257" t="s">
        <v>49</v>
      </c>
      <c r="Q67" s="335" t="s">
        <v>88</v>
      </c>
      <c r="R67" s="335"/>
      <c r="U67" s="258"/>
      <c r="V67" s="258"/>
      <c r="W67" s="208"/>
      <c r="X67" s="208"/>
      <c r="Y67" s="208"/>
      <c r="Z67" s="208"/>
      <c r="AA67" s="225"/>
      <c r="AB67" s="225"/>
      <c r="AC67" s="225"/>
    </row>
    <row r="68" spans="2:29" s="208" customFormat="1" ht="24" customHeight="1">
      <c r="C68" s="259">
        <v>6</v>
      </c>
      <c r="D68" s="226">
        <v>39.5</v>
      </c>
      <c r="E68" s="226">
        <v>46.75</v>
      </c>
      <c r="F68" s="227"/>
      <c r="G68" s="226">
        <v>43</v>
      </c>
      <c r="H68" s="226">
        <v>45.75</v>
      </c>
      <c r="I68" s="260"/>
      <c r="J68" s="226">
        <v>46.75</v>
      </c>
      <c r="K68" s="226">
        <v>49.25</v>
      </c>
      <c r="L68" s="228"/>
      <c r="M68" s="229">
        <v>32.35</v>
      </c>
      <c r="N68" s="230"/>
      <c r="O68" s="231">
        <v>0</v>
      </c>
      <c r="P68" s="232"/>
      <c r="Q68" s="335"/>
      <c r="R68" s="335"/>
      <c r="U68" s="233"/>
      <c r="V68" s="233"/>
      <c r="X68" s="208">
        <f>IF($I$7=Y68,2,0)</f>
        <v>2</v>
      </c>
      <c r="Y68" s="208" t="s">
        <v>87</v>
      </c>
      <c r="AA68" s="234"/>
      <c r="AB68" s="234"/>
      <c r="AC68" s="234"/>
    </row>
    <row r="69" spans="2:29" s="208" customFormat="1" ht="24" customHeight="1">
      <c r="C69" s="261">
        <v>7</v>
      </c>
      <c r="D69" s="235">
        <v>41</v>
      </c>
      <c r="E69" s="235">
        <v>49.75</v>
      </c>
      <c r="F69" s="236"/>
      <c r="G69" s="235">
        <v>45.25</v>
      </c>
      <c r="H69" s="235">
        <v>48.5</v>
      </c>
      <c r="I69" s="262"/>
      <c r="J69" s="235">
        <v>49.75</v>
      </c>
      <c r="K69" s="235">
        <v>52.75</v>
      </c>
      <c r="L69" s="228"/>
      <c r="M69" s="237">
        <v>37.5</v>
      </c>
      <c r="N69" s="230"/>
      <c r="O69" s="238">
        <v>0</v>
      </c>
      <c r="P69" s="232"/>
      <c r="Q69" s="335"/>
      <c r="R69" s="335"/>
      <c r="U69" s="233"/>
      <c r="V69" s="233"/>
      <c r="X69" s="208">
        <f>IF($I$7=Y69,3,0)</f>
        <v>0</v>
      </c>
      <c r="Y69" s="208" t="s">
        <v>37</v>
      </c>
      <c r="AA69" s="234"/>
      <c r="AB69" s="234"/>
      <c r="AC69" s="234"/>
    </row>
    <row r="70" spans="2:29" s="208" customFormat="1" ht="24" customHeight="1">
      <c r="C70" s="263">
        <v>8</v>
      </c>
      <c r="D70" s="226">
        <v>47.5</v>
      </c>
      <c r="E70" s="226">
        <v>58.5</v>
      </c>
      <c r="F70" s="239"/>
      <c r="G70" s="226">
        <v>52.75</v>
      </c>
      <c r="H70" s="226">
        <v>56.5</v>
      </c>
      <c r="I70" s="264"/>
      <c r="J70" s="226">
        <v>58.25</v>
      </c>
      <c r="K70" s="226">
        <v>62</v>
      </c>
      <c r="L70" s="228"/>
      <c r="M70" s="229">
        <v>50.25</v>
      </c>
      <c r="N70" s="230"/>
      <c r="O70" s="231">
        <v>0</v>
      </c>
      <c r="P70" s="232"/>
      <c r="Q70" s="335"/>
      <c r="R70" s="335"/>
      <c r="U70" s="233"/>
      <c r="V70" s="233"/>
      <c r="X70" s="208">
        <f>IF($I$7=Y70,4,0)</f>
        <v>0</v>
      </c>
      <c r="Y70" s="208" t="s">
        <v>91</v>
      </c>
      <c r="AA70" s="234"/>
      <c r="AB70" s="234"/>
      <c r="AC70" s="234"/>
    </row>
    <row r="71" spans="2:29" s="208" customFormat="1" ht="24" customHeight="1">
      <c r="C71" s="261">
        <v>9</v>
      </c>
      <c r="D71" s="235">
        <v>52</v>
      </c>
      <c r="E71" s="235">
        <v>64.25</v>
      </c>
      <c r="F71" s="236"/>
      <c r="G71" s="235">
        <v>58</v>
      </c>
      <c r="H71" s="235">
        <v>62.25</v>
      </c>
      <c r="I71" s="262"/>
      <c r="J71" s="235">
        <v>64</v>
      </c>
      <c r="K71" s="235">
        <v>68.5</v>
      </c>
      <c r="L71" s="228"/>
      <c r="M71" s="237">
        <v>48.25</v>
      </c>
      <c r="N71" s="230"/>
      <c r="O71" s="238">
        <v>0</v>
      </c>
      <c r="P71" s="232"/>
      <c r="Q71" s="335"/>
      <c r="R71" s="335"/>
      <c r="U71" s="233"/>
      <c r="V71" s="233"/>
      <c r="X71" s="208">
        <f>IF($I$7=Y71,5,0)</f>
        <v>0</v>
      </c>
      <c r="Y71" s="208" t="s">
        <v>92</v>
      </c>
      <c r="AA71" s="234"/>
      <c r="AB71" s="234"/>
      <c r="AC71" s="234"/>
    </row>
    <row r="72" spans="2:29" s="208" customFormat="1" ht="24" customHeight="1">
      <c r="C72" s="263">
        <v>10</v>
      </c>
      <c r="D72" s="226">
        <v>53.75</v>
      </c>
      <c r="E72" s="226">
        <v>72.25</v>
      </c>
      <c r="F72" s="236"/>
      <c r="G72" s="226">
        <v>62</v>
      </c>
      <c r="H72" s="226">
        <v>68.25</v>
      </c>
      <c r="I72" s="262"/>
      <c r="J72" s="226">
        <v>70.5</v>
      </c>
      <c r="K72" s="226">
        <v>76.75</v>
      </c>
      <c r="L72" s="228"/>
      <c r="M72" s="229">
        <v>59.65</v>
      </c>
      <c r="N72" s="230"/>
      <c r="O72" s="231">
        <v>0</v>
      </c>
      <c r="P72" s="232"/>
      <c r="Q72" s="335"/>
      <c r="R72" s="335"/>
      <c r="U72" s="233"/>
      <c r="V72" s="233"/>
      <c r="X72" s="208">
        <f>IF($I$7=Y72,6,0)</f>
        <v>0</v>
      </c>
      <c r="Y72" s="208" t="s">
        <v>38</v>
      </c>
      <c r="AA72" s="234"/>
      <c r="AB72" s="234"/>
      <c r="AC72" s="234"/>
    </row>
    <row r="73" spans="2:29" s="208" customFormat="1" ht="24" customHeight="1">
      <c r="C73" s="261">
        <v>11</v>
      </c>
      <c r="D73" s="235">
        <v>63</v>
      </c>
      <c r="E73" s="235">
        <v>81</v>
      </c>
      <c r="F73" s="236"/>
      <c r="G73" s="235">
        <v>71.75</v>
      </c>
      <c r="H73" s="235">
        <v>78</v>
      </c>
      <c r="I73" s="262"/>
      <c r="J73" s="235">
        <v>80.5</v>
      </c>
      <c r="K73" s="235">
        <v>86.5</v>
      </c>
      <c r="L73" s="228"/>
      <c r="M73" s="237">
        <v>61.25</v>
      </c>
      <c r="N73" s="230"/>
      <c r="O73" s="238">
        <v>91.019417475728162</v>
      </c>
      <c r="P73" s="232"/>
      <c r="Q73" s="335"/>
      <c r="R73" s="335"/>
      <c r="U73" s="233"/>
      <c r="V73" s="233"/>
      <c r="X73" s="208">
        <f>IF($I$7=Y73,7,0)</f>
        <v>0</v>
      </c>
      <c r="Y73" s="208" t="s">
        <v>90</v>
      </c>
      <c r="AA73" s="234"/>
      <c r="AB73" s="234"/>
      <c r="AC73" s="234"/>
    </row>
    <row r="74" spans="2:29" s="208" customFormat="1" ht="24" customHeight="1">
      <c r="C74" s="263">
        <v>12</v>
      </c>
      <c r="D74" s="226">
        <v>73</v>
      </c>
      <c r="E74" s="226">
        <v>91.25</v>
      </c>
      <c r="F74" s="236"/>
      <c r="G74" s="226">
        <v>82.5</v>
      </c>
      <c r="H74" s="226">
        <v>88.5</v>
      </c>
      <c r="I74" s="262"/>
      <c r="J74" s="226">
        <v>91.5</v>
      </c>
      <c r="K74" s="226">
        <v>97.25</v>
      </c>
      <c r="L74" s="228"/>
      <c r="M74" s="229">
        <v>67.95</v>
      </c>
      <c r="N74" s="230"/>
      <c r="O74" s="231">
        <v>82.667401285583139</v>
      </c>
      <c r="P74" s="232"/>
      <c r="Q74" s="335"/>
      <c r="R74" s="335"/>
      <c r="U74" s="233"/>
      <c r="V74" s="233"/>
      <c r="X74" s="208">
        <f>IF($I$7=Y74,8,0)</f>
        <v>0</v>
      </c>
      <c r="Y74" s="208" t="s">
        <v>93</v>
      </c>
      <c r="AA74" s="234"/>
      <c r="AB74" s="234"/>
      <c r="AC74" s="234"/>
    </row>
    <row r="75" spans="2:29" s="208" customFormat="1" ht="24" customHeight="1">
      <c r="C75" s="261">
        <v>13</v>
      </c>
      <c r="D75" s="235">
        <v>82.75</v>
      </c>
      <c r="E75" s="235">
        <v>102.5</v>
      </c>
      <c r="F75" s="236"/>
      <c r="G75" s="235">
        <v>92.75</v>
      </c>
      <c r="H75" s="235">
        <v>99.5</v>
      </c>
      <c r="I75" s="262"/>
      <c r="J75" s="235">
        <v>102.75</v>
      </c>
      <c r="K75" s="235">
        <v>109.5</v>
      </c>
      <c r="L75" s="228"/>
      <c r="M75" s="237">
        <v>88.7</v>
      </c>
      <c r="N75" s="230"/>
      <c r="O75" s="238">
        <v>95.094284611756606</v>
      </c>
      <c r="P75" s="232"/>
      <c r="Q75" s="335"/>
      <c r="R75" s="335"/>
      <c r="U75" s="233"/>
      <c r="V75" s="233"/>
      <c r="X75" s="208">
        <f>IF($I$7=Y75,9,0)</f>
        <v>0</v>
      </c>
      <c r="Y75" s="208" t="s">
        <v>94</v>
      </c>
    </row>
    <row r="76" spans="2:29" s="208" customFormat="1" ht="24" customHeight="1">
      <c r="C76" s="263">
        <v>14</v>
      </c>
      <c r="D76" s="226">
        <v>91</v>
      </c>
      <c r="E76" s="226">
        <v>112</v>
      </c>
      <c r="F76" s="236"/>
      <c r="G76" s="226">
        <v>101.5</v>
      </c>
      <c r="H76" s="226">
        <v>108.5</v>
      </c>
      <c r="I76" s="262"/>
      <c r="J76" s="226">
        <v>112.25</v>
      </c>
      <c r="K76" s="226">
        <v>119.25</v>
      </c>
      <c r="L76" s="228"/>
      <c r="M76" s="229">
        <v>89</v>
      </c>
      <c r="N76" s="230"/>
      <c r="O76" s="231">
        <v>97.949621717845972</v>
      </c>
      <c r="P76" s="232"/>
      <c r="Q76" s="265"/>
      <c r="R76" s="265"/>
      <c r="U76" s="233"/>
      <c r="V76" s="233"/>
      <c r="X76" s="208">
        <f>IF($I$7=Y76,10,0)</f>
        <v>0</v>
      </c>
      <c r="Y76" s="208" t="s">
        <v>95</v>
      </c>
    </row>
    <row r="77" spans="2:29" s="208" customFormat="1" ht="24" customHeight="1">
      <c r="C77" s="261">
        <v>15</v>
      </c>
      <c r="D77" s="235">
        <v>102.5</v>
      </c>
      <c r="E77" s="235">
        <v>123.25</v>
      </c>
      <c r="F77" s="240"/>
      <c r="G77" s="235">
        <v>113.25</v>
      </c>
      <c r="H77" s="235">
        <v>120.25</v>
      </c>
      <c r="I77" s="266"/>
      <c r="J77" s="235">
        <v>124.25</v>
      </c>
      <c r="K77" s="235">
        <v>131.5</v>
      </c>
      <c r="L77" s="228"/>
      <c r="M77" s="237">
        <v>110</v>
      </c>
      <c r="N77" s="230"/>
      <c r="O77" s="238">
        <v>95.238867455698653</v>
      </c>
      <c r="P77" s="232"/>
      <c r="Q77" s="265"/>
      <c r="R77" s="265"/>
      <c r="U77" s="233"/>
      <c r="V77" s="233"/>
      <c r="X77" s="208">
        <f>IF($I$7=Y77,11,0)</f>
        <v>0</v>
      </c>
      <c r="Y77" s="208" t="s">
        <v>96</v>
      </c>
    </row>
    <row r="78" spans="2:29" ht="24" customHeight="1">
      <c r="C78" s="263">
        <v>16</v>
      </c>
      <c r="D78" s="226">
        <v>111.25</v>
      </c>
      <c r="E78" s="226">
        <v>131.75</v>
      </c>
      <c r="F78" s="241"/>
      <c r="G78" s="226">
        <v>122</v>
      </c>
      <c r="H78" s="226">
        <v>129</v>
      </c>
      <c r="I78" s="267"/>
      <c r="J78" s="226">
        <v>133.25</v>
      </c>
      <c r="K78" s="226">
        <v>140.25</v>
      </c>
      <c r="L78" s="228"/>
      <c r="M78" s="229">
        <v>115.5</v>
      </c>
      <c r="N78" s="230"/>
      <c r="O78" s="231">
        <v>104.15595463137994</v>
      </c>
      <c r="P78" s="232"/>
      <c r="Q78" s="265"/>
      <c r="R78" s="265"/>
      <c r="U78" s="233"/>
      <c r="V78" s="233"/>
      <c r="W78" s="208"/>
      <c r="X78" s="208">
        <f>IF($I$7=Y78,12,0)</f>
        <v>0</v>
      </c>
      <c r="Y78" s="208" t="s">
        <v>89</v>
      </c>
      <c r="Z78" s="208"/>
    </row>
    <row r="79" spans="2:29" ht="24" customHeight="1" outlineLevel="7">
      <c r="C79" s="261">
        <v>17</v>
      </c>
      <c r="D79" s="235">
        <v>122</v>
      </c>
      <c r="E79" s="235">
        <v>142</v>
      </c>
      <c r="F79" s="241"/>
      <c r="G79" s="235">
        <v>133.25</v>
      </c>
      <c r="H79" s="235">
        <v>140.25</v>
      </c>
      <c r="I79" s="267"/>
      <c r="J79" s="235">
        <v>144.75</v>
      </c>
      <c r="K79" s="235">
        <v>151</v>
      </c>
      <c r="L79" s="228"/>
      <c r="M79" s="237">
        <v>130.25</v>
      </c>
      <c r="N79" s="230"/>
      <c r="O79" s="238">
        <v>102.01418439716313</v>
      </c>
      <c r="P79" s="232"/>
      <c r="Q79" s="265"/>
      <c r="R79" s="265"/>
      <c r="U79" s="233"/>
      <c r="V79" s="233"/>
      <c r="W79" s="208"/>
      <c r="X79" s="208">
        <f>IF($I$7=Y79,13,0)</f>
        <v>0</v>
      </c>
      <c r="Y79" s="208" t="s">
        <v>97</v>
      </c>
      <c r="Z79" s="208"/>
    </row>
    <row r="80" spans="2:29" ht="24" customHeight="1" outlineLevel="7">
      <c r="C80" s="268">
        <v>18</v>
      </c>
      <c r="D80" s="228">
        <v>134.75</v>
      </c>
      <c r="E80" s="228">
        <v>157</v>
      </c>
      <c r="F80" s="241"/>
      <c r="G80" s="228">
        <v>147</v>
      </c>
      <c r="H80" s="228">
        <v>154.25</v>
      </c>
      <c r="I80" s="267"/>
      <c r="J80" s="228">
        <v>154.25</v>
      </c>
      <c r="K80" s="228">
        <v>161</v>
      </c>
      <c r="L80" s="228"/>
      <c r="M80" s="230">
        <v>150.5</v>
      </c>
      <c r="N80" s="230"/>
      <c r="O80" s="242">
        <v>112.35955056179776</v>
      </c>
      <c r="P80" s="232"/>
      <c r="Q80" s="265"/>
      <c r="R80" s="265"/>
      <c r="U80" s="233"/>
      <c r="V80" s="233"/>
      <c r="W80" s="208"/>
      <c r="X80" s="208">
        <f>IF($I$7=Y80,14,0)</f>
        <v>0</v>
      </c>
      <c r="Y80" s="208" t="s">
        <v>98</v>
      </c>
      <c r="Z80" s="208"/>
    </row>
    <row r="81" spans="2:29" s="207" customFormat="1" ht="25.2" thickBot="1">
      <c r="B81" s="327"/>
      <c r="C81" s="327"/>
      <c r="D81" s="327"/>
      <c r="E81" s="327"/>
      <c r="F81" s="327"/>
      <c r="G81" s="327"/>
      <c r="H81" s="327"/>
      <c r="I81" s="327"/>
      <c r="J81" s="327"/>
      <c r="K81" s="327"/>
      <c r="L81" s="327"/>
      <c r="M81" s="327"/>
      <c r="N81" s="327"/>
      <c r="O81" s="327"/>
      <c r="P81" s="327"/>
      <c r="Q81" s="327"/>
      <c r="R81" s="328"/>
    </row>
    <row r="82" spans="2:29" s="208" customFormat="1" ht="18" customHeight="1">
      <c r="B82" s="209"/>
      <c r="C82" s="216"/>
      <c r="D82" s="216"/>
      <c r="E82" s="216"/>
      <c r="F82" s="216"/>
      <c r="G82" s="216"/>
      <c r="H82" s="210"/>
      <c r="I82" s="210"/>
      <c r="J82" s="211"/>
      <c r="K82" s="211"/>
      <c r="L82" s="211"/>
      <c r="M82" s="211"/>
      <c r="N82" s="211"/>
      <c r="O82" s="211"/>
      <c r="P82" s="211"/>
      <c r="Q82" s="211"/>
      <c r="R82" s="211"/>
      <c r="X82" s="207"/>
      <c r="Y82" s="207"/>
    </row>
    <row r="83" spans="2:29" ht="36" customHeight="1">
      <c r="B83" s="243"/>
      <c r="C83" s="219" t="s">
        <v>40</v>
      </c>
      <c r="D83" s="220"/>
      <c r="E83" s="221"/>
      <c r="F83" s="221"/>
      <c r="G83" s="222" t="s">
        <v>41</v>
      </c>
      <c r="H83" s="223"/>
      <c r="I83" s="332" t="s">
        <v>38</v>
      </c>
      <c r="J83" s="332"/>
      <c r="K83" s="332"/>
      <c r="L83" s="221"/>
      <c r="M83" s="221"/>
      <c r="N83" s="221"/>
      <c r="O83" s="221"/>
      <c r="P83" s="221"/>
      <c r="Q83" s="221"/>
      <c r="R83" s="224"/>
      <c r="U83" s="333"/>
      <c r="V83" s="333"/>
      <c r="W83" s="208"/>
      <c r="X83" s="208"/>
      <c r="Y83" s="208"/>
      <c r="Z83" s="208"/>
    </row>
    <row r="84" spans="2:29" ht="6.75" customHeight="1">
      <c r="B84" s="215"/>
      <c r="C84" s="244"/>
      <c r="D84" s="245"/>
      <c r="E84" s="246"/>
      <c r="F84" s="247"/>
      <c r="G84" s="334"/>
      <c r="H84" s="334"/>
      <c r="I84" s="216"/>
      <c r="J84" s="216"/>
      <c r="K84" s="248"/>
      <c r="L84" s="248"/>
      <c r="M84" s="248"/>
      <c r="N84" s="248"/>
      <c r="O84" s="248"/>
      <c r="P84" s="248"/>
      <c r="Q84" s="248"/>
      <c r="R84" s="216"/>
      <c r="W84" s="208"/>
      <c r="X84" s="208"/>
      <c r="Y84" s="208"/>
      <c r="Z84" s="208"/>
    </row>
    <row r="85" spans="2:29" ht="24" customHeight="1">
      <c r="B85" s="215"/>
      <c r="C85" s="249"/>
      <c r="D85" s="325" t="s">
        <v>42</v>
      </c>
      <c r="E85" s="326"/>
      <c r="F85" s="250"/>
      <c r="G85" s="325" t="s">
        <v>43</v>
      </c>
      <c r="H85" s="326"/>
      <c r="I85" s="216"/>
      <c r="J85" s="325" t="s">
        <v>44</v>
      </c>
      <c r="K85" s="326"/>
      <c r="L85" s="251"/>
      <c r="M85" s="251"/>
      <c r="N85" s="251"/>
      <c r="O85" s="251"/>
      <c r="P85" s="252"/>
      <c r="Q85" s="252"/>
      <c r="R85" s="216"/>
    </row>
    <row r="86" spans="2:29" ht="52.95" customHeight="1">
      <c r="B86" s="253"/>
      <c r="C86" s="254" t="s">
        <v>45</v>
      </c>
      <c r="D86" s="254" t="s">
        <v>46</v>
      </c>
      <c r="E86" s="255" t="s">
        <v>47</v>
      </c>
      <c r="F86" s="256"/>
      <c r="G86" s="257" t="s">
        <v>46</v>
      </c>
      <c r="H86" s="255" t="s">
        <v>47</v>
      </c>
      <c r="I86" s="256"/>
      <c r="J86" s="257" t="s">
        <v>46</v>
      </c>
      <c r="K86" s="254" t="s">
        <v>47</v>
      </c>
      <c r="L86" s="256"/>
      <c r="M86" s="257" t="s">
        <v>48</v>
      </c>
      <c r="N86" s="254"/>
      <c r="O86" s="257" t="s">
        <v>49</v>
      </c>
      <c r="Q86" s="335" t="s">
        <v>88</v>
      </c>
      <c r="R86" s="335"/>
      <c r="U86" s="258"/>
      <c r="V86" s="258"/>
      <c r="W86" s="208"/>
      <c r="X86" s="208"/>
      <c r="Y86" s="208"/>
      <c r="Z86" s="208"/>
      <c r="AA86" s="225"/>
      <c r="AB86" s="225"/>
      <c r="AC86" s="225"/>
    </row>
    <row r="87" spans="2:29" s="208" customFormat="1" ht="24" customHeight="1">
      <c r="C87" s="259">
        <v>6</v>
      </c>
      <c r="D87" s="226">
        <v>38.75</v>
      </c>
      <c r="E87" s="226">
        <v>46</v>
      </c>
      <c r="F87" s="227"/>
      <c r="G87" s="226">
        <v>42.25</v>
      </c>
      <c r="H87" s="226">
        <v>44.75</v>
      </c>
      <c r="I87" s="260"/>
      <c r="J87" s="226">
        <v>45.75</v>
      </c>
      <c r="K87" s="226">
        <v>48.25</v>
      </c>
      <c r="L87" s="228"/>
      <c r="M87" s="229">
        <v>32.35</v>
      </c>
      <c r="N87" s="230"/>
      <c r="O87" s="231">
        <v>0</v>
      </c>
      <c r="P87" s="232"/>
      <c r="Q87" s="335"/>
      <c r="R87" s="335"/>
      <c r="U87" s="233"/>
      <c r="V87" s="233"/>
      <c r="X87" s="208">
        <f>IF($I$7=Y87,2,0)</f>
        <v>2</v>
      </c>
      <c r="Y87" s="208" t="s">
        <v>87</v>
      </c>
      <c r="AA87" s="234"/>
      <c r="AB87" s="234"/>
      <c r="AC87" s="234"/>
    </row>
    <row r="88" spans="2:29" s="208" customFormat="1" ht="24" customHeight="1">
      <c r="C88" s="261">
        <v>7</v>
      </c>
      <c r="D88" s="235">
        <v>39.5</v>
      </c>
      <c r="E88" s="235">
        <v>48.25</v>
      </c>
      <c r="F88" s="236"/>
      <c r="G88" s="235">
        <v>43.5</v>
      </c>
      <c r="H88" s="235">
        <v>46.5</v>
      </c>
      <c r="I88" s="262"/>
      <c r="J88" s="235">
        <v>47.75</v>
      </c>
      <c r="K88" s="235">
        <v>50.75</v>
      </c>
      <c r="L88" s="228"/>
      <c r="M88" s="237">
        <v>37.5</v>
      </c>
      <c r="N88" s="230"/>
      <c r="O88" s="238">
        <v>0</v>
      </c>
      <c r="P88" s="232"/>
      <c r="Q88" s="335"/>
      <c r="R88" s="335"/>
      <c r="U88" s="233"/>
      <c r="V88" s="233"/>
      <c r="X88" s="208">
        <f>IF($I$7=Y88,3,0)</f>
        <v>0</v>
      </c>
      <c r="Y88" s="208" t="s">
        <v>37</v>
      </c>
      <c r="AA88" s="234"/>
      <c r="AB88" s="234"/>
      <c r="AC88" s="234"/>
    </row>
    <row r="89" spans="2:29" s="208" customFormat="1" ht="24" customHeight="1">
      <c r="C89" s="263">
        <v>8</v>
      </c>
      <c r="D89" s="226">
        <v>45.25</v>
      </c>
      <c r="E89" s="226">
        <v>56.5</v>
      </c>
      <c r="F89" s="239"/>
      <c r="G89" s="226">
        <v>50.25</v>
      </c>
      <c r="H89" s="226">
        <v>54.25</v>
      </c>
      <c r="I89" s="264"/>
      <c r="J89" s="226">
        <v>55.5</v>
      </c>
      <c r="K89" s="226">
        <v>59.5</v>
      </c>
      <c r="L89" s="228"/>
      <c r="M89" s="229">
        <v>50.25</v>
      </c>
      <c r="N89" s="230"/>
      <c r="O89" s="231">
        <v>0</v>
      </c>
      <c r="P89" s="232"/>
      <c r="Q89" s="335"/>
      <c r="R89" s="335"/>
      <c r="U89" s="233"/>
      <c r="V89" s="233"/>
      <c r="X89" s="208">
        <f>IF($I$7=Y89,4,0)</f>
        <v>0</v>
      </c>
      <c r="Y89" s="208" t="s">
        <v>91</v>
      </c>
      <c r="AA89" s="234"/>
      <c r="AB89" s="234"/>
      <c r="AC89" s="234"/>
    </row>
    <row r="90" spans="2:29" s="208" customFormat="1" ht="24" customHeight="1">
      <c r="C90" s="261">
        <v>9</v>
      </c>
      <c r="D90" s="235">
        <v>49.5</v>
      </c>
      <c r="E90" s="235">
        <v>61.75</v>
      </c>
      <c r="F90" s="236"/>
      <c r="G90" s="235">
        <v>55</v>
      </c>
      <c r="H90" s="235">
        <v>59.25</v>
      </c>
      <c r="I90" s="262"/>
      <c r="J90" s="235">
        <v>60.75</v>
      </c>
      <c r="K90" s="235">
        <v>65.25</v>
      </c>
      <c r="L90" s="228"/>
      <c r="M90" s="237">
        <v>48.25</v>
      </c>
      <c r="N90" s="230"/>
      <c r="O90" s="238">
        <v>0</v>
      </c>
      <c r="P90" s="232"/>
      <c r="Q90" s="335"/>
      <c r="R90" s="335"/>
      <c r="U90" s="233"/>
      <c r="V90" s="233"/>
      <c r="X90" s="208">
        <f>IF($I$7=Y90,5,0)</f>
        <v>0</v>
      </c>
      <c r="Y90" s="208" t="s">
        <v>92</v>
      </c>
      <c r="AA90" s="234"/>
      <c r="AB90" s="234"/>
      <c r="AC90" s="234"/>
    </row>
    <row r="91" spans="2:29" s="208" customFormat="1" ht="24" customHeight="1">
      <c r="C91" s="263">
        <v>10</v>
      </c>
      <c r="D91" s="226">
        <v>50.75</v>
      </c>
      <c r="E91" s="226">
        <v>69</v>
      </c>
      <c r="F91" s="236"/>
      <c r="G91" s="226">
        <v>58.75</v>
      </c>
      <c r="H91" s="226">
        <v>65</v>
      </c>
      <c r="I91" s="262"/>
      <c r="J91" s="226">
        <v>66.75</v>
      </c>
      <c r="K91" s="226">
        <v>73</v>
      </c>
      <c r="L91" s="228"/>
      <c r="M91" s="229">
        <v>59.65</v>
      </c>
      <c r="N91" s="230"/>
      <c r="O91" s="231">
        <v>0</v>
      </c>
      <c r="P91" s="232"/>
      <c r="Q91" s="335"/>
      <c r="R91" s="335"/>
      <c r="U91" s="233"/>
      <c r="V91" s="233"/>
      <c r="X91" s="208">
        <f>IF($I$7=Y91,6,0)</f>
        <v>0</v>
      </c>
      <c r="Y91" s="208" t="s">
        <v>38</v>
      </c>
      <c r="AA91" s="234"/>
      <c r="AB91" s="234"/>
      <c r="AC91" s="234"/>
    </row>
    <row r="92" spans="2:29" s="208" customFormat="1" ht="24" customHeight="1">
      <c r="C92" s="261">
        <v>11</v>
      </c>
      <c r="D92" s="235">
        <v>60.25</v>
      </c>
      <c r="E92" s="235">
        <v>78.5</v>
      </c>
      <c r="F92" s="236"/>
      <c r="G92" s="235">
        <v>68.75</v>
      </c>
      <c r="H92" s="235">
        <v>75</v>
      </c>
      <c r="I92" s="262"/>
      <c r="J92" s="235">
        <v>77.25</v>
      </c>
      <c r="K92" s="235">
        <v>83.25</v>
      </c>
      <c r="L92" s="228"/>
      <c r="M92" s="237">
        <v>61.25</v>
      </c>
      <c r="N92" s="230"/>
      <c r="O92" s="238">
        <v>91.019417475728162</v>
      </c>
      <c r="P92" s="232"/>
      <c r="Q92" s="335"/>
      <c r="R92" s="335"/>
      <c r="U92" s="233"/>
      <c r="V92" s="233"/>
      <c r="X92" s="208">
        <f>IF($I$7=Y92,7,0)</f>
        <v>0</v>
      </c>
      <c r="Y92" s="208" t="s">
        <v>90</v>
      </c>
      <c r="AA92" s="234"/>
      <c r="AB92" s="234"/>
      <c r="AC92" s="234"/>
    </row>
    <row r="93" spans="2:29" s="208" customFormat="1" ht="24" customHeight="1">
      <c r="C93" s="263">
        <v>12</v>
      </c>
      <c r="D93" s="226">
        <v>70.25</v>
      </c>
      <c r="E93" s="226">
        <v>88.25</v>
      </c>
      <c r="F93" s="236"/>
      <c r="G93" s="226">
        <v>79.25</v>
      </c>
      <c r="H93" s="226">
        <v>85.25</v>
      </c>
      <c r="I93" s="262"/>
      <c r="J93" s="226">
        <v>88</v>
      </c>
      <c r="K93" s="226">
        <v>93.75</v>
      </c>
      <c r="L93" s="228"/>
      <c r="M93" s="229">
        <v>67.95</v>
      </c>
      <c r="N93" s="230"/>
      <c r="O93" s="231">
        <v>82.667401285583139</v>
      </c>
      <c r="P93" s="232"/>
      <c r="Q93" s="335"/>
      <c r="R93" s="335"/>
      <c r="U93" s="233"/>
      <c r="V93" s="233"/>
      <c r="X93" s="208">
        <f>IF($I$7=Y93,8,0)</f>
        <v>0</v>
      </c>
      <c r="Y93" s="208" t="s">
        <v>93</v>
      </c>
      <c r="AA93" s="234"/>
      <c r="AB93" s="234"/>
      <c r="AC93" s="234"/>
    </row>
    <row r="94" spans="2:29" s="208" customFormat="1" ht="24" customHeight="1">
      <c r="C94" s="261">
        <v>13</v>
      </c>
      <c r="D94" s="235">
        <v>80</v>
      </c>
      <c r="E94" s="235">
        <v>100</v>
      </c>
      <c r="F94" s="236"/>
      <c r="G94" s="235">
        <v>89.75</v>
      </c>
      <c r="H94" s="235">
        <v>96.5</v>
      </c>
      <c r="I94" s="262"/>
      <c r="J94" s="235">
        <v>99.5</v>
      </c>
      <c r="K94" s="235">
        <v>106</v>
      </c>
      <c r="L94" s="228"/>
      <c r="M94" s="237">
        <v>88.7</v>
      </c>
      <c r="N94" s="230"/>
      <c r="O94" s="238">
        <v>95.094284611756606</v>
      </c>
      <c r="P94" s="232"/>
      <c r="Q94" s="335"/>
      <c r="R94" s="335"/>
      <c r="U94" s="233"/>
      <c r="V94" s="233"/>
      <c r="X94" s="208">
        <f>IF($I$7=Y94,9,0)</f>
        <v>0</v>
      </c>
      <c r="Y94" s="208" t="s">
        <v>94</v>
      </c>
    </row>
    <row r="95" spans="2:29" s="208" customFormat="1" ht="24" customHeight="1">
      <c r="C95" s="263">
        <v>14</v>
      </c>
      <c r="D95" s="226">
        <v>88.25</v>
      </c>
      <c r="E95" s="226">
        <v>109</v>
      </c>
      <c r="F95" s="236"/>
      <c r="G95" s="226">
        <v>98.25</v>
      </c>
      <c r="H95" s="226">
        <v>105.25</v>
      </c>
      <c r="I95" s="262"/>
      <c r="J95" s="226">
        <v>108.5</v>
      </c>
      <c r="K95" s="226">
        <v>115.75</v>
      </c>
      <c r="L95" s="228"/>
      <c r="M95" s="229">
        <v>89</v>
      </c>
      <c r="N95" s="230"/>
      <c r="O95" s="231">
        <v>97.949621717845972</v>
      </c>
      <c r="P95" s="232"/>
      <c r="Q95" s="265"/>
      <c r="R95" s="265"/>
      <c r="U95" s="233"/>
      <c r="V95" s="233"/>
      <c r="X95" s="208">
        <f>IF($I$7=Y95,10,0)</f>
        <v>0</v>
      </c>
      <c r="Y95" s="208" t="s">
        <v>95</v>
      </c>
    </row>
    <row r="96" spans="2:29" s="208" customFormat="1" ht="24" customHeight="1">
      <c r="C96" s="261">
        <v>15</v>
      </c>
      <c r="D96" s="235">
        <v>98.75</v>
      </c>
      <c r="E96" s="235">
        <v>119.5</v>
      </c>
      <c r="F96" s="240"/>
      <c r="G96" s="235">
        <v>109</v>
      </c>
      <c r="H96" s="235">
        <v>116.25</v>
      </c>
      <c r="I96" s="266"/>
      <c r="J96" s="235">
        <v>119.75</v>
      </c>
      <c r="K96" s="235">
        <v>126.75</v>
      </c>
      <c r="L96" s="228"/>
      <c r="M96" s="237">
        <v>110</v>
      </c>
      <c r="N96" s="230"/>
      <c r="O96" s="238">
        <v>95.238867455698653</v>
      </c>
      <c r="P96" s="232"/>
      <c r="Q96" s="265"/>
      <c r="R96" s="265"/>
      <c r="U96" s="233"/>
      <c r="V96" s="233"/>
      <c r="X96" s="208">
        <f>IF($I$7=Y96,11,0)</f>
        <v>0</v>
      </c>
      <c r="Y96" s="208" t="s">
        <v>96</v>
      </c>
    </row>
    <row r="97" spans="2:29" ht="24" customHeight="1">
      <c r="C97" s="263">
        <v>16</v>
      </c>
      <c r="D97" s="226">
        <v>108.25</v>
      </c>
      <c r="E97" s="226">
        <v>129</v>
      </c>
      <c r="F97" s="241"/>
      <c r="G97" s="226">
        <v>118.75</v>
      </c>
      <c r="H97" s="226">
        <v>125.75</v>
      </c>
      <c r="I97" s="267"/>
      <c r="J97" s="226">
        <v>129.5</v>
      </c>
      <c r="K97" s="226">
        <v>136.75</v>
      </c>
      <c r="L97" s="228"/>
      <c r="M97" s="229">
        <v>115.5</v>
      </c>
      <c r="N97" s="230"/>
      <c r="O97" s="231">
        <v>104.15595463137994</v>
      </c>
      <c r="P97" s="232"/>
      <c r="Q97" s="265"/>
      <c r="R97" s="265"/>
      <c r="U97" s="233"/>
      <c r="V97" s="233"/>
      <c r="W97" s="208"/>
      <c r="X97" s="208">
        <f>IF($I$7=Y97,12,0)</f>
        <v>0</v>
      </c>
      <c r="Y97" s="208" t="s">
        <v>89</v>
      </c>
      <c r="Z97" s="208"/>
    </row>
    <row r="98" spans="2:29" ht="24" customHeight="1" outlineLevel="7">
      <c r="C98" s="261">
        <v>17</v>
      </c>
      <c r="D98" s="235">
        <v>119</v>
      </c>
      <c r="E98" s="235">
        <v>139</v>
      </c>
      <c r="F98" s="241"/>
      <c r="G98" s="235">
        <v>130</v>
      </c>
      <c r="H98" s="235">
        <v>137.25</v>
      </c>
      <c r="I98" s="267"/>
      <c r="J98" s="235">
        <v>141.25</v>
      </c>
      <c r="K98" s="235">
        <v>147.5</v>
      </c>
      <c r="L98" s="228"/>
      <c r="M98" s="237">
        <v>130.25</v>
      </c>
      <c r="N98" s="230"/>
      <c r="O98" s="238">
        <v>102.01418439716313</v>
      </c>
      <c r="P98" s="232"/>
      <c r="Q98" s="265"/>
      <c r="R98" s="265"/>
      <c r="U98" s="233"/>
      <c r="V98" s="233"/>
      <c r="W98" s="208"/>
      <c r="X98" s="208">
        <f>IF($I$7=Y98,13,0)</f>
        <v>0</v>
      </c>
      <c r="Y98" s="208" t="s">
        <v>97</v>
      </c>
      <c r="Z98" s="208"/>
    </row>
    <row r="99" spans="2:29" ht="24" customHeight="1" outlineLevel="7">
      <c r="C99" s="268">
        <v>18</v>
      </c>
      <c r="D99" s="228">
        <v>133.25</v>
      </c>
      <c r="E99" s="228">
        <v>155.75</v>
      </c>
      <c r="F99" s="241"/>
      <c r="G99" s="228">
        <v>145.5</v>
      </c>
      <c r="H99" s="228">
        <v>152.75</v>
      </c>
      <c r="I99" s="267"/>
      <c r="J99" s="228">
        <v>152.5</v>
      </c>
      <c r="K99" s="228">
        <v>159.25</v>
      </c>
      <c r="L99" s="228"/>
      <c r="M99" s="230">
        <v>150.5</v>
      </c>
      <c r="N99" s="230"/>
      <c r="O99" s="242">
        <v>112.35955056179776</v>
      </c>
      <c r="P99" s="232"/>
      <c r="Q99" s="265"/>
      <c r="R99" s="265"/>
      <c r="U99" s="233"/>
      <c r="V99" s="233"/>
      <c r="W99" s="208"/>
      <c r="X99" s="208">
        <f>IF($I$7=Y99,14,0)</f>
        <v>0</v>
      </c>
      <c r="Y99" s="208" t="s">
        <v>98</v>
      </c>
      <c r="Z99" s="208"/>
    </row>
    <row r="100" spans="2:29" s="207" customFormat="1" ht="25.2" thickBot="1">
      <c r="B100" s="327"/>
      <c r="C100" s="327"/>
      <c r="D100" s="327"/>
      <c r="E100" s="327"/>
      <c r="F100" s="327"/>
      <c r="G100" s="327"/>
      <c r="H100" s="327"/>
      <c r="I100" s="327"/>
      <c r="J100" s="327"/>
      <c r="K100" s="327"/>
      <c r="L100" s="327"/>
      <c r="M100" s="327"/>
      <c r="N100" s="327"/>
      <c r="O100" s="327"/>
      <c r="P100" s="327"/>
      <c r="Q100" s="327"/>
      <c r="R100" s="328"/>
    </row>
    <row r="101" spans="2:29" s="208" customFormat="1" ht="18" customHeight="1">
      <c r="B101" s="209"/>
      <c r="C101" s="216"/>
      <c r="D101" s="216"/>
      <c r="E101" s="216"/>
      <c r="F101" s="216"/>
      <c r="G101" s="216"/>
      <c r="H101" s="210"/>
      <c r="I101" s="210"/>
      <c r="J101" s="211"/>
      <c r="K101" s="211"/>
      <c r="L101" s="211"/>
      <c r="M101" s="211"/>
      <c r="N101" s="211"/>
      <c r="O101" s="211"/>
      <c r="P101" s="211"/>
      <c r="Q101" s="211"/>
      <c r="R101" s="211"/>
      <c r="X101" s="207"/>
      <c r="Y101" s="207"/>
    </row>
    <row r="102" spans="2:29" ht="36" customHeight="1">
      <c r="B102" s="243"/>
      <c r="C102" s="219" t="s">
        <v>40</v>
      </c>
      <c r="D102" s="220"/>
      <c r="E102" s="221"/>
      <c r="F102" s="221"/>
      <c r="G102" s="222" t="s">
        <v>41</v>
      </c>
      <c r="H102" s="223"/>
      <c r="I102" s="332" t="s">
        <v>90</v>
      </c>
      <c r="J102" s="332"/>
      <c r="K102" s="332"/>
      <c r="L102" s="221"/>
      <c r="M102" s="221"/>
      <c r="N102" s="221"/>
      <c r="O102" s="221"/>
      <c r="P102" s="221"/>
      <c r="Q102" s="221"/>
      <c r="R102" s="224"/>
      <c r="U102" s="333"/>
      <c r="V102" s="333"/>
      <c r="W102" s="208"/>
      <c r="X102" s="208"/>
      <c r="Y102" s="208"/>
      <c r="Z102" s="208"/>
    </row>
    <row r="103" spans="2:29" ht="6.75" customHeight="1">
      <c r="B103" s="215"/>
      <c r="C103" s="244"/>
      <c r="D103" s="245"/>
      <c r="E103" s="246"/>
      <c r="F103" s="247"/>
      <c r="G103" s="334"/>
      <c r="H103" s="334"/>
      <c r="I103" s="216"/>
      <c r="J103" s="216"/>
      <c r="K103" s="248"/>
      <c r="L103" s="248"/>
      <c r="M103" s="248"/>
      <c r="N103" s="248"/>
      <c r="O103" s="248"/>
      <c r="P103" s="248"/>
      <c r="Q103" s="248"/>
      <c r="R103" s="216"/>
      <c r="W103" s="208"/>
      <c r="X103" s="208"/>
      <c r="Y103" s="208"/>
      <c r="Z103" s="208"/>
    </row>
    <row r="104" spans="2:29" ht="24" customHeight="1">
      <c r="B104" s="215"/>
      <c r="C104" s="249"/>
      <c r="D104" s="325" t="s">
        <v>42</v>
      </c>
      <c r="E104" s="326"/>
      <c r="F104" s="250"/>
      <c r="G104" s="325" t="s">
        <v>43</v>
      </c>
      <c r="H104" s="326"/>
      <c r="I104" s="216"/>
      <c r="J104" s="325" t="s">
        <v>44</v>
      </c>
      <c r="K104" s="326"/>
      <c r="L104" s="251"/>
      <c r="M104" s="251"/>
      <c r="N104" s="251"/>
      <c r="O104" s="251"/>
      <c r="P104" s="252"/>
      <c r="Q104" s="252"/>
      <c r="R104" s="216"/>
    </row>
    <row r="105" spans="2:29" ht="52.95" customHeight="1">
      <c r="B105" s="253"/>
      <c r="C105" s="254" t="s">
        <v>45</v>
      </c>
      <c r="D105" s="254" t="s">
        <v>46</v>
      </c>
      <c r="E105" s="255" t="s">
        <v>47</v>
      </c>
      <c r="F105" s="256"/>
      <c r="G105" s="257" t="s">
        <v>46</v>
      </c>
      <c r="H105" s="255" t="s">
        <v>47</v>
      </c>
      <c r="I105" s="256"/>
      <c r="J105" s="257" t="s">
        <v>46</v>
      </c>
      <c r="K105" s="254" t="s">
        <v>47</v>
      </c>
      <c r="L105" s="256"/>
      <c r="M105" s="257" t="s">
        <v>48</v>
      </c>
      <c r="N105" s="254"/>
      <c r="O105" s="257" t="s">
        <v>49</v>
      </c>
      <c r="Q105" s="335" t="s">
        <v>88</v>
      </c>
      <c r="R105" s="335"/>
      <c r="U105" s="258"/>
      <c r="V105" s="258"/>
      <c r="W105" s="208"/>
      <c r="X105" s="208"/>
      <c r="Y105" s="208"/>
      <c r="Z105" s="208"/>
      <c r="AA105" s="225"/>
      <c r="AB105" s="225"/>
      <c r="AC105" s="225"/>
    </row>
    <row r="106" spans="2:29" s="208" customFormat="1" ht="24" customHeight="1">
      <c r="C106" s="259">
        <v>6</v>
      </c>
      <c r="D106" s="226">
        <v>38.25</v>
      </c>
      <c r="E106" s="226">
        <v>45.5</v>
      </c>
      <c r="F106" s="227"/>
      <c r="G106" s="226">
        <v>41.5</v>
      </c>
      <c r="H106" s="226">
        <v>44.25</v>
      </c>
      <c r="I106" s="260"/>
      <c r="J106" s="226">
        <v>45</v>
      </c>
      <c r="K106" s="226">
        <v>47.75</v>
      </c>
      <c r="L106" s="228"/>
      <c r="M106" s="229">
        <v>32.35</v>
      </c>
      <c r="N106" s="230"/>
      <c r="O106" s="231">
        <v>0</v>
      </c>
      <c r="P106" s="232"/>
      <c r="Q106" s="335"/>
      <c r="R106" s="335"/>
      <c r="U106" s="233"/>
      <c r="V106" s="233"/>
      <c r="X106" s="208">
        <f>IF($I$7=Y106,2,0)</f>
        <v>2</v>
      </c>
      <c r="Y106" s="208" t="s">
        <v>87</v>
      </c>
      <c r="AA106" s="234"/>
      <c r="AB106" s="234"/>
      <c r="AC106" s="234"/>
    </row>
    <row r="107" spans="2:29" s="208" customFormat="1" ht="24" customHeight="1">
      <c r="C107" s="261">
        <v>7</v>
      </c>
      <c r="D107" s="235">
        <v>39</v>
      </c>
      <c r="E107" s="235">
        <v>47.75</v>
      </c>
      <c r="F107" s="236"/>
      <c r="G107" s="235">
        <v>43</v>
      </c>
      <c r="H107" s="235">
        <v>46.25</v>
      </c>
      <c r="I107" s="262"/>
      <c r="J107" s="235">
        <v>47.25</v>
      </c>
      <c r="K107" s="235">
        <v>50.25</v>
      </c>
      <c r="L107" s="228"/>
      <c r="M107" s="237">
        <v>37.5</v>
      </c>
      <c r="N107" s="230"/>
      <c r="O107" s="238">
        <v>0</v>
      </c>
      <c r="P107" s="232"/>
      <c r="Q107" s="335"/>
      <c r="R107" s="335"/>
      <c r="U107" s="233"/>
      <c r="V107" s="233"/>
      <c r="X107" s="208">
        <f>IF($I$7=Y107,3,0)</f>
        <v>0</v>
      </c>
      <c r="Y107" s="208" t="s">
        <v>37</v>
      </c>
      <c r="AA107" s="234"/>
      <c r="AB107" s="234"/>
      <c r="AC107" s="234"/>
    </row>
    <row r="108" spans="2:29" s="208" customFormat="1" ht="24" customHeight="1">
      <c r="C108" s="263">
        <v>8</v>
      </c>
      <c r="D108" s="226">
        <v>44.75</v>
      </c>
      <c r="E108" s="226">
        <v>55.75</v>
      </c>
      <c r="F108" s="239"/>
      <c r="G108" s="226">
        <v>49.75</v>
      </c>
      <c r="H108" s="226">
        <v>53.5</v>
      </c>
      <c r="I108" s="264"/>
      <c r="J108" s="226">
        <v>54.75</v>
      </c>
      <c r="K108" s="226">
        <v>58.75</v>
      </c>
      <c r="L108" s="228"/>
      <c r="M108" s="229">
        <v>50.25</v>
      </c>
      <c r="N108" s="230"/>
      <c r="O108" s="231">
        <v>0</v>
      </c>
      <c r="P108" s="232"/>
      <c r="Q108" s="335"/>
      <c r="R108" s="335"/>
      <c r="U108" s="233"/>
      <c r="V108" s="233"/>
      <c r="X108" s="208">
        <f>IF($I$7=Y108,4,0)</f>
        <v>0</v>
      </c>
      <c r="Y108" s="208" t="s">
        <v>91</v>
      </c>
      <c r="AA108" s="234"/>
      <c r="AB108" s="234"/>
      <c r="AC108" s="234"/>
    </row>
    <row r="109" spans="2:29" s="208" customFormat="1" ht="24" customHeight="1">
      <c r="C109" s="261">
        <v>9</v>
      </c>
      <c r="D109" s="235">
        <v>48.75</v>
      </c>
      <c r="E109" s="235">
        <v>61</v>
      </c>
      <c r="F109" s="236"/>
      <c r="G109" s="235">
        <v>54.25</v>
      </c>
      <c r="H109" s="235">
        <v>58.5</v>
      </c>
      <c r="I109" s="262"/>
      <c r="J109" s="235">
        <v>60</v>
      </c>
      <c r="K109" s="235">
        <v>64.25</v>
      </c>
      <c r="L109" s="228"/>
      <c r="M109" s="237">
        <v>48.25</v>
      </c>
      <c r="N109" s="230"/>
      <c r="O109" s="238">
        <v>0</v>
      </c>
      <c r="P109" s="232"/>
      <c r="Q109" s="335"/>
      <c r="R109" s="335"/>
      <c r="U109" s="233"/>
      <c r="V109" s="233"/>
      <c r="X109" s="208">
        <f>IF($I$7=Y109,5,0)</f>
        <v>0</v>
      </c>
      <c r="Y109" s="208" t="s">
        <v>92</v>
      </c>
      <c r="AA109" s="234"/>
      <c r="AB109" s="234"/>
      <c r="AC109" s="234"/>
    </row>
    <row r="110" spans="2:29" s="208" customFormat="1" ht="24" customHeight="1">
      <c r="C110" s="263">
        <v>10</v>
      </c>
      <c r="D110" s="226">
        <v>50.5</v>
      </c>
      <c r="E110" s="226">
        <v>68.75</v>
      </c>
      <c r="F110" s="236"/>
      <c r="G110" s="226">
        <v>58.25</v>
      </c>
      <c r="H110" s="226">
        <v>64.75</v>
      </c>
      <c r="I110" s="262"/>
      <c r="J110" s="226">
        <v>66.5</v>
      </c>
      <c r="K110" s="226">
        <v>72.75</v>
      </c>
      <c r="L110" s="228"/>
      <c r="M110" s="229">
        <v>59.65</v>
      </c>
      <c r="N110" s="230"/>
      <c r="O110" s="231">
        <v>0</v>
      </c>
      <c r="P110" s="232"/>
      <c r="Q110" s="335"/>
      <c r="R110" s="335"/>
      <c r="U110" s="233"/>
      <c r="V110" s="233"/>
      <c r="X110" s="208">
        <f>IF($I$7=Y110,6,0)</f>
        <v>0</v>
      </c>
      <c r="Y110" s="208" t="s">
        <v>38</v>
      </c>
      <c r="AA110" s="234"/>
      <c r="AB110" s="234"/>
      <c r="AC110" s="234"/>
    </row>
    <row r="111" spans="2:29" s="208" customFormat="1" ht="24" customHeight="1">
      <c r="C111" s="261">
        <v>11</v>
      </c>
      <c r="D111" s="235">
        <v>59.5</v>
      </c>
      <c r="E111" s="235">
        <v>77.5</v>
      </c>
      <c r="F111" s="236"/>
      <c r="G111" s="235">
        <v>67.75</v>
      </c>
      <c r="H111" s="235">
        <v>74.25</v>
      </c>
      <c r="I111" s="262"/>
      <c r="J111" s="235">
        <v>76.25</v>
      </c>
      <c r="K111" s="235">
        <v>82</v>
      </c>
      <c r="L111" s="228"/>
      <c r="M111" s="237">
        <v>61.25</v>
      </c>
      <c r="N111" s="230"/>
      <c r="O111" s="238">
        <v>91.019417475728162</v>
      </c>
      <c r="P111" s="232"/>
      <c r="Q111" s="335"/>
      <c r="R111" s="335"/>
      <c r="U111" s="233"/>
      <c r="V111" s="233"/>
      <c r="X111" s="208">
        <f>IF($I$7=Y111,7,0)</f>
        <v>0</v>
      </c>
      <c r="Y111" s="208" t="s">
        <v>90</v>
      </c>
      <c r="AA111" s="234"/>
      <c r="AB111" s="234"/>
      <c r="AC111" s="234"/>
    </row>
    <row r="112" spans="2:29" s="208" customFormat="1" ht="24" customHeight="1">
      <c r="C112" s="263">
        <v>12</v>
      </c>
      <c r="D112" s="226">
        <v>69</v>
      </c>
      <c r="E112" s="226">
        <v>87</v>
      </c>
      <c r="F112" s="236"/>
      <c r="G112" s="226">
        <v>78</v>
      </c>
      <c r="H112" s="226">
        <v>84</v>
      </c>
      <c r="I112" s="262"/>
      <c r="J112" s="226">
        <v>86.5</v>
      </c>
      <c r="K112" s="226">
        <v>92.25</v>
      </c>
      <c r="L112" s="228"/>
      <c r="M112" s="229">
        <v>67.95</v>
      </c>
      <c r="N112" s="230"/>
      <c r="O112" s="231">
        <v>82.667401285583139</v>
      </c>
      <c r="P112" s="232"/>
      <c r="Q112" s="335"/>
      <c r="R112" s="335"/>
      <c r="U112" s="233"/>
      <c r="V112" s="233"/>
      <c r="X112" s="208">
        <f>IF($I$7=Y112,8,0)</f>
        <v>0</v>
      </c>
      <c r="Y112" s="208" t="s">
        <v>93</v>
      </c>
      <c r="AA112" s="234"/>
      <c r="AB112" s="234"/>
      <c r="AC112" s="234"/>
    </row>
    <row r="113" spans="2:29" s="208" customFormat="1" ht="24" customHeight="1">
      <c r="C113" s="261">
        <v>13</v>
      </c>
      <c r="D113" s="235">
        <v>78.5</v>
      </c>
      <c r="E113" s="235">
        <v>98.5</v>
      </c>
      <c r="F113" s="236"/>
      <c r="G113" s="235">
        <v>88</v>
      </c>
      <c r="H113" s="235">
        <v>94.75</v>
      </c>
      <c r="I113" s="262"/>
      <c r="J113" s="235">
        <v>97.5</v>
      </c>
      <c r="K113" s="235">
        <v>104.25</v>
      </c>
      <c r="L113" s="228"/>
      <c r="M113" s="237">
        <v>88.7</v>
      </c>
      <c r="N113" s="230"/>
      <c r="O113" s="238">
        <v>95.094284611756606</v>
      </c>
      <c r="P113" s="232"/>
      <c r="Q113" s="335"/>
      <c r="R113" s="335"/>
      <c r="U113" s="233"/>
      <c r="V113" s="233"/>
      <c r="X113" s="208">
        <f>IF($I$7=Y113,9,0)</f>
        <v>0</v>
      </c>
      <c r="Y113" s="208" t="s">
        <v>94</v>
      </c>
    </row>
    <row r="114" spans="2:29" s="208" customFormat="1" ht="24" customHeight="1">
      <c r="C114" s="263">
        <v>14</v>
      </c>
      <c r="D114" s="226">
        <v>86.5</v>
      </c>
      <c r="E114" s="226">
        <v>107.5</v>
      </c>
      <c r="F114" s="236"/>
      <c r="G114" s="226">
        <v>96.25</v>
      </c>
      <c r="H114" s="226">
        <v>103.5</v>
      </c>
      <c r="I114" s="262"/>
      <c r="J114" s="226">
        <v>106.5</v>
      </c>
      <c r="K114" s="226">
        <v>113.75</v>
      </c>
      <c r="L114" s="228"/>
      <c r="M114" s="229">
        <v>89</v>
      </c>
      <c r="N114" s="230"/>
      <c r="O114" s="231">
        <v>97.949621717845972</v>
      </c>
      <c r="P114" s="232"/>
      <c r="Q114" s="265"/>
      <c r="R114" s="265"/>
      <c r="U114" s="233"/>
      <c r="V114" s="233"/>
      <c r="X114" s="208">
        <f>IF($I$7=Y114,10,0)</f>
        <v>0</v>
      </c>
      <c r="Y114" s="208" t="s">
        <v>95</v>
      </c>
    </row>
    <row r="115" spans="2:29" s="208" customFormat="1" ht="24" customHeight="1">
      <c r="C115" s="261">
        <v>15</v>
      </c>
      <c r="D115" s="235">
        <v>97</v>
      </c>
      <c r="E115" s="235">
        <v>117.75</v>
      </c>
      <c r="F115" s="240"/>
      <c r="G115" s="235">
        <v>107</v>
      </c>
      <c r="H115" s="235">
        <v>114.25</v>
      </c>
      <c r="I115" s="266"/>
      <c r="J115" s="235">
        <v>117.5</v>
      </c>
      <c r="K115" s="235">
        <v>124.5</v>
      </c>
      <c r="L115" s="228"/>
      <c r="M115" s="237">
        <v>110</v>
      </c>
      <c r="N115" s="230"/>
      <c r="O115" s="238">
        <v>95.238867455698653</v>
      </c>
      <c r="P115" s="232"/>
      <c r="Q115" s="265"/>
      <c r="R115" s="265"/>
      <c r="U115" s="233"/>
      <c r="V115" s="233"/>
      <c r="X115" s="208">
        <f>IF($I$7=Y115,11,0)</f>
        <v>0</v>
      </c>
      <c r="Y115" s="208" t="s">
        <v>96</v>
      </c>
    </row>
    <row r="116" spans="2:29" ht="24" customHeight="1">
      <c r="C116" s="263">
        <v>16</v>
      </c>
      <c r="D116" s="226">
        <v>106.25</v>
      </c>
      <c r="E116" s="226">
        <v>127</v>
      </c>
      <c r="F116" s="241"/>
      <c r="G116" s="226">
        <v>116.5</v>
      </c>
      <c r="H116" s="226">
        <v>123.75</v>
      </c>
      <c r="I116" s="267"/>
      <c r="J116" s="226">
        <v>127.25</v>
      </c>
      <c r="K116" s="226">
        <v>134.25</v>
      </c>
      <c r="L116" s="228"/>
      <c r="M116" s="229">
        <v>115.5</v>
      </c>
      <c r="N116" s="230"/>
      <c r="O116" s="231">
        <v>104.15595463137994</v>
      </c>
      <c r="P116" s="232"/>
      <c r="Q116" s="265"/>
      <c r="R116" s="265"/>
      <c r="U116" s="233"/>
      <c r="V116" s="233"/>
      <c r="W116" s="208"/>
      <c r="X116" s="208">
        <f>IF($I$7=Y116,12,0)</f>
        <v>0</v>
      </c>
      <c r="Y116" s="208" t="s">
        <v>89</v>
      </c>
      <c r="Z116" s="208"/>
    </row>
    <row r="117" spans="2:29" ht="24" customHeight="1" outlineLevel="7">
      <c r="C117" s="261">
        <v>17</v>
      </c>
      <c r="D117" s="235">
        <v>117</v>
      </c>
      <c r="E117" s="235">
        <v>137</v>
      </c>
      <c r="F117" s="241"/>
      <c r="G117" s="235">
        <v>127.75</v>
      </c>
      <c r="H117" s="235">
        <v>134.75</v>
      </c>
      <c r="I117" s="267"/>
      <c r="J117" s="235">
        <v>138.75</v>
      </c>
      <c r="K117" s="235">
        <v>145</v>
      </c>
      <c r="L117" s="228"/>
      <c r="M117" s="237">
        <v>130.25</v>
      </c>
      <c r="N117" s="230"/>
      <c r="O117" s="238">
        <v>102.01418439716313</v>
      </c>
      <c r="P117" s="232"/>
      <c r="Q117" s="265"/>
      <c r="R117" s="265"/>
      <c r="U117" s="233"/>
      <c r="V117" s="233"/>
      <c r="W117" s="208"/>
      <c r="X117" s="208">
        <f>IF($I$7=Y117,13,0)</f>
        <v>0</v>
      </c>
      <c r="Y117" s="208" t="s">
        <v>97</v>
      </c>
      <c r="Z117" s="208"/>
    </row>
    <row r="118" spans="2:29" ht="24" customHeight="1" outlineLevel="7">
      <c r="C118" s="268">
        <v>18</v>
      </c>
      <c r="D118" s="228">
        <v>131</v>
      </c>
      <c r="E118" s="228">
        <v>153.5</v>
      </c>
      <c r="F118" s="241"/>
      <c r="G118" s="228">
        <v>143</v>
      </c>
      <c r="H118" s="228">
        <v>150.25</v>
      </c>
      <c r="I118" s="267"/>
      <c r="J118" s="228">
        <v>149.75</v>
      </c>
      <c r="K118" s="228">
        <v>156.5</v>
      </c>
      <c r="L118" s="228"/>
      <c r="M118" s="230">
        <v>150.5</v>
      </c>
      <c r="N118" s="230"/>
      <c r="O118" s="242">
        <v>112.35955056179776</v>
      </c>
      <c r="P118" s="232"/>
      <c r="Q118" s="265"/>
      <c r="R118" s="265"/>
      <c r="U118" s="233"/>
      <c r="V118" s="233"/>
      <c r="W118" s="208"/>
      <c r="X118" s="208">
        <f>IF($I$7=Y118,14,0)</f>
        <v>0</v>
      </c>
      <c r="Y118" s="208" t="s">
        <v>98</v>
      </c>
      <c r="Z118" s="208"/>
    </row>
    <row r="119" spans="2:29" s="207" customFormat="1" ht="25.2" thickBot="1">
      <c r="B119" s="327"/>
      <c r="C119" s="327"/>
      <c r="D119" s="327"/>
      <c r="E119" s="327"/>
      <c r="F119" s="327"/>
      <c r="G119" s="327"/>
      <c r="H119" s="327"/>
      <c r="I119" s="327"/>
      <c r="J119" s="327"/>
      <c r="K119" s="327"/>
      <c r="L119" s="327"/>
      <c r="M119" s="327"/>
      <c r="N119" s="327"/>
      <c r="O119" s="327"/>
      <c r="P119" s="327"/>
      <c r="Q119" s="327"/>
      <c r="R119" s="328"/>
    </row>
    <row r="120" spans="2:29" s="208" customFormat="1" ht="18" customHeight="1">
      <c r="B120" s="209"/>
      <c r="C120" s="216"/>
      <c r="D120" s="216"/>
      <c r="E120" s="216"/>
      <c r="F120" s="216"/>
      <c r="G120" s="216"/>
      <c r="H120" s="210"/>
      <c r="I120" s="210"/>
      <c r="J120" s="211"/>
      <c r="K120" s="211"/>
      <c r="L120" s="211"/>
      <c r="M120" s="211"/>
      <c r="N120" s="211"/>
      <c r="O120" s="211"/>
      <c r="P120" s="211"/>
      <c r="Q120" s="211"/>
      <c r="R120" s="211"/>
      <c r="X120" s="207"/>
      <c r="Y120" s="207"/>
    </row>
    <row r="121" spans="2:29" ht="36" customHeight="1">
      <c r="B121" s="243"/>
      <c r="C121" s="219" t="s">
        <v>40</v>
      </c>
      <c r="D121" s="220"/>
      <c r="E121" s="221"/>
      <c r="F121" s="221"/>
      <c r="G121" s="222" t="s">
        <v>41</v>
      </c>
      <c r="H121" s="223"/>
      <c r="I121" s="332" t="s">
        <v>93</v>
      </c>
      <c r="J121" s="332"/>
      <c r="K121" s="332"/>
      <c r="L121" s="221"/>
      <c r="M121" s="221"/>
      <c r="N121" s="221"/>
      <c r="O121" s="221"/>
      <c r="P121" s="221"/>
      <c r="Q121" s="221"/>
      <c r="R121" s="224"/>
      <c r="U121" s="333"/>
      <c r="V121" s="333"/>
      <c r="W121" s="208"/>
      <c r="X121" s="208"/>
      <c r="Y121" s="208"/>
      <c r="Z121" s="208"/>
    </row>
    <row r="122" spans="2:29" ht="6.75" customHeight="1">
      <c r="B122" s="215"/>
      <c r="C122" s="244"/>
      <c r="D122" s="245"/>
      <c r="E122" s="246"/>
      <c r="F122" s="247"/>
      <c r="G122" s="334"/>
      <c r="H122" s="334"/>
      <c r="I122" s="216"/>
      <c r="J122" s="216"/>
      <c r="K122" s="248"/>
      <c r="L122" s="248"/>
      <c r="M122" s="248"/>
      <c r="N122" s="248"/>
      <c r="O122" s="248"/>
      <c r="P122" s="248"/>
      <c r="Q122" s="248"/>
      <c r="R122" s="216"/>
      <c r="W122" s="208"/>
      <c r="X122" s="208"/>
      <c r="Y122" s="208"/>
      <c r="Z122" s="208"/>
    </row>
    <row r="123" spans="2:29" ht="24" customHeight="1">
      <c r="B123" s="215"/>
      <c r="C123" s="249"/>
      <c r="D123" s="325" t="s">
        <v>42</v>
      </c>
      <c r="E123" s="326"/>
      <c r="F123" s="250"/>
      <c r="G123" s="325" t="s">
        <v>43</v>
      </c>
      <c r="H123" s="326"/>
      <c r="I123" s="216"/>
      <c r="J123" s="325" t="s">
        <v>44</v>
      </c>
      <c r="K123" s="326"/>
      <c r="L123" s="251"/>
      <c r="M123" s="251"/>
      <c r="N123" s="251"/>
      <c r="O123" s="251"/>
      <c r="P123" s="252"/>
      <c r="Q123" s="252"/>
      <c r="R123" s="216"/>
    </row>
    <row r="124" spans="2:29" ht="52.95" customHeight="1">
      <c r="B124" s="253"/>
      <c r="C124" s="254" t="s">
        <v>45</v>
      </c>
      <c r="D124" s="254" t="s">
        <v>46</v>
      </c>
      <c r="E124" s="255" t="s">
        <v>47</v>
      </c>
      <c r="F124" s="256"/>
      <c r="G124" s="257" t="s">
        <v>46</v>
      </c>
      <c r="H124" s="255" t="s">
        <v>47</v>
      </c>
      <c r="I124" s="256"/>
      <c r="J124" s="257" t="s">
        <v>46</v>
      </c>
      <c r="K124" s="254" t="s">
        <v>47</v>
      </c>
      <c r="L124" s="256"/>
      <c r="M124" s="257" t="s">
        <v>48</v>
      </c>
      <c r="N124" s="254"/>
      <c r="O124" s="257" t="s">
        <v>49</v>
      </c>
      <c r="Q124" s="335" t="s">
        <v>88</v>
      </c>
      <c r="R124" s="335"/>
      <c r="U124" s="258"/>
      <c r="V124" s="258"/>
      <c r="W124" s="208"/>
      <c r="X124" s="208"/>
      <c r="Y124" s="208"/>
      <c r="Z124" s="208"/>
      <c r="AA124" s="225"/>
      <c r="AB124" s="225"/>
      <c r="AC124" s="225"/>
    </row>
    <row r="125" spans="2:29" s="208" customFormat="1" ht="24" customHeight="1">
      <c r="C125" s="259">
        <v>6</v>
      </c>
      <c r="D125" s="226">
        <v>38.75</v>
      </c>
      <c r="E125" s="226">
        <v>46</v>
      </c>
      <c r="F125" s="227"/>
      <c r="G125" s="226">
        <v>42.25</v>
      </c>
      <c r="H125" s="226">
        <v>44.75</v>
      </c>
      <c r="I125" s="260"/>
      <c r="J125" s="226">
        <v>45.75</v>
      </c>
      <c r="K125" s="226">
        <v>48.25</v>
      </c>
      <c r="L125" s="228"/>
      <c r="M125" s="229">
        <v>32.35</v>
      </c>
      <c r="N125" s="230"/>
      <c r="O125" s="231">
        <v>0</v>
      </c>
      <c r="P125" s="232"/>
      <c r="Q125" s="335"/>
      <c r="R125" s="335"/>
      <c r="U125" s="233"/>
      <c r="V125" s="233"/>
      <c r="X125" s="208">
        <f>IF($I$7=Y125,2,0)</f>
        <v>2</v>
      </c>
      <c r="Y125" s="208" t="s">
        <v>87</v>
      </c>
      <c r="AA125" s="234"/>
      <c r="AB125" s="234"/>
      <c r="AC125" s="234"/>
    </row>
    <row r="126" spans="2:29" s="208" customFormat="1" ht="24" customHeight="1">
      <c r="C126" s="261">
        <v>7</v>
      </c>
      <c r="D126" s="235">
        <v>39.5</v>
      </c>
      <c r="E126" s="235">
        <v>48.25</v>
      </c>
      <c r="F126" s="236"/>
      <c r="G126" s="235">
        <v>43.75</v>
      </c>
      <c r="H126" s="235">
        <v>46.75</v>
      </c>
      <c r="I126" s="262"/>
      <c r="J126" s="235">
        <v>47.75</v>
      </c>
      <c r="K126" s="235">
        <v>51</v>
      </c>
      <c r="L126" s="228"/>
      <c r="M126" s="237">
        <v>37.5</v>
      </c>
      <c r="N126" s="230"/>
      <c r="O126" s="238">
        <v>0</v>
      </c>
      <c r="P126" s="232"/>
      <c r="Q126" s="335"/>
      <c r="R126" s="335"/>
      <c r="U126" s="233"/>
      <c r="V126" s="233"/>
      <c r="X126" s="208">
        <f>IF($I$7=Y126,3,0)</f>
        <v>0</v>
      </c>
      <c r="Y126" s="208" t="s">
        <v>37</v>
      </c>
      <c r="AA126" s="234"/>
      <c r="AB126" s="234"/>
      <c r="AC126" s="234"/>
    </row>
    <row r="127" spans="2:29" s="208" customFormat="1" ht="24" customHeight="1">
      <c r="C127" s="263">
        <v>8</v>
      </c>
      <c r="D127" s="226">
        <v>46.25</v>
      </c>
      <c r="E127" s="226">
        <v>57.5</v>
      </c>
      <c r="F127" s="239"/>
      <c r="G127" s="226">
        <v>51.5</v>
      </c>
      <c r="H127" s="226">
        <v>55.5</v>
      </c>
      <c r="I127" s="264"/>
      <c r="J127" s="226">
        <v>56.75</v>
      </c>
      <c r="K127" s="226">
        <v>60.75</v>
      </c>
      <c r="L127" s="228"/>
      <c r="M127" s="229">
        <v>50.25</v>
      </c>
      <c r="N127" s="230"/>
      <c r="O127" s="231">
        <v>0</v>
      </c>
      <c r="P127" s="232"/>
      <c r="Q127" s="335"/>
      <c r="R127" s="335"/>
      <c r="U127" s="233"/>
      <c r="V127" s="233"/>
      <c r="X127" s="208">
        <f>IF($I$7=Y127,4,0)</f>
        <v>0</v>
      </c>
      <c r="Y127" s="208" t="s">
        <v>91</v>
      </c>
      <c r="AA127" s="234"/>
      <c r="AB127" s="234"/>
      <c r="AC127" s="234"/>
    </row>
    <row r="128" spans="2:29" s="208" customFormat="1" ht="24" customHeight="1">
      <c r="C128" s="261">
        <v>9</v>
      </c>
      <c r="D128" s="235">
        <v>50.75</v>
      </c>
      <c r="E128" s="235">
        <v>63</v>
      </c>
      <c r="F128" s="236"/>
      <c r="G128" s="235">
        <v>56.5</v>
      </c>
      <c r="H128" s="235">
        <v>60.75</v>
      </c>
      <c r="I128" s="262"/>
      <c r="J128" s="235">
        <v>62.5</v>
      </c>
      <c r="K128" s="235">
        <v>66.75</v>
      </c>
      <c r="L128" s="228"/>
      <c r="M128" s="237">
        <v>48.25</v>
      </c>
      <c r="N128" s="230"/>
      <c r="O128" s="238">
        <v>0</v>
      </c>
      <c r="P128" s="232"/>
      <c r="Q128" s="335"/>
      <c r="R128" s="335"/>
      <c r="U128" s="233"/>
      <c r="V128" s="233"/>
      <c r="X128" s="208">
        <f>IF($I$7=Y128,5,0)</f>
        <v>0</v>
      </c>
      <c r="Y128" s="208" t="s">
        <v>92</v>
      </c>
      <c r="AA128" s="234"/>
      <c r="AB128" s="234"/>
      <c r="AC128" s="234"/>
    </row>
    <row r="129" spans="2:29" s="208" customFormat="1" ht="24" customHeight="1">
      <c r="C129" s="263">
        <v>10</v>
      </c>
      <c r="D129" s="226">
        <v>52</v>
      </c>
      <c r="E129" s="226">
        <v>70.5</v>
      </c>
      <c r="F129" s="236"/>
      <c r="G129" s="226">
        <v>60</v>
      </c>
      <c r="H129" s="226">
        <v>66.25</v>
      </c>
      <c r="I129" s="262"/>
      <c r="J129" s="226">
        <v>68.25</v>
      </c>
      <c r="K129" s="226">
        <v>74.75</v>
      </c>
      <c r="L129" s="228"/>
      <c r="M129" s="229">
        <v>59.65</v>
      </c>
      <c r="N129" s="230"/>
      <c r="O129" s="231">
        <v>0</v>
      </c>
      <c r="P129" s="232"/>
      <c r="Q129" s="335"/>
      <c r="R129" s="335"/>
      <c r="U129" s="233"/>
      <c r="V129" s="233"/>
      <c r="X129" s="208">
        <f>IF($I$7=Y129,6,0)</f>
        <v>0</v>
      </c>
      <c r="Y129" s="208" t="s">
        <v>38</v>
      </c>
      <c r="AA129" s="234"/>
      <c r="AB129" s="234"/>
      <c r="AC129" s="234"/>
    </row>
    <row r="130" spans="2:29" s="208" customFormat="1" ht="24" customHeight="1">
      <c r="C130" s="261">
        <v>11</v>
      </c>
      <c r="D130" s="235">
        <v>60.75</v>
      </c>
      <c r="E130" s="235">
        <v>78.75</v>
      </c>
      <c r="F130" s="236"/>
      <c r="G130" s="235">
        <v>69.25</v>
      </c>
      <c r="H130" s="235">
        <v>75.5</v>
      </c>
      <c r="I130" s="262"/>
      <c r="J130" s="235">
        <v>78</v>
      </c>
      <c r="K130" s="235">
        <v>83.75</v>
      </c>
      <c r="L130" s="228"/>
      <c r="M130" s="237">
        <v>61.25</v>
      </c>
      <c r="N130" s="230"/>
      <c r="O130" s="238">
        <v>91.019417475728162</v>
      </c>
      <c r="P130" s="232"/>
      <c r="Q130" s="335"/>
      <c r="R130" s="335"/>
      <c r="U130" s="233"/>
      <c r="V130" s="233"/>
      <c r="X130" s="208">
        <f>IF($I$7=Y130,7,0)</f>
        <v>0</v>
      </c>
      <c r="Y130" s="208" t="s">
        <v>90</v>
      </c>
      <c r="AA130" s="234"/>
      <c r="AB130" s="234"/>
      <c r="AC130" s="234"/>
    </row>
    <row r="131" spans="2:29" s="208" customFormat="1" ht="24" customHeight="1">
      <c r="C131" s="263">
        <v>12</v>
      </c>
      <c r="D131" s="226">
        <v>70.25</v>
      </c>
      <c r="E131" s="226">
        <v>88.5</v>
      </c>
      <c r="F131" s="236"/>
      <c r="G131" s="226">
        <v>79.5</v>
      </c>
      <c r="H131" s="226">
        <v>85.5</v>
      </c>
      <c r="I131" s="262"/>
      <c r="J131" s="226">
        <v>88</v>
      </c>
      <c r="K131" s="226">
        <v>94</v>
      </c>
      <c r="L131" s="228"/>
      <c r="M131" s="229">
        <v>67.95</v>
      </c>
      <c r="N131" s="230"/>
      <c r="O131" s="231">
        <v>82.667401285583139</v>
      </c>
      <c r="P131" s="232"/>
      <c r="Q131" s="335"/>
      <c r="R131" s="335"/>
      <c r="U131" s="233"/>
      <c r="V131" s="233"/>
      <c r="X131" s="208">
        <f>IF($I$7=Y131,8,0)</f>
        <v>0</v>
      </c>
      <c r="Y131" s="208" t="s">
        <v>93</v>
      </c>
      <c r="AA131" s="234"/>
      <c r="AB131" s="234"/>
      <c r="AC131" s="234"/>
    </row>
    <row r="132" spans="2:29" s="208" customFormat="1" ht="24" customHeight="1">
      <c r="C132" s="261">
        <v>13</v>
      </c>
      <c r="D132" s="235">
        <v>80.75</v>
      </c>
      <c r="E132" s="235">
        <v>100.5</v>
      </c>
      <c r="F132" s="236"/>
      <c r="G132" s="235">
        <v>90.5</v>
      </c>
      <c r="H132" s="235">
        <v>97</v>
      </c>
      <c r="I132" s="262"/>
      <c r="J132" s="235">
        <v>100.25</v>
      </c>
      <c r="K132" s="235">
        <v>106.75</v>
      </c>
      <c r="L132" s="228"/>
      <c r="M132" s="237">
        <v>88.7</v>
      </c>
      <c r="N132" s="230"/>
      <c r="O132" s="238">
        <v>95.094284611756606</v>
      </c>
      <c r="P132" s="232"/>
      <c r="Q132" s="335"/>
      <c r="R132" s="335"/>
      <c r="U132" s="233"/>
      <c r="V132" s="233"/>
      <c r="X132" s="208">
        <f>IF($I$7=Y132,9,0)</f>
        <v>0</v>
      </c>
      <c r="Y132" s="208" t="s">
        <v>94</v>
      </c>
    </row>
    <row r="133" spans="2:29" s="208" customFormat="1" ht="24" customHeight="1">
      <c r="C133" s="263">
        <v>14</v>
      </c>
      <c r="D133" s="226">
        <v>90.5</v>
      </c>
      <c r="E133" s="226">
        <v>111.25</v>
      </c>
      <c r="F133" s="236"/>
      <c r="G133" s="226">
        <v>100.75</v>
      </c>
      <c r="H133" s="226">
        <v>107.75</v>
      </c>
      <c r="I133" s="262"/>
      <c r="J133" s="226">
        <v>111.25</v>
      </c>
      <c r="K133" s="226">
        <v>118.5</v>
      </c>
      <c r="L133" s="228"/>
      <c r="M133" s="229">
        <v>89</v>
      </c>
      <c r="N133" s="230"/>
      <c r="O133" s="231">
        <v>97.949621717845972</v>
      </c>
      <c r="P133" s="232"/>
      <c r="Q133" s="265"/>
      <c r="R133" s="265"/>
      <c r="U133" s="233"/>
      <c r="V133" s="233"/>
      <c r="X133" s="208">
        <f>IF($I$7=Y133,10,0)</f>
        <v>0</v>
      </c>
      <c r="Y133" s="208" t="s">
        <v>95</v>
      </c>
    </row>
    <row r="134" spans="2:29" s="208" customFormat="1" ht="24" customHeight="1">
      <c r="C134" s="261">
        <v>15</v>
      </c>
      <c r="D134" s="235">
        <v>100.5</v>
      </c>
      <c r="E134" s="235">
        <v>121.25</v>
      </c>
      <c r="F134" s="240"/>
      <c r="G134" s="235">
        <v>110.75</v>
      </c>
      <c r="H134" s="235">
        <v>118</v>
      </c>
      <c r="I134" s="266"/>
      <c r="J134" s="235">
        <v>121.75</v>
      </c>
      <c r="K134" s="235">
        <v>128.75</v>
      </c>
      <c r="L134" s="228"/>
      <c r="M134" s="237">
        <v>110</v>
      </c>
      <c r="N134" s="230"/>
      <c r="O134" s="238">
        <v>95.238867455698653</v>
      </c>
      <c r="P134" s="232"/>
      <c r="Q134" s="265"/>
      <c r="R134" s="265"/>
      <c r="U134" s="233"/>
      <c r="V134" s="233"/>
      <c r="X134" s="208">
        <f>IF($I$7=Y134,11,0)</f>
        <v>0</v>
      </c>
      <c r="Y134" s="208" t="s">
        <v>96</v>
      </c>
    </row>
    <row r="135" spans="2:29" ht="24" customHeight="1">
      <c r="C135" s="263">
        <v>16</v>
      </c>
      <c r="D135" s="226">
        <v>108.5</v>
      </c>
      <c r="E135" s="226">
        <v>129.25</v>
      </c>
      <c r="F135" s="241"/>
      <c r="G135" s="226">
        <v>119</v>
      </c>
      <c r="H135" s="226">
        <v>126</v>
      </c>
      <c r="I135" s="267"/>
      <c r="J135" s="226">
        <v>130</v>
      </c>
      <c r="K135" s="226">
        <v>137</v>
      </c>
      <c r="L135" s="228"/>
      <c r="M135" s="229">
        <v>115.5</v>
      </c>
      <c r="N135" s="230"/>
      <c r="O135" s="231">
        <v>104.15595463137994</v>
      </c>
      <c r="P135" s="232"/>
      <c r="Q135" s="265"/>
      <c r="R135" s="265"/>
      <c r="U135" s="233"/>
      <c r="V135" s="233"/>
      <c r="W135" s="208"/>
      <c r="X135" s="208">
        <f>IF($I$7=Y135,12,0)</f>
        <v>0</v>
      </c>
      <c r="Y135" s="208" t="s">
        <v>89</v>
      </c>
      <c r="Z135" s="208"/>
    </row>
    <row r="136" spans="2:29" ht="24" customHeight="1" outlineLevel="7">
      <c r="C136" s="261">
        <v>17</v>
      </c>
      <c r="D136" s="235">
        <v>117.5</v>
      </c>
      <c r="E136" s="235">
        <v>137.75</v>
      </c>
      <c r="F136" s="241"/>
      <c r="G136" s="235">
        <v>128.5</v>
      </c>
      <c r="H136" s="235">
        <v>135.5</v>
      </c>
      <c r="I136" s="267"/>
      <c r="J136" s="235">
        <v>139.5</v>
      </c>
      <c r="K136" s="235">
        <v>145.75</v>
      </c>
      <c r="L136" s="228"/>
      <c r="M136" s="237">
        <v>130.25</v>
      </c>
      <c r="N136" s="230"/>
      <c r="O136" s="238">
        <v>102.01418439716313</v>
      </c>
      <c r="P136" s="232"/>
      <c r="Q136" s="265"/>
      <c r="R136" s="265"/>
      <c r="U136" s="233"/>
      <c r="V136" s="233"/>
      <c r="W136" s="208"/>
      <c r="X136" s="208">
        <f>IF($I$7=Y136,13,0)</f>
        <v>0</v>
      </c>
      <c r="Y136" s="208" t="s">
        <v>97</v>
      </c>
      <c r="Z136" s="208"/>
    </row>
    <row r="137" spans="2:29" ht="24" customHeight="1" outlineLevel="7">
      <c r="C137" s="268">
        <v>18</v>
      </c>
      <c r="D137" s="228">
        <v>130</v>
      </c>
      <c r="E137" s="228">
        <v>152.25</v>
      </c>
      <c r="F137" s="241"/>
      <c r="G137" s="228">
        <v>141.5</v>
      </c>
      <c r="H137" s="228">
        <v>149</v>
      </c>
      <c r="I137" s="267"/>
      <c r="J137" s="228">
        <v>148.25</v>
      </c>
      <c r="K137" s="228">
        <v>155</v>
      </c>
      <c r="L137" s="228"/>
      <c r="M137" s="230">
        <v>150.5</v>
      </c>
      <c r="N137" s="230"/>
      <c r="O137" s="242">
        <v>112.35955056179776</v>
      </c>
      <c r="P137" s="232"/>
      <c r="Q137" s="265"/>
      <c r="R137" s="265"/>
      <c r="U137" s="233"/>
      <c r="V137" s="233"/>
      <c r="W137" s="208"/>
      <c r="X137" s="208">
        <f>IF($I$7=Y137,14,0)</f>
        <v>0</v>
      </c>
      <c r="Y137" s="208" t="s">
        <v>98</v>
      </c>
      <c r="Z137" s="208"/>
    </row>
    <row r="138" spans="2:29" s="207" customFormat="1" ht="25.2" thickBot="1">
      <c r="B138" s="327"/>
      <c r="C138" s="327"/>
      <c r="D138" s="327"/>
      <c r="E138" s="327"/>
      <c r="F138" s="327"/>
      <c r="G138" s="327"/>
      <c r="H138" s="327"/>
      <c r="I138" s="327"/>
      <c r="J138" s="327"/>
      <c r="K138" s="327"/>
      <c r="L138" s="327"/>
      <c r="M138" s="327"/>
      <c r="N138" s="327"/>
      <c r="O138" s="327"/>
      <c r="P138" s="327"/>
      <c r="Q138" s="327"/>
      <c r="R138" s="328"/>
    </row>
    <row r="139" spans="2:29" s="208" customFormat="1" ht="18" customHeight="1">
      <c r="B139" s="209"/>
      <c r="C139" s="216"/>
      <c r="D139" s="216"/>
      <c r="E139" s="216"/>
      <c r="F139" s="216"/>
      <c r="G139" s="216"/>
      <c r="H139" s="210"/>
      <c r="I139" s="210"/>
      <c r="J139" s="211"/>
      <c r="K139" s="211"/>
      <c r="L139" s="211"/>
      <c r="M139" s="211"/>
      <c r="N139" s="211"/>
      <c r="O139" s="211"/>
      <c r="P139" s="211"/>
      <c r="Q139" s="211"/>
      <c r="R139" s="211"/>
      <c r="X139" s="207"/>
      <c r="Y139" s="207"/>
    </row>
    <row r="140" spans="2:29" ht="36" customHeight="1">
      <c r="B140" s="243"/>
      <c r="C140" s="219" t="s">
        <v>40</v>
      </c>
      <c r="D140" s="220"/>
      <c r="E140" s="221"/>
      <c r="F140" s="221"/>
      <c r="G140" s="222" t="s">
        <v>41</v>
      </c>
      <c r="H140" s="223"/>
      <c r="I140" s="332" t="s">
        <v>94</v>
      </c>
      <c r="J140" s="332"/>
      <c r="K140" s="332"/>
      <c r="L140" s="221"/>
      <c r="M140" s="221"/>
      <c r="N140" s="221"/>
      <c r="O140" s="221"/>
      <c r="P140" s="221"/>
      <c r="Q140" s="221"/>
      <c r="R140" s="224"/>
      <c r="U140" s="333"/>
      <c r="V140" s="333"/>
      <c r="W140" s="208"/>
      <c r="X140" s="208"/>
      <c r="Y140" s="208"/>
      <c r="Z140" s="208"/>
    </row>
    <row r="141" spans="2:29" ht="6.75" customHeight="1">
      <c r="B141" s="215"/>
      <c r="C141" s="244"/>
      <c r="D141" s="245"/>
      <c r="E141" s="246"/>
      <c r="F141" s="247"/>
      <c r="G141" s="334"/>
      <c r="H141" s="334"/>
      <c r="I141" s="216"/>
      <c r="J141" s="216"/>
      <c r="K141" s="248"/>
      <c r="L141" s="248"/>
      <c r="M141" s="248"/>
      <c r="N141" s="248"/>
      <c r="O141" s="248"/>
      <c r="P141" s="248"/>
      <c r="Q141" s="248"/>
      <c r="R141" s="216"/>
      <c r="W141" s="208"/>
      <c r="X141" s="208"/>
      <c r="Y141" s="208"/>
      <c r="Z141" s="208"/>
    </row>
    <row r="142" spans="2:29" ht="24" customHeight="1">
      <c r="B142" s="215"/>
      <c r="C142" s="249"/>
      <c r="D142" s="325" t="s">
        <v>42</v>
      </c>
      <c r="E142" s="326"/>
      <c r="F142" s="250"/>
      <c r="G142" s="325" t="s">
        <v>43</v>
      </c>
      <c r="H142" s="326"/>
      <c r="I142" s="216"/>
      <c r="J142" s="325" t="s">
        <v>44</v>
      </c>
      <c r="K142" s="326"/>
      <c r="L142" s="251"/>
      <c r="M142" s="251"/>
      <c r="N142" s="251"/>
      <c r="O142" s="251"/>
      <c r="P142" s="252"/>
      <c r="Q142" s="252"/>
      <c r="R142" s="216"/>
    </row>
    <row r="143" spans="2:29" ht="52.95" customHeight="1">
      <c r="B143" s="253"/>
      <c r="C143" s="254" t="s">
        <v>45</v>
      </c>
      <c r="D143" s="254" t="s">
        <v>46</v>
      </c>
      <c r="E143" s="255" t="s">
        <v>47</v>
      </c>
      <c r="F143" s="256"/>
      <c r="G143" s="257" t="s">
        <v>46</v>
      </c>
      <c r="H143" s="255" t="s">
        <v>47</v>
      </c>
      <c r="I143" s="256"/>
      <c r="J143" s="257" t="s">
        <v>46</v>
      </c>
      <c r="K143" s="254" t="s">
        <v>47</v>
      </c>
      <c r="L143" s="256"/>
      <c r="M143" s="257" t="s">
        <v>48</v>
      </c>
      <c r="N143" s="254"/>
      <c r="O143" s="257" t="s">
        <v>49</v>
      </c>
      <c r="Q143" s="335" t="s">
        <v>88</v>
      </c>
      <c r="R143" s="335"/>
      <c r="U143" s="258"/>
      <c r="V143" s="258"/>
      <c r="W143" s="208"/>
      <c r="X143" s="208"/>
      <c r="Y143" s="208"/>
      <c r="Z143" s="208"/>
      <c r="AA143" s="225"/>
      <c r="AB143" s="225"/>
      <c r="AC143" s="225"/>
    </row>
    <row r="144" spans="2:29" s="208" customFormat="1" ht="24" customHeight="1">
      <c r="C144" s="259">
        <v>6</v>
      </c>
      <c r="D144" s="226">
        <v>39.5</v>
      </c>
      <c r="E144" s="226">
        <v>46.75</v>
      </c>
      <c r="F144" s="227"/>
      <c r="G144" s="226">
        <v>43</v>
      </c>
      <c r="H144" s="226">
        <v>45.75</v>
      </c>
      <c r="I144" s="260"/>
      <c r="J144" s="226">
        <v>46.75</v>
      </c>
      <c r="K144" s="226">
        <v>49.25</v>
      </c>
      <c r="L144" s="228"/>
      <c r="M144" s="229">
        <v>32.35</v>
      </c>
      <c r="N144" s="230"/>
      <c r="O144" s="231">
        <v>0</v>
      </c>
      <c r="P144" s="232"/>
      <c r="Q144" s="335"/>
      <c r="R144" s="335"/>
      <c r="U144" s="233"/>
      <c r="V144" s="233"/>
      <c r="X144" s="208">
        <f>IF($I$7=Y144,2,0)</f>
        <v>2</v>
      </c>
      <c r="Y144" s="208" t="s">
        <v>87</v>
      </c>
      <c r="AA144" s="234"/>
      <c r="AB144" s="234"/>
      <c r="AC144" s="234"/>
    </row>
    <row r="145" spans="2:29" s="208" customFormat="1" ht="24" customHeight="1">
      <c r="C145" s="261">
        <v>7</v>
      </c>
      <c r="D145" s="235">
        <v>40.5</v>
      </c>
      <c r="E145" s="235">
        <v>49.25</v>
      </c>
      <c r="F145" s="236"/>
      <c r="G145" s="235">
        <v>44.75</v>
      </c>
      <c r="H145" s="235">
        <v>47.75</v>
      </c>
      <c r="I145" s="262"/>
      <c r="J145" s="235">
        <v>49</v>
      </c>
      <c r="K145" s="235">
        <v>52</v>
      </c>
      <c r="L145" s="228"/>
      <c r="M145" s="237">
        <v>37.5</v>
      </c>
      <c r="N145" s="230"/>
      <c r="O145" s="238">
        <v>0</v>
      </c>
      <c r="P145" s="232"/>
      <c r="Q145" s="335"/>
      <c r="R145" s="335"/>
      <c r="U145" s="233"/>
      <c r="V145" s="233"/>
      <c r="X145" s="208">
        <f>IF($I$7=Y145,3,0)</f>
        <v>0</v>
      </c>
      <c r="Y145" s="208" t="s">
        <v>37</v>
      </c>
      <c r="AA145" s="234"/>
      <c r="AB145" s="234"/>
      <c r="AC145" s="234"/>
    </row>
    <row r="146" spans="2:29" s="208" customFormat="1" ht="24" customHeight="1">
      <c r="C146" s="263">
        <v>8</v>
      </c>
      <c r="D146" s="226">
        <v>47.5</v>
      </c>
      <c r="E146" s="226">
        <v>58.5</v>
      </c>
      <c r="F146" s="239"/>
      <c r="G146" s="226">
        <v>52.75</v>
      </c>
      <c r="H146" s="226">
        <v>56.75</v>
      </c>
      <c r="I146" s="264"/>
      <c r="J146" s="226">
        <v>58.25</v>
      </c>
      <c r="K146" s="226">
        <v>62.25</v>
      </c>
      <c r="L146" s="228"/>
      <c r="M146" s="229">
        <v>50.25</v>
      </c>
      <c r="N146" s="230"/>
      <c r="O146" s="231">
        <v>0</v>
      </c>
      <c r="P146" s="232"/>
      <c r="Q146" s="335"/>
      <c r="R146" s="335"/>
      <c r="U146" s="233"/>
      <c r="V146" s="233"/>
      <c r="X146" s="208">
        <f>IF($I$7=Y146,4,0)</f>
        <v>0</v>
      </c>
      <c r="Y146" s="208" t="s">
        <v>91</v>
      </c>
      <c r="AA146" s="234"/>
      <c r="AB146" s="234"/>
      <c r="AC146" s="234"/>
    </row>
    <row r="147" spans="2:29" s="208" customFormat="1" ht="24" customHeight="1">
      <c r="C147" s="261">
        <v>9</v>
      </c>
      <c r="D147" s="235">
        <v>52</v>
      </c>
      <c r="E147" s="235">
        <v>64.25</v>
      </c>
      <c r="F147" s="236"/>
      <c r="G147" s="235">
        <v>57.75</v>
      </c>
      <c r="H147" s="235">
        <v>62.25</v>
      </c>
      <c r="I147" s="262"/>
      <c r="J147" s="235">
        <v>64</v>
      </c>
      <c r="K147" s="235">
        <v>68.25</v>
      </c>
      <c r="L147" s="228"/>
      <c r="M147" s="237">
        <v>48.25</v>
      </c>
      <c r="N147" s="230"/>
      <c r="O147" s="238">
        <v>0</v>
      </c>
      <c r="P147" s="232"/>
      <c r="Q147" s="335"/>
      <c r="R147" s="335"/>
      <c r="U147" s="233"/>
      <c r="V147" s="233"/>
      <c r="X147" s="208">
        <f>IF($I$7=Y147,5,0)</f>
        <v>0</v>
      </c>
      <c r="Y147" s="208" t="s">
        <v>92</v>
      </c>
      <c r="AA147" s="234"/>
      <c r="AB147" s="234"/>
      <c r="AC147" s="234"/>
    </row>
    <row r="148" spans="2:29" s="208" customFormat="1" ht="24" customHeight="1">
      <c r="C148" s="263">
        <v>10</v>
      </c>
      <c r="D148" s="226">
        <v>53.5</v>
      </c>
      <c r="E148" s="226">
        <v>71.75</v>
      </c>
      <c r="F148" s="236"/>
      <c r="G148" s="226">
        <v>61.75</v>
      </c>
      <c r="H148" s="226">
        <v>68</v>
      </c>
      <c r="I148" s="262"/>
      <c r="J148" s="226">
        <v>70.25</v>
      </c>
      <c r="K148" s="226">
        <v>76.5</v>
      </c>
      <c r="L148" s="228"/>
      <c r="M148" s="229">
        <v>59.65</v>
      </c>
      <c r="N148" s="230"/>
      <c r="O148" s="231">
        <v>0</v>
      </c>
      <c r="P148" s="232"/>
      <c r="Q148" s="335"/>
      <c r="R148" s="335"/>
      <c r="U148" s="233"/>
      <c r="V148" s="233"/>
      <c r="X148" s="208">
        <f>IF($I$7=Y148,6,0)</f>
        <v>0</v>
      </c>
      <c r="Y148" s="208" t="s">
        <v>38</v>
      </c>
      <c r="AA148" s="234"/>
      <c r="AB148" s="234"/>
      <c r="AC148" s="234"/>
    </row>
    <row r="149" spans="2:29" s="208" customFormat="1" ht="24" customHeight="1">
      <c r="C149" s="261">
        <v>11</v>
      </c>
      <c r="D149" s="235">
        <v>62.5</v>
      </c>
      <c r="E149" s="235">
        <v>80.5</v>
      </c>
      <c r="F149" s="236"/>
      <c r="G149" s="235">
        <v>71</v>
      </c>
      <c r="H149" s="235">
        <v>77.5</v>
      </c>
      <c r="I149" s="262"/>
      <c r="J149" s="235">
        <v>80</v>
      </c>
      <c r="K149" s="235">
        <v>85.75</v>
      </c>
      <c r="L149" s="228"/>
      <c r="M149" s="237">
        <v>61.25</v>
      </c>
      <c r="N149" s="230"/>
      <c r="O149" s="238">
        <v>91.019417475728162</v>
      </c>
      <c r="P149" s="232"/>
      <c r="Q149" s="335"/>
      <c r="R149" s="335"/>
      <c r="U149" s="233"/>
      <c r="V149" s="233"/>
      <c r="X149" s="208">
        <f>IF($I$7=Y149,7,0)</f>
        <v>0</v>
      </c>
      <c r="Y149" s="208" t="s">
        <v>90</v>
      </c>
      <c r="AA149" s="234"/>
      <c r="AB149" s="234"/>
      <c r="AC149" s="234"/>
    </row>
    <row r="150" spans="2:29" s="208" customFormat="1" ht="24" customHeight="1">
      <c r="C150" s="263">
        <v>12</v>
      </c>
      <c r="D150" s="226">
        <v>72.25</v>
      </c>
      <c r="E150" s="226">
        <v>90.25</v>
      </c>
      <c r="F150" s="236"/>
      <c r="G150" s="226">
        <v>81.5</v>
      </c>
      <c r="H150" s="226">
        <v>87.5</v>
      </c>
      <c r="I150" s="262"/>
      <c r="J150" s="226">
        <v>90.5</v>
      </c>
      <c r="K150" s="226">
        <v>96.25</v>
      </c>
      <c r="L150" s="228"/>
      <c r="M150" s="229">
        <v>67.95</v>
      </c>
      <c r="N150" s="230"/>
      <c r="O150" s="231">
        <v>82.667401285583139</v>
      </c>
      <c r="P150" s="232"/>
      <c r="Q150" s="335"/>
      <c r="R150" s="335"/>
      <c r="U150" s="233"/>
      <c r="V150" s="233"/>
      <c r="X150" s="208">
        <f>IF($I$7=Y150,8,0)</f>
        <v>0</v>
      </c>
      <c r="Y150" s="208" t="s">
        <v>93</v>
      </c>
      <c r="AA150" s="234"/>
      <c r="AB150" s="234"/>
      <c r="AC150" s="234"/>
    </row>
    <row r="151" spans="2:29" s="208" customFormat="1" ht="24" customHeight="1">
      <c r="C151" s="261">
        <v>13</v>
      </c>
      <c r="D151" s="235">
        <v>83</v>
      </c>
      <c r="E151" s="235">
        <v>102.75</v>
      </c>
      <c r="F151" s="236"/>
      <c r="G151" s="235">
        <v>93</v>
      </c>
      <c r="H151" s="235">
        <v>99.5</v>
      </c>
      <c r="I151" s="262"/>
      <c r="J151" s="235">
        <v>103</v>
      </c>
      <c r="K151" s="235">
        <v>109.5</v>
      </c>
      <c r="L151" s="228"/>
      <c r="M151" s="237">
        <v>88.7</v>
      </c>
      <c r="N151" s="230"/>
      <c r="O151" s="238">
        <v>95.094284611756606</v>
      </c>
      <c r="P151" s="232"/>
      <c r="Q151" s="335"/>
      <c r="R151" s="335"/>
      <c r="U151" s="233"/>
      <c r="V151" s="233"/>
      <c r="X151" s="208">
        <f>IF($I$7=Y151,9,0)</f>
        <v>0</v>
      </c>
      <c r="Y151" s="208" t="s">
        <v>94</v>
      </c>
    </row>
    <row r="152" spans="2:29" s="208" customFormat="1" ht="24" customHeight="1">
      <c r="C152" s="263">
        <v>14</v>
      </c>
      <c r="D152" s="226">
        <v>93</v>
      </c>
      <c r="E152" s="226">
        <v>113.75</v>
      </c>
      <c r="F152" s="236"/>
      <c r="G152" s="226">
        <v>103.5</v>
      </c>
      <c r="H152" s="226">
        <v>110.5</v>
      </c>
      <c r="I152" s="262"/>
      <c r="J152" s="226">
        <v>114.5</v>
      </c>
      <c r="K152" s="226">
        <v>121.5</v>
      </c>
      <c r="L152" s="228"/>
      <c r="M152" s="229">
        <v>89</v>
      </c>
      <c r="N152" s="230"/>
      <c r="O152" s="231">
        <v>97.949621717845972</v>
      </c>
      <c r="P152" s="232"/>
      <c r="Q152" s="265"/>
      <c r="R152" s="265"/>
      <c r="U152" s="233"/>
      <c r="V152" s="233"/>
      <c r="X152" s="208">
        <f>IF($I$7=Y152,10,0)</f>
        <v>0</v>
      </c>
      <c r="Y152" s="208" t="s">
        <v>95</v>
      </c>
    </row>
    <row r="153" spans="2:29" s="208" customFormat="1" ht="24" customHeight="1">
      <c r="C153" s="261">
        <v>15</v>
      </c>
      <c r="D153" s="235">
        <v>103</v>
      </c>
      <c r="E153" s="235">
        <v>123.75</v>
      </c>
      <c r="F153" s="240"/>
      <c r="G153" s="235">
        <v>113.75</v>
      </c>
      <c r="H153" s="235">
        <v>120.75</v>
      </c>
      <c r="I153" s="266"/>
      <c r="J153" s="235">
        <v>125</v>
      </c>
      <c r="K153" s="235">
        <v>132</v>
      </c>
      <c r="L153" s="228"/>
      <c r="M153" s="237">
        <v>110</v>
      </c>
      <c r="N153" s="230"/>
      <c r="O153" s="238">
        <v>95.238867455698653</v>
      </c>
      <c r="P153" s="232"/>
      <c r="Q153" s="265"/>
      <c r="R153" s="265"/>
      <c r="U153" s="233"/>
      <c r="V153" s="233"/>
      <c r="X153" s="208">
        <f>IF($I$7=Y153,11,0)</f>
        <v>0</v>
      </c>
      <c r="Y153" s="208" t="s">
        <v>96</v>
      </c>
    </row>
    <row r="154" spans="2:29" ht="24" customHeight="1">
      <c r="C154" s="263">
        <v>16</v>
      </c>
      <c r="D154" s="226">
        <v>111.25</v>
      </c>
      <c r="E154" s="226">
        <v>131.75</v>
      </c>
      <c r="F154" s="241"/>
      <c r="G154" s="226">
        <v>122</v>
      </c>
      <c r="H154" s="226">
        <v>129</v>
      </c>
      <c r="I154" s="267"/>
      <c r="J154" s="226">
        <v>133.25</v>
      </c>
      <c r="K154" s="226">
        <v>140.25</v>
      </c>
      <c r="L154" s="228"/>
      <c r="M154" s="229">
        <v>115.5</v>
      </c>
      <c r="N154" s="230"/>
      <c r="O154" s="231">
        <v>104.15595463137994</v>
      </c>
      <c r="P154" s="232"/>
      <c r="Q154" s="265"/>
      <c r="R154" s="265"/>
      <c r="U154" s="233"/>
      <c r="V154" s="233"/>
      <c r="W154" s="208"/>
      <c r="X154" s="208">
        <f>IF($I$7=Y154,12,0)</f>
        <v>0</v>
      </c>
      <c r="Y154" s="208" t="s">
        <v>89</v>
      </c>
      <c r="Z154" s="208"/>
    </row>
    <row r="155" spans="2:29" ht="24" customHeight="1" outlineLevel="7">
      <c r="C155" s="261">
        <v>17</v>
      </c>
      <c r="D155" s="235">
        <v>120.5</v>
      </c>
      <c r="E155" s="235">
        <v>140.5</v>
      </c>
      <c r="F155" s="241"/>
      <c r="G155" s="235">
        <v>131.5</v>
      </c>
      <c r="H155" s="235">
        <v>138.75</v>
      </c>
      <c r="I155" s="267"/>
      <c r="J155" s="235">
        <v>143</v>
      </c>
      <c r="K155" s="235">
        <v>149.25</v>
      </c>
      <c r="L155" s="228"/>
      <c r="M155" s="237">
        <v>130.25</v>
      </c>
      <c r="N155" s="230"/>
      <c r="O155" s="238">
        <v>102.01418439716313</v>
      </c>
      <c r="P155" s="232"/>
      <c r="Q155" s="265"/>
      <c r="R155" s="265"/>
      <c r="U155" s="233"/>
      <c r="V155" s="233"/>
      <c r="W155" s="208"/>
      <c r="X155" s="208">
        <f>IF($I$7=Y155,13,0)</f>
        <v>0</v>
      </c>
      <c r="Y155" s="208" t="s">
        <v>97</v>
      </c>
      <c r="Z155" s="208"/>
    </row>
    <row r="156" spans="2:29" ht="24" customHeight="1" outlineLevel="7">
      <c r="C156" s="268">
        <v>18</v>
      </c>
      <c r="D156" s="228">
        <v>132.75</v>
      </c>
      <c r="E156" s="228">
        <v>155.25</v>
      </c>
      <c r="F156" s="241"/>
      <c r="G156" s="228">
        <v>144.75</v>
      </c>
      <c r="H156" s="228">
        <v>152.25</v>
      </c>
      <c r="I156" s="267"/>
      <c r="J156" s="228">
        <v>151.75</v>
      </c>
      <c r="K156" s="228">
        <v>158.5</v>
      </c>
      <c r="L156" s="228"/>
      <c r="M156" s="230">
        <v>150.5</v>
      </c>
      <c r="N156" s="230"/>
      <c r="O156" s="242">
        <v>112.35955056179776</v>
      </c>
      <c r="P156" s="232"/>
      <c r="Q156" s="265"/>
      <c r="R156" s="265"/>
      <c r="U156" s="233"/>
      <c r="V156" s="233"/>
      <c r="W156" s="208"/>
      <c r="X156" s="208">
        <f>IF($I$7=Y156,14,0)</f>
        <v>0</v>
      </c>
      <c r="Y156" s="208" t="s">
        <v>98</v>
      </c>
      <c r="Z156" s="208"/>
    </row>
    <row r="157" spans="2:29" s="207" customFormat="1" ht="25.2" thickBot="1">
      <c r="B157" s="327"/>
      <c r="C157" s="327"/>
      <c r="D157" s="327"/>
      <c r="E157" s="327"/>
      <c r="F157" s="327"/>
      <c r="G157" s="327"/>
      <c r="H157" s="327"/>
      <c r="I157" s="327"/>
      <c r="J157" s="327"/>
      <c r="K157" s="327"/>
      <c r="L157" s="327"/>
      <c r="M157" s="327"/>
      <c r="N157" s="327"/>
      <c r="O157" s="327"/>
      <c r="P157" s="327"/>
      <c r="Q157" s="327"/>
      <c r="R157" s="328"/>
    </row>
    <row r="158" spans="2:29" s="208" customFormat="1" ht="18" customHeight="1">
      <c r="B158" s="209"/>
      <c r="C158" s="216"/>
      <c r="D158" s="216"/>
      <c r="E158" s="216"/>
      <c r="F158" s="216"/>
      <c r="G158" s="216"/>
      <c r="H158" s="210"/>
      <c r="I158" s="210"/>
      <c r="J158" s="211"/>
      <c r="K158" s="211"/>
      <c r="L158" s="211"/>
      <c r="M158" s="211"/>
      <c r="N158" s="211"/>
      <c r="O158" s="211"/>
      <c r="P158" s="211"/>
      <c r="Q158" s="211"/>
      <c r="R158" s="211"/>
      <c r="X158" s="207"/>
      <c r="Y158" s="207"/>
    </row>
    <row r="159" spans="2:29" ht="36" customHeight="1">
      <c r="B159" s="243"/>
      <c r="C159" s="219" t="s">
        <v>40</v>
      </c>
      <c r="D159" s="220"/>
      <c r="E159" s="221"/>
      <c r="F159" s="221"/>
      <c r="G159" s="222" t="s">
        <v>41</v>
      </c>
      <c r="H159" s="223"/>
      <c r="I159" s="332" t="s">
        <v>95</v>
      </c>
      <c r="J159" s="332"/>
      <c r="K159" s="332"/>
      <c r="L159" s="221"/>
      <c r="M159" s="221"/>
      <c r="N159" s="221"/>
      <c r="O159" s="221"/>
      <c r="P159" s="221"/>
      <c r="Q159" s="221"/>
      <c r="R159" s="224"/>
      <c r="U159" s="333"/>
      <c r="V159" s="333"/>
      <c r="W159" s="208"/>
      <c r="X159" s="208"/>
      <c r="Y159" s="208"/>
      <c r="Z159" s="208"/>
    </row>
    <row r="160" spans="2:29" ht="6.75" customHeight="1">
      <c r="B160" s="215"/>
      <c r="C160" s="244"/>
      <c r="D160" s="245"/>
      <c r="E160" s="246"/>
      <c r="F160" s="247"/>
      <c r="G160" s="334"/>
      <c r="H160" s="334"/>
      <c r="I160" s="216"/>
      <c r="J160" s="216"/>
      <c r="K160" s="248"/>
      <c r="L160" s="248"/>
      <c r="M160" s="248"/>
      <c r="N160" s="248"/>
      <c r="O160" s="248"/>
      <c r="P160" s="248"/>
      <c r="Q160" s="248"/>
      <c r="R160" s="216"/>
      <c r="W160" s="208"/>
      <c r="X160" s="208"/>
      <c r="Y160" s="208"/>
      <c r="Z160" s="208"/>
    </row>
    <row r="161" spans="2:29" ht="24" customHeight="1">
      <c r="B161" s="215"/>
      <c r="C161" s="249"/>
      <c r="D161" s="325" t="s">
        <v>42</v>
      </c>
      <c r="E161" s="326"/>
      <c r="F161" s="250"/>
      <c r="G161" s="325" t="s">
        <v>43</v>
      </c>
      <c r="H161" s="326"/>
      <c r="I161" s="216"/>
      <c r="J161" s="325" t="s">
        <v>44</v>
      </c>
      <c r="K161" s="326"/>
      <c r="L161" s="251"/>
      <c r="M161" s="251"/>
      <c r="N161" s="251"/>
      <c r="O161" s="251"/>
      <c r="P161" s="252"/>
      <c r="Q161" s="252"/>
      <c r="R161" s="216"/>
    </row>
    <row r="162" spans="2:29" ht="52.95" customHeight="1">
      <c r="B162" s="253"/>
      <c r="C162" s="254" t="s">
        <v>45</v>
      </c>
      <c r="D162" s="254" t="s">
        <v>46</v>
      </c>
      <c r="E162" s="255" t="s">
        <v>47</v>
      </c>
      <c r="F162" s="256"/>
      <c r="G162" s="257" t="s">
        <v>46</v>
      </c>
      <c r="H162" s="255" t="s">
        <v>47</v>
      </c>
      <c r="I162" s="256"/>
      <c r="J162" s="257" t="s">
        <v>46</v>
      </c>
      <c r="K162" s="254" t="s">
        <v>47</v>
      </c>
      <c r="L162" s="256"/>
      <c r="M162" s="257" t="s">
        <v>48</v>
      </c>
      <c r="N162" s="254"/>
      <c r="O162" s="257" t="s">
        <v>49</v>
      </c>
      <c r="Q162" s="335" t="s">
        <v>88</v>
      </c>
      <c r="R162" s="335"/>
      <c r="U162" s="258"/>
      <c r="V162" s="258"/>
      <c r="W162" s="208"/>
      <c r="X162" s="208"/>
      <c r="Y162" s="208"/>
      <c r="Z162" s="208"/>
      <c r="AA162" s="225"/>
      <c r="AB162" s="225"/>
      <c r="AC162" s="225"/>
    </row>
    <row r="163" spans="2:29" s="208" customFormat="1" ht="24" customHeight="1">
      <c r="C163" s="259">
        <v>6</v>
      </c>
      <c r="D163" s="226">
        <v>38</v>
      </c>
      <c r="E163" s="226">
        <v>45.25</v>
      </c>
      <c r="F163" s="227"/>
      <c r="G163" s="226">
        <v>41.25</v>
      </c>
      <c r="H163" s="226">
        <v>43.75</v>
      </c>
      <c r="I163" s="260"/>
      <c r="J163" s="226">
        <v>44.75</v>
      </c>
      <c r="K163" s="226">
        <v>47.25</v>
      </c>
      <c r="L163" s="228"/>
      <c r="M163" s="229">
        <v>32.35</v>
      </c>
      <c r="N163" s="230"/>
      <c r="O163" s="231">
        <v>0</v>
      </c>
      <c r="P163" s="232"/>
      <c r="Q163" s="335"/>
      <c r="R163" s="335"/>
      <c r="U163" s="233"/>
      <c r="V163" s="233"/>
      <c r="X163" s="208">
        <f>IF($I$7=Y163,2,0)</f>
        <v>2</v>
      </c>
      <c r="Y163" s="208" t="s">
        <v>87</v>
      </c>
      <c r="AA163" s="234"/>
      <c r="AB163" s="234"/>
      <c r="AC163" s="234"/>
    </row>
    <row r="164" spans="2:29" s="208" customFormat="1" ht="24" customHeight="1">
      <c r="C164" s="261">
        <v>7</v>
      </c>
      <c r="D164" s="235">
        <v>38.75</v>
      </c>
      <c r="E164" s="235">
        <v>47.5</v>
      </c>
      <c r="F164" s="236"/>
      <c r="G164" s="235">
        <v>42.75</v>
      </c>
      <c r="H164" s="235">
        <v>45.75</v>
      </c>
      <c r="I164" s="262"/>
      <c r="J164" s="235">
        <v>46.75</v>
      </c>
      <c r="K164" s="235">
        <v>50</v>
      </c>
      <c r="L164" s="228"/>
      <c r="M164" s="237">
        <v>37.5</v>
      </c>
      <c r="N164" s="230"/>
      <c r="O164" s="238">
        <v>0</v>
      </c>
      <c r="P164" s="232"/>
      <c r="Q164" s="335"/>
      <c r="R164" s="335"/>
      <c r="U164" s="233"/>
      <c r="V164" s="233"/>
      <c r="X164" s="208">
        <f>IF($I$7=Y164,3,0)</f>
        <v>0</v>
      </c>
      <c r="Y164" s="208" t="s">
        <v>37</v>
      </c>
      <c r="AA164" s="234"/>
      <c r="AB164" s="234"/>
      <c r="AC164" s="234"/>
    </row>
    <row r="165" spans="2:29" s="208" customFormat="1" ht="24" customHeight="1">
      <c r="C165" s="263">
        <v>8</v>
      </c>
      <c r="D165" s="226">
        <v>45.25</v>
      </c>
      <c r="E165" s="226">
        <v>56.5</v>
      </c>
      <c r="F165" s="239"/>
      <c r="G165" s="226">
        <v>50.25</v>
      </c>
      <c r="H165" s="226">
        <v>54.25</v>
      </c>
      <c r="I165" s="264"/>
      <c r="J165" s="226">
        <v>55.5</v>
      </c>
      <c r="K165" s="226">
        <v>59.5</v>
      </c>
      <c r="L165" s="228"/>
      <c r="M165" s="229">
        <v>50.25</v>
      </c>
      <c r="N165" s="230"/>
      <c r="O165" s="231">
        <v>0</v>
      </c>
      <c r="P165" s="232"/>
      <c r="Q165" s="335"/>
      <c r="R165" s="335"/>
      <c r="U165" s="233"/>
      <c r="V165" s="233"/>
      <c r="X165" s="208">
        <f>IF($I$7=Y165,4,0)</f>
        <v>0</v>
      </c>
      <c r="Y165" s="208" t="s">
        <v>91</v>
      </c>
      <c r="AA165" s="234"/>
      <c r="AB165" s="234"/>
      <c r="AC165" s="234"/>
    </row>
    <row r="166" spans="2:29" s="208" customFormat="1" ht="24" customHeight="1">
      <c r="C166" s="261">
        <v>9</v>
      </c>
      <c r="D166" s="235">
        <v>49.5</v>
      </c>
      <c r="E166" s="235">
        <v>61.75</v>
      </c>
      <c r="F166" s="236"/>
      <c r="G166" s="235">
        <v>55</v>
      </c>
      <c r="H166" s="235">
        <v>59.25</v>
      </c>
      <c r="I166" s="262"/>
      <c r="J166" s="235">
        <v>61</v>
      </c>
      <c r="K166" s="235">
        <v>65.25</v>
      </c>
      <c r="L166" s="228"/>
      <c r="M166" s="237">
        <v>48.25</v>
      </c>
      <c r="N166" s="230"/>
      <c r="O166" s="238">
        <v>0</v>
      </c>
      <c r="P166" s="232"/>
      <c r="Q166" s="335"/>
      <c r="R166" s="335"/>
      <c r="U166" s="233"/>
      <c r="V166" s="233"/>
      <c r="X166" s="208">
        <f>IF($I$7=Y166,5,0)</f>
        <v>0</v>
      </c>
      <c r="Y166" s="208" t="s">
        <v>92</v>
      </c>
      <c r="AA166" s="234"/>
      <c r="AB166" s="234"/>
      <c r="AC166" s="234"/>
    </row>
    <row r="167" spans="2:29" s="208" customFormat="1" ht="24" customHeight="1">
      <c r="C167" s="263">
        <v>10</v>
      </c>
      <c r="D167" s="226">
        <v>50.75</v>
      </c>
      <c r="E167" s="226">
        <v>69</v>
      </c>
      <c r="F167" s="236"/>
      <c r="G167" s="226">
        <v>58.5</v>
      </c>
      <c r="H167" s="226">
        <v>64.75</v>
      </c>
      <c r="I167" s="262"/>
      <c r="J167" s="226">
        <v>66.75</v>
      </c>
      <c r="K167" s="226">
        <v>73</v>
      </c>
      <c r="L167" s="228"/>
      <c r="M167" s="229">
        <v>59.65</v>
      </c>
      <c r="N167" s="230"/>
      <c r="O167" s="231">
        <v>0</v>
      </c>
      <c r="P167" s="232"/>
      <c r="Q167" s="335"/>
      <c r="R167" s="335"/>
      <c r="U167" s="233"/>
      <c r="V167" s="233"/>
      <c r="X167" s="208">
        <f>IF($I$7=Y167,6,0)</f>
        <v>0</v>
      </c>
      <c r="Y167" s="208" t="s">
        <v>38</v>
      </c>
      <c r="AA167" s="234"/>
      <c r="AB167" s="234"/>
      <c r="AC167" s="234"/>
    </row>
    <row r="168" spans="2:29" s="208" customFormat="1" ht="24" customHeight="1">
      <c r="C168" s="261">
        <v>11</v>
      </c>
      <c r="D168" s="235">
        <v>59.25</v>
      </c>
      <c r="E168" s="235">
        <v>77.25</v>
      </c>
      <c r="F168" s="236"/>
      <c r="G168" s="235">
        <v>67.5</v>
      </c>
      <c r="H168" s="235">
        <v>73.75</v>
      </c>
      <c r="I168" s="262"/>
      <c r="J168" s="235">
        <v>76</v>
      </c>
      <c r="K168" s="235">
        <v>81.75</v>
      </c>
      <c r="L168" s="228"/>
      <c r="M168" s="237">
        <v>61.25</v>
      </c>
      <c r="N168" s="230"/>
      <c r="O168" s="238">
        <v>91.019417475728162</v>
      </c>
      <c r="P168" s="232"/>
      <c r="Q168" s="335"/>
      <c r="R168" s="335"/>
      <c r="U168" s="233"/>
      <c r="V168" s="233"/>
      <c r="X168" s="208">
        <f>IF($I$7=Y168,7,0)</f>
        <v>0</v>
      </c>
      <c r="Y168" s="208" t="s">
        <v>90</v>
      </c>
      <c r="AA168" s="234"/>
      <c r="AB168" s="234"/>
      <c r="AC168" s="234"/>
    </row>
    <row r="169" spans="2:29" s="208" customFormat="1" ht="24" customHeight="1">
      <c r="C169" s="263">
        <v>12</v>
      </c>
      <c r="D169" s="226">
        <v>68.5</v>
      </c>
      <c r="E169" s="226">
        <v>86.5</v>
      </c>
      <c r="F169" s="236"/>
      <c r="G169" s="226">
        <v>77.5</v>
      </c>
      <c r="H169" s="226">
        <v>83.5</v>
      </c>
      <c r="I169" s="262"/>
      <c r="J169" s="226">
        <v>86</v>
      </c>
      <c r="K169" s="226">
        <v>91.75</v>
      </c>
      <c r="L169" s="228"/>
      <c r="M169" s="229">
        <v>67.95</v>
      </c>
      <c r="N169" s="230"/>
      <c r="O169" s="231">
        <v>82.667401285583139</v>
      </c>
      <c r="P169" s="232"/>
      <c r="Q169" s="335"/>
      <c r="R169" s="335"/>
      <c r="U169" s="233"/>
      <c r="V169" s="233"/>
      <c r="X169" s="208">
        <f>IF($I$7=Y169,8,0)</f>
        <v>0</v>
      </c>
      <c r="Y169" s="208" t="s">
        <v>93</v>
      </c>
      <c r="AA169" s="234"/>
      <c r="AB169" s="234"/>
      <c r="AC169" s="234"/>
    </row>
    <row r="170" spans="2:29" s="208" customFormat="1" ht="24" customHeight="1">
      <c r="C170" s="261">
        <v>13</v>
      </c>
      <c r="D170" s="235">
        <v>78.75</v>
      </c>
      <c r="E170" s="235">
        <v>98.5</v>
      </c>
      <c r="F170" s="236"/>
      <c r="G170" s="235">
        <v>88.25</v>
      </c>
      <c r="H170" s="235">
        <v>94.75</v>
      </c>
      <c r="I170" s="262"/>
      <c r="J170" s="235">
        <v>97.75</v>
      </c>
      <c r="K170" s="235">
        <v>104.25</v>
      </c>
      <c r="L170" s="228"/>
      <c r="M170" s="237">
        <v>88.7</v>
      </c>
      <c r="N170" s="230"/>
      <c r="O170" s="238">
        <v>95.094284611756606</v>
      </c>
      <c r="P170" s="232"/>
      <c r="Q170" s="335"/>
      <c r="R170" s="335"/>
      <c r="U170" s="233"/>
      <c r="V170" s="233"/>
      <c r="X170" s="208">
        <f>IF($I$7=Y170,9,0)</f>
        <v>0</v>
      </c>
      <c r="Y170" s="208" t="s">
        <v>94</v>
      </c>
    </row>
    <row r="171" spans="2:29" s="208" customFormat="1" ht="24" customHeight="1">
      <c r="C171" s="263">
        <v>14</v>
      </c>
      <c r="D171" s="226">
        <v>88</v>
      </c>
      <c r="E171" s="226">
        <v>109</v>
      </c>
      <c r="F171" s="236"/>
      <c r="G171" s="226">
        <v>98</v>
      </c>
      <c r="H171" s="226">
        <v>105.25</v>
      </c>
      <c r="I171" s="262"/>
      <c r="J171" s="226">
        <v>108.5</v>
      </c>
      <c r="K171" s="226">
        <v>115.5</v>
      </c>
      <c r="L171" s="228"/>
      <c r="M171" s="229">
        <v>89</v>
      </c>
      <c r="N171" s="230"/>
      <c r="O171" s="231">
        <v>97.949621717845972</v>
      </c>
      <c r="P171" s="232"/>
      <c r="Q171" s="265"/>
      <c r="R171" s="265"/>
      <c r="U171" s="233"/>
      <c r="V171" s="233"/>
      <c r="X171" s="208">
        <f>IF($I$7=Y171,10,0)</f>
        <v>0</v>
      </c>
      <c r="Y171" s="208" t="s">
        <v>95</v>
      </c>
    </row>
    <row r="172" spans="2:29" s="208" customFormat="1" ht="24" customHeight="1">
      <c r="C172" s="261">
        <v>15</v>
      </c>
      <c r="D172" s="235">
        <v>98</v>
      </c>
      <c r="E172" s="235">
        <v>118.75</v>
      </c>
      <c r="F172" s="240"/>
      <c r="G172" s="235">
        <v>108</v>
      </c>
      <c r="H172" s="235">
        <v>115.25</v>
      </c>
      <c r="I172" s="266"/>
      <c r="J172" s="235">
        <v>118.5</v>
      </c>
      <c r="K172" s="235">
        <v>125.75</v>
      </c>
      <c r="L172" s="228"/>
      <c r="M172" s="237">
        <v>110</v>
      </c>
      <c r="N172" s="230"/>
      <c r="O172" s="238">
        <v>95.238867455698653</v>
      </c>
      <c r="P172" s="232"/>
      <c r="Q172" s="265"/>
      <c r="R172" s="265"/>
      <c r="U172" s="233"/>
      <c r="V172" s="233"/>
      <c r="X172" s="208">
        <f>IF($I$7=Y172,11,0)</f>
        <v>0</v>
      </c>
      <c r="Y172" s="208" t="s">
        <v>96</v>
      </c>
    </row>
    <row r="173" spans="2:29" ht="24" customHeight="1">
      <c r="C173" s="263">
        <v>16</v>
      </c>
      <c r="D173" s="226">
        <v>106</v>
      </c>
      <c r="E173" s="226">
        <v>126.5</v>
      </c>
      <c r="F173" s="241"/>
      <c r="G173" s="226">
        <v>116.25</v>
      </c>
      <c r="H173" s="226">
        <v>123.25</v>
      </c>
      <c r="I173" s="267"/>
      <c r="J173" s="226">
        <v>126.75</v>
      </c>
      <c r="K173" s="226">
        <v>133.75</v>
      </c>
      <c r="L173" s="228"/>
      <c r="M173" s="229">
        <v>115.5</v>
      </c>
      <c r="N173" s="230"/>
      <c r="O173" s="231">
        <v>104.15595463137994</v>
      </c>
      <c r="P173" s="232"/>
      <c r="Q173" s="265"/>
      <c r="R173" s="265"/>
      <c r="U173" s="233"/>
      <c r="V173" s="233"/>
      <c r="W173" s="208"/>
      <c r="X173" s="208">
        <f>IF($I$7=Y173,12,0)</f>
        <v>0</v>
      </c>
      <c r="Y173" s="208" t="s">
        <v>89</v>
      </c>
      <c r="Z173" s="208"/>
    </row>
    <row r="174" spans="2:29" ht="24" customHeight="1" outlineLevel="7">
      <c r="C174" s="261">
        <v>17</v>
      </c>
      <c r="D174" s="235">
        <v>115</v>
      </c>
      <c r="E174" s="235">
        <v>135</v>
      </c>
      <c r="F174" s="241"/>
      <c r="G174" s="235">
        <v>125.5</v>
      </c>
      <c r="H174" s="235">
        <v>132.75</v>
      </c>
      <c r="I174" s="267"/>
      <c r="J174" s="235">
        <v>136.25</v>
      </c>
      <c r="K174" s="235">
        <v>142.5</v>
      </c>
      <c r="L174" s="228"/>
      <c r="M174" s="237">
        <v>130.25</v>
      </c>
      <c r="N174" s="230"/>
      <c r="O174" s="238">
        <v>102.01418439716313</v>
      </c>
      <c r="P174" s="232"/>
      <c r="Q174" s="265"/>
      <c r="R174" s="265"/>
      <c r="U174" s="233"/>
      <c r="V174" s="233"/>
      <c r="W174" s="208"/>
      <c r="X174" s="208">
        <f>IF($I$7=Y174,13,0)</f>
        <v>0</v>
      </c>
      <c r="Y174" s="208" t="s">
        <v>97</v>
      </c>
      <c r="Z174" s="208"/>
    </row>
    <row r="175" spans="2:29" ht="24" customHeight="1" outlineLevel="7">
      <c r="C175" s="268">
        <v>18</v>
      </c>
      <c r="D175" s="228">
        <v>127.25</v>
      </c>
      <c r="E175" s="228">
        <v>149.5</v>
      </c>
      <c r="F175" s="241"/>
      <c r="G175" s="228">
        <v>138.5</v>
      </c>
      <c r="H175" s="228">
        <v>146</v>
      </c>
      <c r="I175" s="267"/>
      <c r="J175" s="228">
        <v>145</v>
      </c>
      <c r="K175" s="228">
        <v>151.75</v>
      </c>
      <c r="L175" s="228"/>
      <c r="M175" s="230">
        <v>150.5</v>
      </c>
      <c r="N175" s="230"/>
      <c r="O175" s="242">
        <v>112.35955056179776</v>
      </c>
      <c r="P175" s="232"/>
      <c r="Q175" s="265"/>
      <c r="R175" s="265"/>
      <c r="U175" s="233"/>
      <c r="V175" s="233"/>
      <c r="W175" s="208"/>
      <c r="X175" s="208">
        <f>IF($I$7=Y175,14,0)</f>
        <v>0</v>
      </c>
      <c r="Y175" s="208" t="s">
        <v>98</v>
      </c>
      <c r="Z175" s="208"/>
    </row>
    <row r="176" spans="2:29" s="207" customFormat="1" ht="25.2" thickBot="1">
      <c r="B176" s="327"/>
      <c r="C176" s="327"/>
      <c r="D176" s="327"/>
      <c r="E176" s="327"/>
      <c r="F176" s="327"/>
      <c r="G176" s="327"/>
      <c r="H176" s="327"/>
      <c r="I176" s="327"/>
      <c r="J176" s="327"/>
      <c r="K176" s="327"/>
      <c r="L176" s="327"/>
      <c r="M176" s="327"/>
      <c r="N176" s="327"/>
      <c r="O176" s="327"/>
      <c r="P176" s="327"/>
      <c r="Q176" s="327"/>
      <c r="R176" s="328"/>
    </row>
    <row r="177" spans="2:29" s="208" customFormat="1" ht="18" customHeight="1">
      <c r="B177" s="209"/>
      <c r="C177" s="216"/>
      <c r="D177" s="216"/>
      <c r="E177" s="216"/>
      <c r="F177" s="216"/>
      <c r="G177" s="216"/>
      <c r="H177" s="210"/>
      <c r="I177" s="210"/>
      <c r="J177" s="211"/>
      <c r="K177" s="211"/>
      <c r="L177" s="211"/>
      <c r="M177" s="211"/>
      <c r="N177" s="211"/>
      <c r="O177" s="211"/>
      <c r="P177" s="211"/>
      <c r="Q177" s="211"/>
      <c r="R177" s="211"/>
      <c r="X177" s="207"/>
      <c r="Y177" s="207"/>
    </row>
    <row r="178" spans="2:29" ht="36" customHeight="1">
      <c r="B178" s="243"/>
      <c r="C178" s="219" t="s">
        <v>40</v>
      </c>
      <c r="D178" s="220"/>
      <c r="E178" s="221"/>
      <c r="F178" s="221"/>
      <c r="G178" s="222" t="s">
        <v>41</v>
      </c>
      <c r="H178" s="223"/>
      <c r="I178" s="332" t="s">
        <v>96</v>
      </c>
      <c r="J178" s="332"/>
      <c r="K178" s="332"/>
      <c r="L178" s="221"/>
      <c r="M178" s="221"/>
      <c r="N178" s="221"/>
      <c r="O178" s="221"/>
      <c r="P178" s="221"/>
      <c r="Q178" s="221"/>
      <c r="R178" s="224"/>
      <c r="U178" s="333"/>
      <c r="V178" s="333"/>
      <c r="W178" s="208"/>
      <c r="X178" s="208"/>
      <c r="Y178" s="208"/>
      <c r="Z178" s="208"/>
    </row>
    <row r="179" spans="2:29" ht="6.75" customHeight="1">
      <c r="B179" s="215"/>
      <c r="C179" s="244"/>
      <c r="D179" s="245"/>
      <c r="E179" s="246"/>
      <c r="F179" s="247"/>
      <c r="G179" s="334"/>
      <c r="H179" s="334"/>
      <c r="I179" s="216"/>
      <c r="J179" s="216"/>
      <c r="K179" s="248"/>
      <c r="L179" s="248"/>
      <c r="M179" s="248"/>
      <c r="N179" s="248"/>
      <c r="O179" s="248"/>
      <c r="P179" s="248"/>
      <c r="Q179" s="248"/>
      <c r="R179" s="216"/>
      <c r="W179" s="208"/>
      <c r="X179" s="208"/>
      <c r="Y179" s="208"/>
      <c r="Z179" s="208"/>
    </row>
    <row r="180" spans="2:29" ht="24" customHeight="1">
      <c r="B180" s="215"/>
      <c r="C180" s="249"/>
      <c r="D180" s="325" t="s">
        <v>42</v>
      </c>
      <c r="E180" s="326"/>
      <c r="F180" s="250"/>
      <c r="G180" s="325" t="s">
        <v>43</v>
      </c>
      <c r="H180" s="326"/>
      <c r="I180" s="216"/>
      <c r="J180" s="325" t="s">
        <v>44</v>
      </c>
      <c r="K180" s="326"/>
      <c r="L180" s="251"/>
      <c r="M180" s="251"/>
      <c r="N180" s="251"/>
      <c r="O180" s="251"/>
      <c r="P180" s="252"/>
      <c r="Q180" s="252"/>
      <c r="R180" s="216"/>
    </row>
    <row r="181" spans="2:29" ht="52.95" customHeight="1">
      <c r="B181" s="253"/>
      <c r="C181" s="254" t="s">
        <v>45</v>
      </c>
      <c r="D181" s="254" t="s">
        <v>46</v>
      </c>
      <c r="E181" s="255" t="s">
        <v>47</v>
      </c>
      <c r="F181" s="256"/>
      <c r="G181" s="257" t="s">
        <v>46</v>
      </c>
      <c r="H181" s="255" t="s">
        <v>47</v>
      </c>
      <c r="I181" s="256"/>
      <c r="J181" s="257" t="s">
        <v>46</v>
      </c>
      <c r="K181" s="254" t="s">
        <v>47</v>
      </c>
      <c r="L181" s="256"/>
      <c r="M181" s="257" t="s">
        <v>48</v>
      </c>
      <c r="N181" s="254"/>
      <c r="O181" s="257" t="s">
        <v>49</v>
      </c>
      <c r="Q181" s="335" t="s">
        <v>88</v>
      </c>
      <c r="R181" s="335"/>
      <c r="U181" s="258"/>
      <c r="V181" s="258"/>
      <c r="W181" s="208"/>
      <c r="X181" s="208"/>
      <c r="Y181" s="208"/>
      <c r="Z181" s="208"/>
      <c r="AA181" s="225"/>
      <c r="AB181" s="225"/>
      <c r="AC181" s="225"/>
    </row>
    <row r="182" spans="2:29" s="208" customFormat="1" ht="24" customHeight="1">
      <c r="C182" s="259">
        <v>6</v>
      </c>
      <c r="D182" s="226">
        <v>39</v>
      </c>
      <c r="E182" s="226">
        <v>46.25</v>
      </c>
      <c r="F182" s="227"/>
      <c r="G182" s="226">
        <v>42.5</v>
      </c>
      <c r="H182" s="226">
        <v>45.25</v>
      </c>
      <c r="I182" s="260"/>
      <c r="J182" s="226">
        <v>46.25</v>
      </c>
      <c r="K182" s="226">
        <v>48.75</v>
      </c>
      <c r="L182" s="228"/>
      <c r="M182" s="229">
        <v>32.35</v>
      </c>
      <c r="N182" s="230"/>
      <c r="O182" s="231">
        <v>0</v>
      </c>
      <c r="P182" s="232"/>
      <c r="Q182" s="335"/>
      <c r="R182" s="335"/>
      <c r="U182" s="233"/>
      <c r="V182" s="233"/>
      <c r="X182" s="208">
        <f>IF($I$7=Y182,2,0)</f>
        <v>2</v>
      </c>
      <c r="Y182" s="208" t="s">
        <v>87</v>
      </c>
      <c r="AA182" s="234"/>
      <c r="AB182" s="234"/>
      <c r="AC182" s="234"/>
    </row>
    <row r="183" spans="2:29" s="208" customFormat="1" ht="24" customHeight="1">
      <c r="C183" s="261">
        <v>7</v>
      </c>
      <c r="D183" s="235">
        <v>40</v>
      </c>
      <c r="E183" s="235">
        <v>48.75</v>
      </c>
      <c r="F183" s="236"/>
      <c r="G183" s="235">
        <v>44</v>
      </c>
      <c r="H183" s="235">
        <v>47.25</v>
      </c>
      <c r="I183" s="262"/>
      <c r="J183" s="235">
        <v>48.25</v>
      </c>
      <c r="K183" s="235">
        <v>51.5</v>
      </c>
      <c r="L183" s="228"/>
      <c r="M183" s="237">
        <v>37.5</v>
      </c>
      <c r="N183" s="230"/>
      <c r="O183" s="238">
        <v>0</v>
      </c>
      <c r="P183" s="232"/>
      <c r="Q183" s="335"/>
      <c r="R183" s="335"/>
      <c r="U183" s="233"/>
      <c r="V183" s="233"/>
      <c r="X183" s="208">
        <f>IF($I$7=Y183,3,0)</f>
        <v>0</v>
      </c>
      <c r="Y183" s="208" t="s">
        <v>37</v>
      </c>
      <c r="AA183" s="234"/>
      <c r="AB183" s="234"/>
      <c r="AC183" s="234"/>
    </row>
    <row r="184" spans="2:29" s="208" customFormat="1" ht="24" customHeight="1">
      <c r="C184" s="263">
        <v>8</v>
      </c>
      <c r="D184" s="226">
        <v>46.5</v>
      </c>
      <c r="E184" s="226">
        <v>57.75</v>
      </c>
      <c r="F184" s="239"/>
      <c r="G184" s="226">
        <v>51.75</v>
      </c>
      <c r="H184" s="226">
        <v>55.75</v>
      </c>
      <c r="I184" s="264"/>
      <c r="J184" s="226">
        <v>57.25</v>
      </c>
      <c r="K184" s="226">
        <v>61.25</v>
      </c>
      <c r="L184" s="228"/>
      <c r="M184" s="229">
        <v>50.25</v>
      </c>
      <c r="N184" s="230"/>
      <c r="O184" s="231">
        <v>0</v>
      </c>
      <c r="P184" s="232"/>
      <c r="Q184" s="335"/>
      <c r="R184" s="335"/>
      <c r="U184" s="233"/>
      <c r="V184" s="233"/>
      <c r="X184" s="208">
        <f>IF($I$7=Y184,4,0)</f>
        <v>0</v>
      </c>
      <c r="Y184" s="208" t="s">
        <v>91</v>
      </c>
      <c r="AA184" s="234"/>
      <c r="AB184" s="234"/>
      <c r="AC184" s="234"/>
    </row>
    <row r="185" spans="2:29" s="208" customFormat="1" ht="24" customHeight="1">
      <c r="C185" s="261">
        <v>9</v>
      </c>
      <c r="D185" s="235">
        <v>51</v>
      </c>
      <c r="E185" s="235">
        <v>63.25</v>
      </c>
      <c r="F185" s="236"/>
      <c r="G185" s="235">
        <v>56.75</v>
      </c>
      <c r="H185" s="235">
        <v>61</v>
      </c>
      <c r="I185" s="262"/>
      <c r="J185" s="235">
        <v>62.75</v>
      </c>
      <c r="K185" s="235">
        <v>67</v>
      </c>
      <c r="L185" s="228"/>
      <c r="M185" s="237">
        <v>48.25</v>
      </c>
      <c r="N185" s="230"/>
      <c r="O185" s="238">
        <v>0</v>
      </c>
      <c r="P185" s="232"/>
      <c r="Q185" s="335"/>
      <c r="R185" s="335"/>
      <c r="U185" s="233"/>
      <c r="V185" s="233"/>
      <c r="X185" s="208">
        <f>IF($I$7=Y185,5,0)</f>
        <v>0</v>
      </c>
      <c r="Y185" s="208" t="s">
        <v>92</v>
      </c>
      <c r="AA185" s="234"/>
      <c r="AB185" s="234"/>
      <c r="AC185" s="234"/>
    </row>
    <row r="186" spans="2:29" s="208" customFormat="1" ht="24" customHeight="1">
      <c r="C186" s="263">
        <v>10</v>
      </c>
      <c r="D186" s="226">
        <v>52.5</v>
      </c>
      <c r="E186" s="226">
        <v>71</v>
      </c>
      <c r="F186" s="236"/>
      <c r="G186" s="226">
        <v>60.75</v>
      </c>
      <c r="H186" s="226">
        <v>67</v>
      </c>
      <c r="I186" s="262"/>
      <c r="J186" s="226">
        <v>69</v>
      </c>
      <c r="K186" s="226">
        <v>75.25</v>
      </c>
      <c r="L186" s="228"/>
      <c r="M186" s="229">
        <v>59.65</v>
      </c>
      <c r="N186" s="230"/>
      <c r="O186" s="231">
        <v>0</v>
      </c>
      <c r="P186" s="232"/>
      <c r="Q186" s="335"/>
      <c r="R186" s="335"/>
      <c r="U186" s="233"/>
      <c r="V186" s="233"/>
      <c r="X186" s="208">
        <f>IF($I$7=Y186,6,0)</f>
        <v>0</v>
      </c>
      <c r="Y186" s="208" t="s">
        <v>38</v>
      </c>
      <c r="AA186" s="234"/>
      <c r="AB186" s="234"/>
      <c r="AC186" s="234"/>
    </row>
    <row r="187" spans="2:29" s="208" customFormat="1" ht="24" customHeight="1">
      <c r="C187" s="261">
        <v>11</v>
      </c>
      <c r="D187" s="235">
        <v>61.5</v>
      </c>
      <c r="E187" s="235">
        <v>79.5</v>
      </c>
      <c r="F187" s="236"/>
      <c r="G187" s="235">
        <v>70</v>
      </c>
      <c r="H187" s="235">
        <v>76.25</v>
      </c>
      <c r="I187" s="262"/>
      <c r="J187" s="235">
        <v>78.75</v>
      </c>
      <c r="K187" s="235">
        <v>84.5</v>
      </c>
      <c r="L187" s="228"/>
      <c r="M187" s="237">
        <v>61.25</v>
      </c>
      <c r="N187" s="230"/>
      <c r="O187" s="238">
        <v>91.019417475728162</v>
      </c>
      <c r="P187" s="232"/>
      <c r="Q187" s="335"/>
      <c r="R187" s="335"/>
      <c r="U187" s="233"/>
      <c r="V187" s="233"/>
      <c r="X187" s="208">
        <f>IF($I$7=Y187,7,0)</f>
        <v>0</v>
      </c>
      <c r="Y187" s="208" t="s">
        <v>90</v>
      </c>
      <c r="AA187" s="234"/>
      <c r="AB187" s="234"/>
      <c r="AC187" s="234"/>
    </row>
    <row r="188" spans="2:29" s="208" customFormat="1" ht="24" customHeight="1">
      <c r="C188" s="263">
        <v>12</v>
      </c>
      <c r="D188" s="226">
        <v>71.25</v>
      </c>
      <c r="E188" s="226">
        <v>89.25</v>
      </c>
      <c r="F188" s="236"/>
      <c r="G188" s="226">
        <v>80.5</v>
      </c>
      <c r="H188" s="226">
        <v>86.5</v>
      </c>
      <c r="I188" s="262"/>
      <c r="J188" s="226">
        <v>89.25</v>
      </c>
      <c r="K188" s="226">
        <v>95</v>
      </c>
      <c r="L188" s="228"/>
      <c r="M188" s="229">
        <v>67.95</v>
      </c>
      <c r="N188" s="230"/>
      <c r="O188" s="231">
        <v>82.667401285583139</v>
      </c>
      <c r="P188" s="232"/>
      <c r="Q188" s="335"/>
      <c r="R188" s="335"/>
      <c r="U188" s="233"/>
      <c r="V188" s="233"/>
      <c r="X188" s="208">
        <f>IF($I$7=Y188,8,0)</f>
        <v>0</v>
      </c>
      <c r="Y188" s="208" t="s">
        <v>93</v>
      </c>
      <c r="AA188" s="234"/>
      <c r="AB188" s="234"/>
      <c r="AC188" s="234"/>
    </row>
    <row r="189" spans="2:29" s="208" customFormat="1" ht="24" customHeight="1">
      <c r="C189" s="261">
        <v>13</v>
      </c>
      <c r="D189" s="235">
        <v>81.5</v>
      </c>
      <c r="E189" s="235">
        <v>101.25</v>
      </c>
      <c r="F189" s="236"/>
      <c r="G189" s="235">
        <v>91.25</v>
      </c>
      <c r="H189" s="235">
        <v>98</v>
      </c>
      <c r="I189" s="262"/>
      <c r="J189" s="235">
        <v>101.25</v>
      </c>
      <c r="K189" s="235">
        <v>107.75</v>
      </c>
      <c r="L189" s="228"/>
      <c r="M189" s="237">
        <v>88.7</v>
      </c>
      <c r="N189" s="230"/>
      <c r="O189" s="238">
        <v>95.094284611756606</v>
      </c>
      <c r="P189" s="232"/>
      <c r="Q189" s="335"/>
      <c r="R189" s="335"/>
      <c r="U189" s="233"/>
      <c r="V189" s="233"/>
      <c r="X189" s="208">
        <f>IF($I$7=Y189,9,0)</f>
        <v>0</v>
      </c>
      <c r="Y189" s="208" t="s">
        <v>94</v>
      </c>
    </row>
    <row r="190" spans="2:29" s="208" customFormat="1" ht="24" customHeight="1">
      <c r="C190" s="263">
        <v>14</v>
      </c>
      <c r="D190" s="226">
        <v>91</v>
      </c>
      <c r="E190" s="226">
        <v>112</v>
      </c>
      <c r="F190" s="236"/>
      <c r="G190" s="226">
        <v>101.5</v>
      </c>
      <c r="H190" s="226">
        <v>108.5</v>
      </c>
      <c r="I190" s="262"/>
      <c r="J190" s="226">
        <v>112.25</v>
      </c>
      <c r="K190" s="226">
        <v>119.25</v>
      </c>
      <c r="L190" s="228"/>
      <c r="M190" s="229">
        <v>89</v>
      </c>
      <c r="N190" s="230"/>
      <c r="O190" s="231">
        <v>97.949621717845972</v>
      </c>
      <c r="P190" s="232"/>
      <c r="Q190" s="265"/>
      <c r="R190" s="265"/>
      <c r="U190" s="233"/>
      <c r="V190" s="233"/>
      <c r="X190" s="208">
        <f>IF($I$7=Y190,10,0)</f>
        <v>0</v>
      </c>
      <c r="Y190" s="208" t="s">
        <v>95</v>
      </c>
    </row>
    <row r="191" spans="2:29" s="208" customFormat="1" ht="24" customHeight="1">
      <c r="C191" s="261">
        <v>15</v>
      </c>
      <c r="D191" s="235">
        <v>102</v>
      </c>
      <c r="E191" s="235">
        <v>123</v>
      </c>
      <c r="F191" s="240"/>
      <c r="G191" s="235">
        <v>112.75</v>
      </c>
      <c r="H191" s="235">
        <v>119.75</v>
      </c>
      <c r="I191" s="266"/>
      <c r="J191" s="235">
        <v>123.75</v>
      </c>
      <c r="K191" s="235">
        <v>130.75</v>
      </c>
      <c r="L191" s="228"/>
      <c r="M191" s="237">
        <v>110</v>
      </c>
      <c r="N191" s="230"/>
      <c r="O191" s="238">
        <v>95.238867455698653</v>
      </c>
      <c r="P191" s="232"/>
      <c r="Q191" s="265"/>
      <c r="R191" s="265"/>
      <c r="U191" s="233"/>
      <c r="V191" s="233"/>
      <c r="X191" s="208">
        <f>IF($I$7=Y191,11,0)</f>
        <v>0</v>
      </c>
      <c r="Y191" s="208" t="s">
        <v>96</v>
      </c>
    </row>
    <row r="192" spans="2:29" ht="24" customHeight="1">
      <c r="C192" s="263">
        <v>16</v>
      </c>
      <c r="D192" s="226">
        <v>111.75</v>
      </c>
      <c r="E192" s="226">
        <v>132.25</v>
      </c>
      <c r="F192" s="241"/>
      <c r="G192" s="226">
        <v>122.5</v>
      </c>
      <c r="H192" s="226">
        <v>129.5</v>
      </c>
      <c r="I192" s="267"/>
      <c r="J192" s="226">
        <v>133.75</v>
      </c>
      <c r="K192" s="226">
        <v>140.75</v>
      </c>
      <c r="L192" s="228"/>
      <c r="M192" s="229">
        <v>115.5</v>
      </c>
      <c r="N192" s="230"/>
      <c r="O192" s="231">
        <v>104.15595463137994</v>
      </c>
      <c r="P192" s="232"/>
      <c r="Q192" s="265"/>
      <c r="R192" s="265"/>
      <c r="U192" s="233"/>
      <c r="V192" s="233"/>
      <c r="W192" s="208"/>
      <c r="X192" s="208">
        <f>IF($I$7=Y192,12,0)</f>
        <v>0</v>
      </c>
      <c r="Y192" s="208" t="s">
        <v>89</v>
      </c>
      <c r="Z192" s="208"/>
    </row>
    <row r="193" spans="2:29" ht="24" customHeight="1" outlineLevel="7">
      <c r="C193" s="261">
        <v>17</v>
      </c>
      <c r="D193" s="235">
        <v>124.25</v>
      </c>
      <c r="E193" s="235">
        <v>144.25</v>
      </c>
      <c r="F193" s="241"/>
      <c r="G193" s="235">
        <v>135.75</v>
      </c>
      <c r="H193" s="235">
        <v>143</v>
      </c>
      <c r="I193" s="267"/>
      <c r="J193" s="235">
        <v>147.75</v>
      </c>
      <c r="K193" s="235">
        <v>154</v>
      </c>
      <c r="L193" s="228"/>
      <c r="M193" s="237">
        <v>130.25</v>
      </c>
      <c r="N193" s="230"/>
      <c r="O193" s="238">
        <v>102.01418439716313</v>
      </c>
      <c r="P193" s="232"/>
      <c r="Q193" s="265"/>
      <c r="R193" s="265"/>
      <c r="U193" s="233"/>
      <c r="V193" s="233"/>
      <c r="W193" s="208"/>
      <c r="X193" s="208">
        <f>IF($I$7=Y193,13,0)</f>
        <v>0</v>
      </c>
      <c r="Y193" s="208" t="s">
        <v>97</v>
      </c>
      <c r="Z193" s="208"/>
    </row>
    <row r="194" spans="2:29" ht="24" customHeight="1" outlineLevel="7">
      <c r="C194" s="268">
        <v>18</v>
      </c>
      <c r="D194" s="228">
        <v>132.25</v>
      </c>
      <c r="E194" s="228">
        <v>154.5</v>
      </c>
      <c r="F194" s="241"/>
      <c r="G194" s="228">
        <v>144.25</v>
      </c>
      <c r="H194" s="228">
        <v>151.5</v>
      </c>
      <c r="I194" s="267"/>
      <c r="J194" s="228">
        <v>151.25</v>
      </c>
      <c r="K194" s="228">
        <v>157.75</v>
      </c>
      <c r="L194" s="228"/>
      <c r="M194" s="230">
        <v>150.5</v>
      </c>
      <c r="N194" s="230"/>
      <c r="O194" s="242">
        <v>112.35955056179776</v>
      </c>
      <c r="P194" s="232"/>
      <c r="Q194" s="265"/>
      <c r="R194" s="265"/>
      <c r="U194" s="233"/>
      <c r="V194" s="233"/>
      <c r="W194" s="208"/>
      <c r="X194" s="208">
        <f>IF($I$7=Y194,14,0)</f>
        <v>0</v>
      </c>
      <c r="Y194" s="208" t="s">
        <v>98</v>
      </c>
      <c r="Z194" s="208"/>
    </row>
    <row r="195" spans="2:29" s="207" customFormat="1" ht="25.2" thickBot="1">
      <c r="B195" s="327"/>
      <c r="C195" s="327"/>
      <c r="D195" s="327"/>
      <c r="E195" s="327"/>
      <c r="F195" s="327"/>
      <c r="G195" s="327"/>
      <c r="H195" s="327"/>
      <c r="I195" s="327"/>
      <c r="J195" s="327"/>
      <c r="K195" s="327"/>
      <c r="L195" s="327"/>
      <c r="M195" s="327"/>
      <c r="N195" s="327"/>
      <c r="O195" s="327"/>
      <c r="P195" s="327"/>
      <c r="Q195" s="327"/>
      <c r="R195" s="328"/>
    </row>
    <row r="196" spans="2:29" s="208" customFormat="1" ht="18" customHeight="1">
      <c r="B196" s="209"/>
      <c r="C196" s="216"/>
      <c r="D196" s="216"/>
      <c r="E196" s="216"/>
      <c r="F196" s="216"/>
      <c r="G196" s="216"/>
      <c r="H196" s="210"/>
      <c r="I196" s="210"/>
      <c r="J196" s="211"/>
      <c r="K196" s="211"/>
      <c r="L196" s="211"/>
      <c r="M196" s="211"/>
      <c r="N196" s="211"/>
      <c r="O196" s="211"/>
      <c r="P196" s="211"/>
      <c r="Q196" s="211"/>
      <c r="R196" s="211"/>
      <c r="X196" s="207"/>
      <c r="Y196" s="207"/>
    </row>
    <row r="197" spans="2:29" ht="36" customHeight="1">
      <c r="B197" s="243"/>
      <c r="C197" s="219" t="s">
        <v>40</v>
      </c>
      <c r="D197" s="220"/>
      <c r="E197" s="221"/>
      <c r="F197" s="221"/>
      <c r="G197" s="222" t="s">
        <v>41</v>
      </c>
      <c r="H197" s="223"/>
      <c r="I197" s="332" t="s">
        <v>89</v>
      </c>
      <c r="J197" s="332"/>
      <c r="K197" s="332"/>
      <c r="L197" s="221"/>
      <c r="M197" s="221"/>
      <c r="N197" s="221"/>
      <c r="O197" s="221"/>
      <c r="P197" s="221"/>
      <c r="Q197" s="221"/>
      <c r="R197" s="224"/>
      <c r="U197" s="333"/>
      <c r="V197" s="333"/>
      <c r="W197" s="208"/>
      <c r="X197" s="208"/>
      <c r="Y197" s="208"/>
      <c r="Z197" s="208"/>
    </row>
    <row r="198" spans="2:29" ht="6.75" customHeight="1">
      <c r="B198" s="215"/>
      <c r="C198" s="244"/>
      <c r="D198" s="245"/>
      <c r="E198" s="246"/>
      <c r="F198" s="247"/>
      <c r="G198" s="334"/>
      <c r="H198" s="334"/>
      <c r="I198" s="216"/>
      <c r="J198" s="216"/>
      <c r="K198" s="248"/>
      <c r="L198" s="248"/>
      <c r="M198" s="248"/>
      <c r="N198" s="248"/>
      <c r="O198" s="248"/>
      <c r="P198" s="248"/>
      <c r="Q198" s="248"/>
      <c r="R198" s="216"/>
      <c r="W198" s="208"/>
      <c r="X198" s="208"/>
      <c r="Y198" s="208"/>
      <c r="Z198" s="208"/>
    </row>
    <row r="199" spans="2:29" ht="24" customHeight="1">
      <c r="B199" s="215"/>
      <c r="C199" s="249"/>
      <c r="D199" s="325" t="s">
        <v>42</v>
      </c>
      <c r="E199" s="326"/>
      <c r="F199" s="250"/>
      <c r="G199" s="325" t="s">
        <v>43</v>
      </c>
      <c r="H199" s="326"/>
      <c r="I199" s="216"/>
      <c r="J199" s="325" t="s">
        <v>44</v>
      </c>
      <c r="K199" s="326"/>
      <c r="L199" s="251"/>
      <c r="M199" s="251"/>
      <c r="N199" s="251"/>
      <c r="O199" s="251"/>
      <c r="P199" s="252"/>
      <c r="Q199" s="252"/>
      <c r="R199" s="216"/>
    </row>
    <row r="200" spans="2:29" ht="52.95" customHeight="1">
      <c r="B200" s="253"/>
      <c r="C200" s="254" t="s">
        <v>45</v>
      </c>
      <c r="D200" s="254" t="s">
        <v>46</v>
      </c>
      <c r="E200" s="255" t="s">
        <v>47</v>
      </c>
      <c r="F200" s="256"/>
      <c r="G200" s="257" t="s">
        <v>46</v>
      </c>
      <c r="H200" s="255" t="s">
        <v>47</v>
      </c>
      <c r="I200" s="256"/>
      <c r="J200" s="257" t="s">
        <v>46</v>
      </c>
      <c r="K200" s="254" t="s">
        <v>47</v>
      </c>
      <c r="L200" s="256"/>
      <c r="M200" s="257" t="s">
        <v>48</v>
      </c>
      <c r="N200" s="254"/>
      <c r="O200" s="257" t="s">
        <v>49</v>
      </c>
      <c r="Q200" s="335" t="s">
        <v>88</v>
      </c>
      <c r="R200" s="335"/>
      <c r="U200" s="258"/>
      <c r="V200" s="258"/>
      <c r="W200" s="208"/>
      <c r="X200" s="208"/>
      <c r="Y200" s="208"/>
      <c r="Z200" s="208"/>
      <c r="AA200" s="225"/>
      <c r="AB200" s="225"/>
      <c r="AC200" s="225"/>
    </row>
    <row r="201" spans="2:29" s="208" customFormat="1" ht="24" customHeight="1">
      <c r="C201" s="259">
        <v>6</v>
      </c>
      <c r="D201" s="226">
        <v>40.5</v>
      </c>
      <c r="E201" s="226">
        <v>47.75</v>
      </c>
      <c r="F201" s="227"/>
      <c r="G201" s="226">
        <v>44</v>
      </c>
      <c r="H201" s="226">
        <v>46.75</v>
      </c>
      <c r="I201" s="260"/>
      <c r="J201" s="226">
        <v>48</v>
      </c>
      <c r="K201" s="226">
        <v>50.5</v>
      </c>
      <c r="L201" s="228"/>
      <c r="M201" s="229">
        <v>32.35</v>
      </c>
      <c r="N201" s="230"/>
      <c r="O201" s="231">
        <v>0</v>
      </c>
      <c r="P201" s="232"/>
      <c r="Q201" s="335"/>
      <c r="R201" s="335"/>
      <c r="U201" s="233"/>
      <c r="V201" s="233"/>
      <c r="X201" s="208">
        <f>IF($I$7=Y201,2,0)</f>
        <v>2</v>
      </c>
      <c r="Y201" s="208" t="s">
        <v>87</v>
      </c>
      <c r="AA201" s="234"/>
      <c r="AB201" s="234"/>
      <c r="AC201" s="234"/>
    </row>
    <row r="202" spans="2:29" s="208" customFormat="1" ht="24" customHeight="1">
      <c r="C202" s="261">
        <v>7</v>
      </c>
      <c r="D202" s="235">
        <v>42.5</v>
      </c>
      <c r="E202" s="235">
        <v>51.25</v>
      </c>
      <c r="F202" s="236"/>
      <c r="G202" s="235">
        <v>47</v>
      </c>
      <c r="H202" s="235">
        <v>50</v>
      </c>
      <c r="I202" s="262"/>
      <c r="J202" s="235">
        <v>51.5</v>
      </c>
      <c r="K202" s="235">
        <v>54.5</v>
      </c>
      <c r="L202" s="228"/>
      <c r="M202" s="237">
        <v>37.5</v>
      </c>
      <c r="N202" s="230"/>
      <c r="O202" s="238">
        <v>0</v>
      </c>
      <c r="P202" s="232"/>
      <c r="Q202" s="335"/>
      <c r="R202" s="335"/>
      <c r="U202" s="233"/>
      <c r="V202" s="233"/>
      <c r="X202" s="208">
        <f>IF($I$7=Y202,3,0)</f>
        <v>0</v>
      </c>
      <c r="Y202" s="208" t="s">
        <v>37</v>
      </c>
      <c r="AA202" s="234"/>
      <c r="AB202" s="234"/>
      <c r="AC202" s="234"/>
    </row>
    <row r="203" spans="2:29" s="208" customFormat="1" ht="24" customHeight="1">
      <c r="C203" s="263">
        <v>8</v>
      </c>
      <c r="D203" s="226">
        <v>48.75</v>
      </c>
      <c r="E203" s="226">
        <v>59.75</v>
      </c>
      <c r="F203" s="239"/>
      <c r="G203" s="226">
        <v>54.25</v>
      </c>
      <c r="H203" s="226">
        <v>58</v>
      </c>
      <c r="I203" s="264"/>
      <c r="J203" s="226">
        <v>59.75</v>
      </c>
      <c r="K203" s="226">
        <v>63.75</v>
      </c>
      <c r="L203" s="228"/>
      <c r="M203" s="229">
        <v>50.25</v>
      </c>
      <c r="N203" s="230"/>
      <c r="O203" s="231">
        <v>0</v>
      </c>
      <c r="P203" s="232"/>
      <c r="Q203" s="335"/>
      <c r="R203" s="335"/>
      <c r="U203" s="233"/>
      <c r="V203" s="233"/>
      <c r="X203" s="208">
        <f>IF($I$7=Y203,4,0)</f>
        <v>0</v>
      </c>
      <c r="Y203" s="208" t="s">
        <v>91</v>
      </c>
      <c r="AA203" s="234"/>
      <c r="AB203" s="234"/>
      <c r="AC203" s="234"/>
    </row>
    <row r="204" spans="2:29" s="208" customFormat="1" ht="24" customHeight="1">
      <c r="C204" s="261">
        <v>9</v>
      </c>
      <c r="D204" s="235">
        <v>53.5</v>
      </c>
      <c r="E204" s="235">
        <v>65.75</v>
      </c>
      <c r="F204" s="236"/>
      <c r="G204" s="235">
        <v>59.75</v>
      </c>
      <c r="H204" s="235">
        <v>64</v>
      </c>
      <c r="I204" s="262"/>
      <c r="J204" s="235">
        <v>66</v>
      </c>
      <c r="K204" s="235">
        <v>70.25</v>
      </c>
      <c r="L204" s="228"/>
      <c r="M204" s="237">
        <v>48.25</v>
      </c>
      <c r="N204" s="230"/>
      <c r="O204" s="238">
        <v>0</v>
      </c>
      <c r="P204" s="232"/>
      <c r="Q204" s="335"/>
      <c r="R204" s="335"/>
      <c r="U204" s="233"/>
      <c r="V204" s="233"/>
      <c r="X204" s="208">
        <f>IF($I$7=Y204,5,0)</f>
        <v>0</v>
      </c>
      <c r="Y204" s="208" t="s">
        <v>92</v>
      </c>
      <c r="AA204" s="234"/>
      <c r="AB204" s="234"/>
      <c r="AC204" s="234"/>
    </row>
    <row r="205" spans="2:29" s="208" customFormat="1" ht="24" customHeight="1">
      <c r="C205" s="263">
        <v>10</v>
      </c>
      <c r="D205" s="226">
        <v>55.25</v>
      </c>
      <c r="E205" s="226">
        <v>73.5</v>
      </c>
      <c r="F205" s="236"/>
      <c r="G205" s="226">
        <v>63.5</v>
      </c>
      <c r="H205" s="226">
        <v>69.75</v>
      </c>
      <c r="I205" s="262"/>
      <c r="J205" s="226">
        <v>72.25</v>
      </c>
      <c r="K205" s="226">
        <v>78.5</v>
      </c>
      <c r="L205" s="228"/>
      <c r="M205" s="229">
        <v>59.65</v>
      </c>
      <c r="N205" s="230"/>
      <c r="O205" s="231">
        <v>0</v>
      </c>
      <c r="P205" s="232"/>
      <c r="Q205" s="335"/>
      <c r="R205" s="335"/>
      <c r="U205" s="233"/>
      <c r="V205" s="233"/>
      <c r="X205" s="208">
        <f>IF($I$7=Y205,6,0)</f>
        <v>0</v>
      </c>
      <c r="Y205" s="208" t="s">
        <v>38</v>
      </c>
      <c r="AA205" s="234"/>
      <c r="AB205" s="234"/>
      <c r="AC205" s="234"/>
    </row>
    <row r="206" spans="2:29" s="208" customFormat="1" ht="24" customHeight="1">
      <c r="C206" s="261">
        <v>11</v>
      </c>
      <c r="D206" s="235">
        <v>64.5</v>
      </c>
      <c r="E206" s="235">
        <v>82.5</v>
      </c>
      <c r="F206" s="236"/>
      <c r="G206" s="235">
        <v>73.5</v>
      </c>
      <c r="H206" s="235">
        <v>79.75</v>
      </c>
      <c r="I206" s="262"/>
      <c r="J206" s="235">
        <v>82.5</v>
      </c>
      <c r="K206" s="235">
        <v>88.25</v>
      </c>
      <c r="L206" s="228"/>
      <c r="M206" s="237">
        <v>61.25</v>
      </c>
      <c r="N206" s="230"/>
      <c r="O206" s="238">
        <v>91.019417475728162</v>
      </c>
      <c r="P206" s="232"/>
      <c r="Q206" s="335"/>
      <c r="R206" s="335"/>
      <c r="U206" s="233"/>
      <c r="V206" s="233"/>
      <c r="X206" s="208">
        <f>IF($I$7=Y206,7,0)</f>
        <v>0</v>
      </c>
      <c r="Y206" s="208" t="s">
        <v>90</v>
      </c>
      <c r="AA206" s="234"/>
      <c r="AB206" s="234"/>
      <c r="AC206" s="234"/>
    </row>
    <row r="207" spans="2:29" s="208" customFormat="1" ht="24" customHeight="1">
      <c r="C207" s="263">
        <v>12</v>
      </c>
      <c r="D207" s="226">
        <v>74.5</v>
      </c>
      <c r="E207" s="226">
        <v>92.5</v>
      </c>
      <c r="F207" s="236"/>
      <c r="G207" s="226">
        <v>84</v>
      </c>
      <c r="H207" s="226">
        <v>90</v>
      </c>
      <c r="I207" s="262"/>
      <c r="J207" s="226">
        <v>93</v>
      </c>
      <c r="K207" s="226">
        <v>99</v>
      </c>
      <c r="L207" s="228"/>
      <c r="M207" s="229">
        <v>67.95</v>
      </c>
      <c r="N207" s="230"/>
      <c r="O207" s="231">
        <v>82.667401285583139</v>
      </c>
      <c r="P207" s="232"/>
      <c r="Q207" s="335"/>
      <c r="R207" s="335"/>
      <c r="U207" s="233"/>
      <c r="V207" s="233"/>
      <c r="X207" s="208">
        <f>IF($I$7=Y207,8,0)</f>
        <v>0</v>
      </c>
      <c r="Y207" s="208" t="s">
        <v>93</v>
      </c>
      <c r="AA207" s="234"/>
      <c r="AB207" s="234"/>
      <c r="AC207" s="234"/>
    </row>
    <row r="208" spans="2:29" s="208" customFormat="1" ht="24" customHeight="1">
      <c r="C208" s="261">
        <v>13</v>
      </c>
      <c r="D208" s="235">
        <v>85.5</v>
      </c>
      <c r="E208" s="235">
        <v>105.5</v>
      </c>
      <c r="F208" s="236"/>
      <c r="G208" s="235">
        <v>96</v>
      </c>
      <c r="H208" s="235">
        <v>102.5</v>
      </c>
      <c r="I208" s="262"/>
      <c r="J208" s="235">
        <v>106.25</v>
      </c>
      <c r="K208" s="235">
        <v>112.75</v>
      </c>
      <c r="L208" s="228"/>
      <c r="M208" s="237">
        <v>88.7</v>
      </c>
      <c r="N208" s="230"/>
      <c r="O208" s="238">
        <v>95.094284611756606</v>
      </c>
      <c r="P208" s="232"/>
      <c r="Q208" s="335"/>
      <c r="R208" s="335"/>
      <c r="U208" s="233"/>
      <c r="V208" s="233"/>
      <c r="X208" s="208">
        <f>IF($I$7=Y208,9,0)</f>
        <v>0</v>
      </c>
      <c r="Y208" s="208" t="s">
        <v>94</v>
      </c>
    </row>
    <row r="209" spans="2:29" s="208" customFormat="1" ht="24" customHeight="1">
      <c r="C209" s="263">
        <v>14</v>
      </c>
      <c r="D209" s="226">
        <v>95.75</v>
      </c>
      <c r="E209" s="226">
        <v>116.5</v>
      </c>
      <c r="F209" s="236"/>
      <c r="G209" s="226">
        <v>106.5</v>
      </c>
      <c r="H209" s="226">
        <v>113.75</v>
      </c>
      <c r="I209" s="262"/>
      <c r="J209" s="226">
        <v>117.75</v>
      </c>
      <c r="K209" s="226">
        <v>125</v>
      </c>
      <c r="L209" s="228"/>
      <c r="M209" s="229">
        <v>89</v>
      </c>
      <c r="N209" s="230"/>
      <c r="O209" s="231">
        <v>97.949621717845972</v>
      </c>
      <c r="P209" s="232"/>
      <c r="Q209" s="265"/>
      <c r="R209" s="265"/>
      <c r="U209" s="233"/>
      <c r="V209" s="233"/>
      <c r="X209" s="208">
        <f>IF($I$7=Y209,10,0)</f>
        <v>0</v>
      </c>
      <c r="Y209" s="208" t="s">
        <v>95</v>
      </c>
    </row>
    <row r="210" spans="2:29" s="208" customFormat="1" ht="24" customHeight="1">
      <c r="C210" s="261">
        <v>15</v>
      </c>
      <c r="D210" s="235">
        <v>105.75</v>
      </c>
      <c r="E210" s="235">
        <v>126.5</v>
      </c>
      <c r="F210" s="240"/>
      <c r="G210" s="235">
        <v>116.75</v>
      </c>
      <c r="H210" s="235">
        <v>123.75</v>
      </c>
      <c r="I210" s="266"/>
      <c r="J210" s="235">
        <v>128.25</v>
      </c>
      <c r="K210" s="235">
        <v>135.25</v>
      </c>
      <c r="L210" s="228"/>
      <c r="M210" s="237">
        <v>110</v>
      </c>
      <c r="N210" s="230"/>
      <c r="O210" s="238">
        <v>95.238867455698653</v>
      </c>
      <c r="P210" s="232"/>
      <c r="Q210" s="265"/>
      <c r="R210" s="265"/>
      <c r="U210" s="233"/>
      <c r="V210" s="233"/>
      <c r="X210" s="208">
        <f>IF($I$7=Y210,11,0)</f>
        <v>0</v>
      </c>
      <c r="Y210" s="208" t="s">
        <v>96</v>
      </c>
    </row>
    <row r="211" spans="2:29" ht="24" customHeight="1">
      <c r="C211" s="263">
        <v>16</v>
      </c>
      <c r="D211" s="226">
        <v>114.25</v>
      </c>
      <c r="E211" s="226">
        <v>134.75</v>
      </c>
      <c r="F211" s="241"/>
      <c r="G211" s="226">
        <v>125.25</v>
      </c>
      <c r="H211" s="226">
        <v>132.5</v>
      </c>
      <c r="I211" s="267"/>
      <c r="J211" s="226">
        <v>137</v>
      </c>
      <c r="K211" s="226">
        <v>144</v>
      </c>
      <c r="L211" s="228"/>
      <c r="M211" s="229">
        <v>115.5</v>
      </c>
      <c r="N211" s="230"/>
      <c r="O211" s="231">
        <v>104.15595463137994</v>
      </c>
      <c r="P211" s="232"/>
      <c r="Q211" s="265"/>
      <c r="R211" s="265"/>
      <c r="U211" s="233"/>
      <c r="V211" s="233"/>
      <c r="W211" s="208"/>
      <c r="X211" s="208">
        <f>IF($I$7=Y211,12,0)</f>
        <v>0</v>
      </c>
      <c r="Y211" s="208" t="s">
        <v>89</v>
      </c>
      <c r="Z211" s="208"/>
    </row>
    <row r="212" spans="2:29" ht="24" customHeight="1" outlineLevel="7">
      <c r="C212" s="261">
        <v>17</v>
      </c>
      <c r="D212" s="235">
        <v>123.5</v>
      </c>
      <c r="E212" s="235">
        <v>143.5</v>
      </c>
      <c r="F212" s="241"/>
      <c r="G212" s="235">
        <v>134.75</v>
      </c>
      <c r="H212" s="235">
        <v>142</v>
      </c>
      <c r="I212" s="267"/>
      <c r="J212" s="235">
        <v>146.75</v>
      </c>
      <c r="K212" s="235">
        <v>153</v>
      </c>
      <c r="L212" s="228"/>
      <c r="M212" s="237">
        <v>130.25</v>
      </c>
      <c r="N212" s="230"/>
      <c r="O212" s="238">
        <v>102.01418439716313</v>
      </c>
      <c r="P212" s="232"/>
      <c r="Q212" s="265"/>
      <c r="R212" s="265"/>
      <c r="U212" s="233"/>
      <c r="V212" s="233"/>
      <c r="W212" s="208"/>
      <c r="X212" s="208">
        <f>IF($I$7=Y212,13,0)</f>
        <v>0</v>
      </c>
      <c r="Y212" s="208" t="s">
        <v>97</v>
      </c>
      <c r="Z212" s="208"/>
    </row>
    <row r="213" spans="2:29" ht="24" customHeight="1" outlineLevel="7">
      <c r="C213" s="268">
        <v>18</v>
      </c>
      <c r="D213" s="228">
        <v>136</v>
      </c>
      <c r="E213" s="228">
        <v>158.25</v>
      </c>
      <c r="F213" s="241"/>
      <c r="G213" s="228">
        <v>148.25</v>
      </c>
      <c r="H213" s="228">
        <v>155.75</v>
      </c>
      <c r="I213" s="267"/>
      <c r="J213" s="228">
        <v>155.75</v>
      </c>
      <c r="K213" s="228">
        <v>162.5</v>
      </c>
      <c r="L213" s="228"/>
      <c r="M213" s="230">
        <v>150.5</v>
      </c>
      <c r="N213" s="230"/>
      <c r="O213" s="242">
        <v>112.35955056179776</v>
      </c>
      <c r="P213" s="232"/>
      <c r="Q213" s="265"/>
      <c r="R213" s="265"/>
      <c r="U213" s="233"/>
      <c r="V213" s="233"/>
      <c r="W213" s="208"/>
      <c r="X213" s="208">
        <f>IF($I$7=Y213,14,0)</f>
        <v>0</v>
      </c>
      <c r="Y213" s="208" t="s">
        <v>98</v>
      </c>
      <c r="Z213" s="208"/>
    </row>
    <row r="214" spans="2:29" s="207" customFormat="1" ht="25.2" thickBot="1">
      <c r="B214" s="327"/>
      <c r="C214" s="327"/>
      <c r="D214" s="327"/>
      <c r="E214" s="327"/>
      <c r="F214" s="327"/>
      <c r="G214" s="327"/>
      <c r="H214" s="327"/>
      <c r="I214" s="327"/>
      <c r="J214" s="327"/>
      <c r="K214" s="327"/>
      <c r="L214" s="327"/>
      <c r="M214" s="327"/>
      <c r="N214" s="327"/>
      <c r="O214" s="327"/>
      <c r="P214" s="327"/>
      <c r="Q214" s="327"/>
      <c r="R214" s="328"/>
    </row>
    <row r="215" spans="2:29" s="208" customFormat="1" ht="18" customHeight="1">
      <c r="B215" s="209"/>
      <c r="C215" s="216"/>
      <c r="D215" s="216"/>
      <c r="E215" s="216"/>
      <c r="F215" s="216"/>
      <c r="G215" s="216"/>
      <c r="H215" s="210"/>
      <c r="I215" s="210"/>
      <c r="J215" s="211"/>
      <c r="K215" s="211"/>
      <c r="L215" s="211"/>
      <c r="M215" s="211"/>
      <c r="N215" s="211"/>
      <c r="O215" s="211"/>
      <c r="P215" s="211"/>
      <c r="Q215" s="211"/>
      <c r="R215" s="211"/>
      <c r="X215" s="207"/>
      <c r="Y215" s="207"/>
    </row>
    <row r="216" spans="2:29" ht="36" customHeight="1">
      <c r="B216" s="243"/>
      <c r="C216" s="219" t="s">
        <v>40</v>
      </c>
      <c r="D216" s="220"/>
      <c r="E216" s="221"/>
      <c r="F216" s="221"/>
      <c r="G216" s="222" t="s">
        <v>41</v>
      </c>
      <c r="H216" s="223"/>
      <c r="I216" s="332" t="s">
        <v>97</v>
      </c>
      <c r="J216" s="332"/>
      <c r="K216" s="332"/>
      <c r="L216" s="221"/>
      <c r="M216" s="221"/>
      <c r="N216" s="221"/>
      <c r="O216" s="221"/>
      <c r="P216" s="221"/>
      <c r="Q216" s="221"/>
      <c r="R216" s="224"/>
      <c r="U216" s="333"/>
      <c r="V216" s="333"/>
      <c r="W216" s="208"/>
      <c r="X216" s="208"/>
      <c r="Y216" s="208"/>
      <c r="Z216" s="208"/>
    </row>
    <row r="217" spans="2:29" ht="6.75" customHeight="1">
      <c r="B217" s="215"/>
      <c r="C217" s="244"/>
      <c r="D217" s="245"/>
      <c r="E217" s="246"/>
      <c r="F217" s="247"/>
      <c r="G217" s="334"/>
      <c r="H217" s="334"/>
      <c r="I217" s="216"/>
      <c r="J217" s="216"/>
      <c r="K217" s="248"/>
      <c r="L217" s="248"/>
      <c r="M217" s="248"/>
      <c r="N217" s="248"/>
      <c r="O217" s="248"/>
      <c r="P217" s="248"/>
      <c r="Q217" s="248"/>
      <c r="R217" s="216"/>
      <c r="W217" s="208"/>
      <c r="X217" s="208"/>
      <c r="Y217" s="208"/>
      <c r="Z217" s="208"/>
    </row>
    <row r="218" spans="2:29" ht="24" customHeight="1">
      <c r="B218" s="215"/>
      <c r="C218" s="249"/>
      <c r="D218" s="325" t="s">
        <v>42</v>
      </c>
      <c r="E218" s="326"/>
      <c r="F218" s="250"/>
      <c r="G218" s="325" t="s">
        <v>43</v>
      </c>
      <c r="H218" s="326"/>
      <c r="I218" s="216"/>
      <c r="J218" s="325" t="s">
        <v>44</v>
      </c>
      <c r="K218" s="326"/>
      <c r="L218" s="251"/>
      <c r="M218" s="251"/>
      <c r="N218" s="251"/>
      <c r="O218" s="251"/>
      <c r="P218" s="252"/>
      <c r="Q218" s="252"/>
      <c r="R218" s="216"/>
    </row>
    <row r="219" spans="2:29" ht="52.95" customHeight="1">
      <c r="B219" s="253"/>
      <c r="C219" s="254" t="s">
        <v>45</v>
      </c>
      <c r="D219" s="254" t="s">
        <v>46</v>
      </c>
      <c r="E219" s="255" t="s">
        <v>47</v>
      </c>
      <c r="F219" s="256"/>
      <c r="G219" s="257" t="s">
        <v>46</v>
      </c>
      <c r="H219" s="255" t="s">
        <v>47</v>
      </c>
      <c r="I219" s="256"/>
      <c r="J219" s="257" t="s">
        <v>46</v>
      </c>
      <c r="K219" s="254" t="s">
        <v>47</v>
      </c>
      <c r="L219" s="256"/>
      <c r="M219" s="257" t="s">
        <v>48</v>
      </c>
      <c r="N219" s="254"/>
      <c r="O219" s="257" t="s">
        <v>49</v>
      </c>
      <c r="Q219" s="335" t="s">
        <v>88</v>
      </c>
      <c r="R219" s="335"/>
      <c r="U219" s="258"/>
      <c r="V219" s="258"/>
      <c r="W219" s="208"/>
      <c r="X219" s="208"/>
      <c r="Y219" s="208"/>
      <c r="Z219" s="208"/>
      <c r="AA219" s="225"/>
      <c r="AB219" s="225"/>
      <c r="AC219" s="225"/>
    </row>
    <row r="220" spans="2:29" s="208" customFormat="1" ht="24" customHeight="1">
      <c r="C220" s="259">
        <v>6</v>
      </c>
      <c r="D220" s="226">
        <v>39.25</v>
      </c>
      <c r="E220" s="226">
        <v>46.5</v>
      </c>
      <c r="F220" s="227"/>
      <c r="G220" s="226">
        <v>42.75</v>
      </c>
      <c r="H220" s="226">
        <v>45.25</v>
      </c>
      <c r="I220" s="260"/>
      <c r="J220" s="226">
        <v>46.25</v>
      </c>
      <c r="K220" s="226">
        <v>49</v>
      </c>
      <c r="L220" s="228"/>
      <c r="M220" s="229">
        <v>32.35</v>
      </c>
      <c r="N220" s="230"/>
      <c r="O220" s="231">
        <v>0</v>
      </c>
      <c r="P220" s="232"/>
      <c r="Q220" s="335"/>
      <c r="R220" s="335"/>
      <c r="U220" s="233"/>
      <c r="V220" s="233"/>
      <c r="X220" s="208">
        <f>IF($I$7=Y220,2,0)</f>
        <v>2</v>
      </c>
      <c r="Y220" s="208" t="s">
        <v>87</v>
      </c>
      <c r="AA220" s="234"/>
      <c r="AB220" s="234"/>
      <c r="AC220" s="234"/>
    </row>
    <row r="221" spans="2:29" s="208" customFormat="1" ht="24" customHeight="1">
      <c r="C221" s="261">
        <v>7</v>
      </c>
      <c r="D221" s="235">
        <v>40.25</v>
      </c>
      <c r="E221" s="235">
        <v>48.75</v>
      </c>
      <c r="F221" s="236"/>
      <c r="G221" s="235">
        <v>44.25</v>
      </c>
      <c r="H221" s="235">
        <v>47.25</v>
      </c>
      <c r="I221" s="262"/>
      <c r="J221" s="235">
        <v>48.5</v>
      </c>
      <c r="K221" s="235">
        <v>51.5</v>
      </c>
      <c r="L221" s="228"/>
      <c r="M221" s="237">
        <v>37.5</v>
      </c>
      <c r="N221" s="230"/>
      <c r="O221" s="238">
        <v>0</v>
      </c>
      <c r="P221" s="232"/>
      <c r="Q221" s="335"/>
      <c r="R221" s="335"/>
      <c r="U221" s="233"/>
      <c r="V221" s="233"/>
      <c r="X221" s="208">
        <f>IF($I$7=Y221,3,0)</f>
        <v>0</v>
      </c>
      <c r="Y221" s="208" t="s">
        <v>37</v>
      </c>
      <c r="AA221" s="234"/>
      <c r="AB221" s="234"/>
      <c r="AC221" s="234"/>
    </row>
    <row r="222" spans="2:29" s="208" customFormat="1" ht="24" customHeight="1">
      <c r="C222" s="263">
        <v>8</v>
      </c>
      <c r="D222" s="226">
        <v>46.75</v>
      </c>
      <c r="E222" s="226">
        <v>58</v>
      </c>
      <c r="F222" s="239"/>
      <c r="G222" s="226">
        <v>52</v>
      </c>
      <c r="H222" s="226">
        <v>56</v>
      </c>
      <c r="I222" s="264"/>
      <c r="J222" s="226">
        <v>57.5</v>
      </c>
      <c r="K222" s="226">
        <v>61.25</v>
      </c>
      <c r="L222" s="228"/>
      <c r="M222" s="229">
        <v>50.25</v>
      </c>
      <c r="N222" s="230"/>
      <c r="O222" s="231">
        <v>0</v>
      </c>
      <c r="P222" s="232"/>
      <c r="Q222" s="335"/>
      <c r="R222" s="335"/>
      <c r="U222" s="233"/>
      <c r="V222" s="233"/>
      <c r="X222" s="208">
        <f>IF($I$7=Y222,4,0)</f>
        <v>0</v>
      </c>
      <c r="Y222" s="208" t="s">
        <v>91</v>
      </c>
      <c r="AA222" s="234"/>
      <c r="AB222" s="234"/>
      <c r="AC222" s="234"/>
    </row>
    <row r="223" spans="2:29" s="208" customFormat="1" ht="24" customHeight="1">
      <c r="C223" s="261">
        <v>9</v>
      </c>
      <c r="D223" s="235">
        <v>51.25</v>
      </c>
      <c r="E223" s="235">
        <v>63.5</v>
      </c>
      <c r="F223" s="236"/>
      <c r="G223" s="235">
        <v>57</v>
      </c>
      <c r="H223" s="235">
        <v>61.25</v>
      </c>
      <c r="I223" s="262"/>
      <c r="J223" s="235">
        <v>63</v>
      </c>
      <c r="K223" s="235">
        <v>67.25</v>
      </c>
      <c r="L223" s="228"/>
      <c r="M223" s="237">
        <v>48.25</v>
      </c>
      <c r="N223" s="230"/>
      <c r="O223" s="238">
        <v>0</v>
      </c>
      <c r="P223" s="232"/>
      <c r="Q223" s="335"/>
      <c r="R223" s="335"/>
      <c r="U223" s="233"/>
      <c r="V223" s="233"/>
      <c r="X223" s="208">
        <f>IF($I$7=Y223,5,0)</f>
        <v>0</v>
      </c>
      <c r="Y223" s="208" t="s">
        <v>92</v>
      </c>
      <c r="AA223" s="234"/>
      <c r="AB223" s="234"/>
      <c r="AC223" s="234"/>
    </row>
    <row r="224" spans="2:29" s="208" customFormat="1" ht="24" customHeight="1">
      <c r="C224" s="263">
        <v>10</v>
      </c>
      <c r="D224" s="226">
        <v>52.75</v>
      </c>
      <c r="E224" s="226">
        <v>71</v>
      </c>
      <c r="F224" s="236"/>
      <c r="G224" s="226">
        <v>61</v>
      </c>
      <c r="H224" s="226">
        <v>67.25</v>
      </c>
      <c r="I224" s="262"/>
      <c r="J224" s="226">
        <v>69.25</v>
      </c>
      <c r="K224" s="226">
        <v>75.5</v>
      </c>
      <c r="L224" s="228"/>
      <c r="M224" s="229">
        <v>59.65</v>
      </c>
      <c r="N224" s="230"/>
      <c r="O224" s="231">
        <v>0</v>
      </c>
      <c r="P224" s="232"/>
      <c r="Q224" s="335"/>
      <c r="R224" s="335"/>
      <c r="U224" s="233"/>
      <c r="V224" s="233"/>
      <c r="X224" s="208">
        <f>IF($I$7=Y224,6,0)</f>
        <v>0</v>
      </c>
      <c r="Y224" s="208" t="s">
        <v>38</v>
      </c>
      <c r="AA224" s="234"/>
      <c r="AB224" s="234"/>
      <c r="AC224" s="234"/>
    </row>
    <row r="225" spans="2:29" s="208" customFormat="1" ht="24" customHeight="1">
      <c r="C225" s="261">
        <v>11</v>
      </c>
      <c r="D225" s="235">
        <v>61.75</v>
      </c>
      <c r="E225" s="235">
        <v>79.75</v>
      </c>
      <c r="F225" s="236"/>
      <c r="G225" s="235">
        <v>70.25</v>
      </c>
      <c r="H225" s="235">
        <v>76.75</v>
      </c>
      <c r="I225" s="262"/>
      <c r="J225" s="235">
        <v>79</v>
      </c>
      <c r="K225" s="235">
        <v>85</v>
      </c>
      <c r="L225" s="228"/>
      <c r="M225" s="237">
        <v>61.25</v>
      </c>
      <c r="N225" s="230"/>
      <c r="O225" s="238">
        <v>91.019417475728162</v>
      </c>
      <c r="P225" s="232"/>
      <c r="Q225" s="335"/>
      <c r="R225" s="335"/>
      <c r="U225" s="233"/>
      <c r="V225" s="233"/>
      <c r="X225" s="208">
        <f>IF($I$7=Y225,7,0)</f>
        <v>0</v>
      </c>
      <c r="Y225" s="208" t="s">
        <v>90</v>
      </c>
      <c r="AA225" s="234"/>
      <c r="AB225" s="234"/>
      <c r="AC225" s="234"/>
    </row>
    <row r="226" spans="2:29" s="208" customFormat="1" ht="24" customHeight="1">
      <c r="C226" s="263">
        <v>12</v>
      </c>
      <c r="D226" s="226">
        <v>71.5</v>
      </c>
      <c r="E226" s="226">
        <v>89.5</v>
      </c>
      <c r="F226" s="236"/>
      <c r="G226" s="226">
        <v>80.75</v>
      </c>
      <c r="H226" s="226">
        <v>86.75</v>
      </c>
      <c r="I226" s="262"/>
      <c r="J226" s="226">
        <v>89.5</v>
      </c>
      <c r="K226" s="226">
        <v>95.25</v>
      </c>
      <c r="L226" s="228"/>
      <c r="M226" s="229">
        <v>67.95</v>
      </c>
      <c r="N226" s="230"/>
      <c r="O226" s="231">
        <v>82.667401285583139</v>
      </c>
      <c r="P226" s="232"/>
      <c r="Q226" s="335"/>
      <c r="R226" s="335"/>
      <c r="U226" s="233"/>
      <c r="V226" s="233"/>
      <c r="X226" s="208">
        <f>IF($I$7=Y226,8,0)</f>
        <v>0</v>
      </c>
      <c r="Y226" s="208" t="s">
        <v>93</v>
      </c>
      <c r="AA226" s="234"/>
      <c r="AB226" s="234"/>
      <c r="AC226" s="234"/>
    </row>
    <row r="227" spans="2:29" s="208" customFormat="1" ht="24" customHeight="1">
      <c r="C227" s="261">
        <v>13</v>
      </c>
      <c r="D227" s="235">
        <v>81.75</v>
      </c>
      <c r="E227" s="235">
        <v>101.75</v>
      </c>
      <c r="F227" s="236"/>
      <c r="G227" s="235">
        <v>91.75</v>
      </c>
      <c r="H227" s="235">
        <v>98.5</v>
      </c>
      <c r="I227" s="262"/>
      <c r="J227" s="235">
        <v>101.5</v>
      </c>
      <c r="K227" s="235">
        <v>108.25</v>
      </c>
      <c r="L227" s="228"/>
      <c r="M227" s="237">
        <v>88.7</v>
      </c>
      <c r="N227" s="230"/>
      <c r="O227" s="238">
        <v>95.094284611756606</v>
      </c>
      <c r="P227" s="232"/>
      <c r="Q227" s="335"/>
      <c r="R227" s="335"/>
      <c r="U227" s="233"/>
      <c r="V227" s="233"/>
      <c r="X227" s="208">
        <f>IF($I$7=Y227,9,0)</f>
        <v>0</v>
      </c>
      <c r="Y227" s="208" t="s">
        <v>94</v>
      </c>
    </row>
    <row r="228" spans="2:29" s="208" customFormat="1" ht="24" customHeight="1">
      <c r="C228" s="263">
        <v>14</v>
      </c>
      <c r="D228" s="226">
        <v>91.5</v>
      </c>
      <c r="E228" s="226">
        <v>112.25</v>
      </c>
      <c r="F228" s="236"/>
      <c r="G228" s="226">
        <v>101.75</v>
      </c>
      <c r="H228" s="226">
        <v>109</v>
      </c>
      <c r="I228" s="262"/>
      <c r="J228" s="226">
        <v>112.5</v>
      </c>
      <c r="K228" s="226">
        <v>119.75</v>
      </c>
      <c r="L228" s="228"/>
      <c r="M228" s="229">
        <v>89</v>
      </c>
      <c r="N228" s="230"/>
      <c r="O228" s="231">
        <v>97.949621717845972</v>
      </c>
      <c r="P228" s="232"/>
      <c r="Q228" s="265"/>
      <c r="R228" s="265"/>
      <c r="U228" s="233"/>
      <c r="V228" s="233"/>
      <c r="X228" s="208">
        <f>IF($I$7=Y228,10,0)</f>
        <v>0</v>
      </c>
      <c r="Y228" s="208" t="s">
        <v>95</v>
      </c>
    </row>
    <row r="229" spans="2:29" s="208" customFormat="1" ht="24" customHeight="1">
      <c r="C229" s="261">
        <v>15</v>
      </c>
      <c r="D229" s="235">
        <v>101.25</v>
      </c>
      <c r="E229" s="235">
        <v>122</v>
      </c>
      <c r="F229" s="240"/>
      <c r="G229" s="235">
        <v>111.75</v>
      </c>
      <c r="H229" s="235">
        <v>118.75</v>
      </c>
      <c r="I229" s="266"/>
      <c r="J229" s="235">
        <v>122.5</v>
      </c>
      <c r="K229" s="235">
        <v>129.75</v>
      </c>
      <c r="L229" s="228"/>
      <c r="M229" s="237">
        <v>110</v>
      </c>
      <c r="N229" s="230"/>
      <c r="O229" s="238">
        <v>95.238867455698653</v>
      </c>
      <c r="P229" s="232"/>
      <c r="Q229" s="265"/>
      <c r="R229" s="265"/>
      <c r="U229" s="233"/>
      <c r="V229" s="233"/>
      <c r="X229" s="208">
        <f>IF($I$7=Y229,11,0)</f>
        <v>0</v>
      </c>
      <c r="Y229" s="208" t="s">
        <v>96</v>
      </c>
    </row>
    <row r="230" spans="2:29" ht="24" customHeight="1">
      <c r="C230" s="263">
        <v>16</v>
      </c>
      <c r="D230" s="226">
        <v>111.5</v>
      </c>
      <c r="E230" s="226">
        <v>132</v>
      </c>
      <c r="F230" s="241"/>
      <c r="G230" s="226">
        <v>122.25</v>
      </c>
      <c r="H230" s="226">
        <v>129.25</v>
      </c>
      <c r="I230" s="267"/>
      <c r="J230" s="226">
        <v>133.5</v>
      </c>
      <c r="K230" s="226">
        <v>140.5</v>
      </c>
      <c r="L230" s="228"/>
      <c r="M230" s="229">
        <v>115.5</v>
      </c>
      <c r="N230" s="230"/>
      <c r="O230" s="231">
        <v>104.15595463137994</v>
      </c>
      <c r="P230" s="232"/>
      <c r="Q230" s="265"/>
      <c r="R230" s="265"/>
      <c r="U230" s="233"/>
      <c r="V230" s="233"/>
      <c r="W230" s="208"/>
      <c r="X230" s="208">
        <f>IF($I$7=Y230,12,0)</f>
        <v>0</v>
      </c>
      <c r="Y230" s="208" t="s">
        <v>89</v>
      </c>
      <c r="Z230" s="208"/>
    </row>
    <row r="231" spans="2:29" ht="24" customHeight="1" outlineLevel="7">
      <c r="C231" s="261">
        <v>17</v>
      </c>
      <c r="D231" s="235">
        <v>124.75</v>
      </c>
      <c r="E231" s="235">
        <v>145</v>
      </c>
      <c r="F231" s="241"/>
      <c r="G231" s="235">
        <v>136.5</v>
      </c>
      <c r="H231" s="235">
        <v>143.5</v>
      </c>
      <c r="I231" s="267"/>
      <c r="J231" s="235">
        <v>148.5</v>
      </c>
      <c r="K231" s="235">
        <v>154.75</v>
      </c>
      <c r="L231" s="228"/>
      <c r="M231" s="237">
        <v>130.25</v>
      </c>
      <c r="N231" s="230"/>
      <c r="O231" s="238">
        <v>102.01418439716313</v>
      </c>
      <c r="P231" s="232"/>
      <c r="Q231" s="265"/>
      <c r="R231" s="265"/>
      <c r="U231" s="233"/>
      <c r="V231" s="233"/>
      <c r="W231" s="208"/>
      <c r="X231" s="208">
        <f>IF($I$7=Y231,13,0)</f>
        <v>0</v>
      </c>
      <c r="Y231" s="208" t="s">
        <v>97</v>
      </c>
      <c r="Z231" s="208"/>
    </row>
    <row r="232" spans="2:29" ht="24" customHeight="1" outlineLevel="7">
      <c r="C232" s="268">
        <v>18</v>
      </c>
      <c r="D232" s="228">
        <v>132.75</v>
      </c>
      <c r="E232" s="228">
        <v>155.25</v>
      </c>
      <c r="F232" s="241"/>
      <c r="G232" s="228">
        <v>144.75</v>
      </c>
      <c r="H232" s="228">
        <v>152.25</v>
      </c>
      <c r="I232" s="267"/>
      <c r="J232" s="228">
        <v>152</v>
      </c>
      <c r="K232" s="228">
        <v>158.5</v>
      </c>
      <c r="L232" s="228"/>
      <c r="M232" s="230">
        <v>150.5</v>
      </c>
      <c r="N232" s="230"/>
      <c r="O232" s="242">
        <v>112.35955056179776</v>
      </c>
      <c r="P232" s="232"/>
      <c r="Q232" s="265"/>
      <c r="R232" s="265"/>
      <c r="U232" s="233"/>
      <c r="V232" s="233"/>
      <c r="W232" s="208"/>
      <c r="X232" s="208">
        <f>IF($I$7=Y232,14,0)</f>
        <v>0</v>
      </c>
      <c r="Y232" s="208" t="s">
        <v>98</v>
      </c>
      <c r="Z232" s="208"/>
    </row>
    <row r="233" spans="2:29" s="207" customFormat="1" ht="25.2" thickBot="1">
      <c r="B233" s="327"/>
      <c r="C233" s="327"/>
      <c r="D233" s="327"/>
      <c r="E233" s="327"/>
      <c r="F233" s="327"/>
      <c r="G233" s="327"/>
      <c r="H233" s="327"/>
      <c r="I233" s="327"/>
      <c r="J233" s="327"/>
      <c r="K233" s="327"/>
      <c r="L233" s="327"/>
      <c r="M233" s="327"/>
      <c r="N233" s="327"/>
      <c r="O233" s="327"/>
      <c r="P233" s="327"/>
      <c r="Q233" s="327"/>
      <c r="R233" s="328"/>
    </row>
    <row r="234" spans="2:29" s="208" customFormat="1" ht="18" customHeight="1">
      <c r="B234" s="209"/>
      <c r="C234" s="216"/>
      <c r="D234" s="216"/>
      <c r="E234" s="216"/>
      <c r="F234" s="216"/>
      <c r="G234" s="216"/>
      <c r="H234" s="210"/>
      <c r="I234" s="210"/>
      <c r="J234" s="211"/>
      <c r="K234" s="211"/>
      <c r="L234" s="211"/>
      <c r="M234" s="211"/>
      <c r="N234" s="211"/>
      <c r="O234" s="211"/>
      <c r="P234" s="211"/>
      <c r="Q234" s="211"/>
      <c r="R234" s="211"/>
      <c r="X234" s="207"/>
      <c r="Y234" s="207"/>
    </row>
    <row r="235" spans="2:29" ht="36" customHeight="1">
      <c r="B235" s="243"/>
      <c r="C235" s="219" t="s">
        <v>40</v>
      </c>
      <c r="D235" s="220"/>
      <c r="E235" s="221"/>
      <c r="F235" s="221"/>
      <c r="G235" s="222" t="s">
        <v>41</v>
      </c>
      <c r="H235" s="223"/>
      <c r="I235" s="332" t="s">
        <v>98</v>
      </c>
      <c r="J235" s="332"/>
      <c r="K235" s="332"/>
      <c r="L235" s="221"/>
      <c r="M235" s="221"/>
      <c r="N235" s="221"/>
      <c r="O235" s="221"/>
      <c r="P235" s="221"/>
      <c r="Q235" s="221"/>
      <c r="R235" s="224"/>
      <c r="U235" s="333"/>
      <c r="V235" s="333"/>
      <c r="W235" s="208"/>
      <c r="X235" s="208"/>
      <c r="Y235" s="208"/>
      <c r="Z235" s="208"/>
    </row>
    <row r="236" spans="2:29" ht="6.75" customHeight="1">
      <c r="B236" s="215"/>
      <c r="C236" s="244"/>
      <c r="D236" s="245"/>
      <c r="E236" s="246"/>
      <c r="F236" s="247"/>
      <c r="G236" s="334"/>
      <c r="H236" s="334"/>
      <c r="I236" s="216"/>
      <c r="J236" s="216"/>
      <c r="K236" s="248"/>
      <c r="L236" s="248"/>
      <c r="M236" s="248"/>
      <c r="N236" s="248"/>
      <c r="O236" s="248"/>
      <c r="P236" s="248"/>
      <c r="Q236" s="248"/>
      <c r="R236" s="216"/>
      <c r="W236" s="208"/>
      <c r="X236" s="208"/>
      <c r="Y236" s="208"/>
      <c r="Z236" s="208"/>
    </row>
    <row r="237" spans="2:29" ht="24" customHeight="1">
      <c r="B237" s="215"/>
      <c r="C237" s="249"/>
      <c r="D237" s="325" t="s">
        <v>42</v>
      </c>
      <c r="E237" s="326"/>
      <c r="F237" s="250"/>
      <c r="G237" s="325" t="s">
        <v>43</v>
      </c>
      <c r="H237" s="326"/>
      <c r="I237" s="216"/>
      <c r="J237" s="325" t="s">
        <v>44</v>
      </c>
      <c r="K237" s="326"/>
      <c r="L237" s="251"/>
      <c r="M237" s="251"/>
      <c r="N237" s="251"/>
      <c r="O237" s="251"/>
      <c r="P237" s="252"/>
      <c r="Q237" s="252"/>
      <c r="R237" s="216"/>
    </row>
    <row r="238" spans="2:29" ht="52.95" customHeight="1">
      <c r="B238" s="253"/>
      <c r="C238" s="254" t="s">
        <v>45</v>
      </c>
      <c r="D238" s="254" t="s">
        <v>46</v>
      </c>
      <c r="E238" s="255" t="s">
        <v>47</v>
      </c>
      <c r="F238" s="256"/>
      <c r="G238" s="257" t="s">
        <v>46</v>
      </c>
      <c r="H238" s="255" t="s">
        <v>47</v>
      </c>
      <c r="I238" s="256"/>
      <c r="J238" s="257" t="s">
        <v>46</v>
      </c>
      <c r="K238" s="254" t="s">
        <v>47</v>
      </c>
      <c r="L238" s="256"/>
      <c r="M238" s="257" t="s">
        <v>48</v>
      </c>
      <c r="N238" s="254"/>
      <c r="O238" s="257" t="s">
        <v>49</v>
      </c>
      <c r="Q238" s="335" t="s">
        <v>88</v>
      </c>
      <c r="R238" s="335"/>
      <c r="U238" s="258"/>
      <c r="V238" s="258"/>
      <c r="W238" s="208"/>
      <c r="X238" s="208"/>
      <c r="Y238" s="208"/>
      <c r="Z238" s="208"/>
      <c r="AA238" s="225"/>
      <c r="AB238" s="225"/>
      <c r="AC238" s="225"/>
    </row>
    <row r="239" spans="2:29" s="208" customFormat="1" ht="24" customHeight="1">
      <c r="C239" s="259">
        <v>6</v>
      </c>
      <c r="D239" s="226">
        <v>39.25</v>
      </c>
      <c r="E239" s="226">
        <v>46.5</v>
      </c>
      <c r="F239" s="227"/>
      <c r="G239" s="226">
        <v>42.75</v>
      </c>
      <c r="H239" s="226">
        <v>45.5</v>
      </c>
      <c r="I239" s="260"/>
      <c r="J239" s="226">
        <v>46.5</v>
      </c>
      <c r="K239" s="226">
        <v>49</v>
      </c>
      <c r="L239" s="228"/>
      <c r="M239" s="229">
        <v>32.35</v>
      </c>
      <c r="N239" s="230"/>
      <c r="O239" s="231">
        <v>0</v>
      </c>
      <c r="P239" s="232"/>
      <c r="Q239" s="335"/>
      <c r="R239" s="335"/>
      <c r="U239" s="233"/>
      <c r="V239" s="233"/>
      <c r="X239" s="208">
        <f>IF($I$7=Y239,2,0)</f>
        <v>2</v>
      </c>
      <c r="Y239" s="208" t="s">
        <v>87</v>
      </c>
      <c r="AA239" s="234"/>
      <c r="AB239" s="234"/>
      <c r="AC239" s="234"/>
    </row>
    <row r="240" spans="2:29" s="208" customFormat="1" ht="24" customHeight="1">
      <c r="C240" s="261">
        <v>7</v>
      </c>
      <c r="D240" s="235">
        <v>39.5</v>
      </c>
      <c r="E240" s="235">
        <v>48.25</v>
      </c>
      <c r="F240" s="236"/>
      <c r="G240" s="235">
        <v>43.75</v>
      </c>
      <c r="H240" s="235">
        <v>46.75</v>
      </c>
      <c r="I240" s="262"/>
      <c r="J240" s="235">
        <v>47.75</v>
      </c>
      <c r="K240" s="235">
        <v>51</v>
      </c>
      <c r="L240" s="228"/>
      <c r="M240" s="237">
        <v>37.5</v>
      </c>
      <c r="N240" s="230"/>
      <c r="O240" s="238">
        <v>0</v>
      </c>
      <c r="P240" s="232"/>
      <c r="Q240" s="335"/>
      <c r="R240" s="335"/>
      <c r="U240" s="233"/>
      <c r="V240" s="233"/>
      <c r="X240" s="208">
        <f>IF($I$7=Y240,3,0)</f>
        <v>0</v>
      </c>
      <c r="Y240" s="208" t="s">
        <v>37</v>
      </c>
      <c r="AA240" s="234"/>
      <c r="AB240" s="234"/>
      <c r="AC240" s="234"/>
    </row>
    <row r="241" spans="3:29" s="208" customFormat="1" ht="24" customHeight="1">
      <c r="C241" s="263">
        <v>8</v>
      </c>
      <c r="D241" s="226">
        <v>45.5</v>
      </c>
      <c r="E241" s="226">
        <v>56.5</v>
      </c>
      <c r="F241" s="239"/>
      <c r="G241" s="226">
        <v>50.5</v>
      </c>
      <c r="H241" s="226">
        <v>54.25</v>
      </c>
      <c r="I241" s="264"/>
      <c r="J241" s="226">
        <v>55.75</v>
      </c>
      <c r="K241" s="226">
        <v>59.5</v>
      </c>
      <c r="L241" s="228"/>
      <c r="M241" s="229">
        <v>50.25</v>
      </c>
      <c r="N241" s="230"/>
      <c r="O241" s="231">
        <v>0</v>
      </c>
      <c r="P241" s="232"/>
      <c r="Q241" s="335"/>
      <c r="R241" s="335"/>
      <c r="U241" s="233"/>
      <c r="V241" s="233"/>
      <c r="X241" s="208">
        <f>IF($I$7=Y241,4,0)</f>
        <v>0</v>
      </c>
      <c r="Y241" s="208" t="s">
        <v>91</v>
      </c>
      <c r="AA241" s="234"/>
      <c r="AB241" s="234"/>
      <c r="AC241" s="234"/>
    </row>
    <row r="242" spans="3:29" s="208" customFormat="1" ht="24" customHeight="1">
      <c r="C242" s="261">
        <v>9</v>
      </c>
      <c r="D242" s="235">
        <v>50.5</v>
      </c>
      <c r="E242" s="235">
        <v>62.75</v>
      </c>
      <c r="F242" s="236"/>
      <c r="G242" s="235">
        <v>56.25</v>
      </c>
      <c r="H242" s="235">
        <v>60.5</v>
      </c>
      <c r="I242" s="262"/>
      <c r="J242" s="235">
        <v>62.25</v>
      </c>
      <c r="K242" s="235">
        <v>66.5</v>
      </c>
      <c r="L242" s="228"/>
      <c r="M242" s="237">
        <v>48.25</v>
      </c>
      <c r="N242" s="230"/>
      <c r="O242" s="238">
        <v>0</v>
      </c>
      <c r="P242" s="232"/>
      <c r="Q242" s="335"/>
      <c r="R242" s="335"/>
      <c r="U242" s="233"/>
      <c r="V242" s="233"/>
      <c r="X242" s="208">
        <f>IF($I$7=Y242,5,0)</f>
        <v>0</v>
      </c>
      <c r="Y242" s="208" t="s">
        <v>92</v>
      </c>
      <c r="AA242" s="234"/>
      <c r="AB242" s="234"/>
      <c r="AC242" s="234"/>
    </row>
    <row r="243" spans="3:29" s="208" customFormat="1" ht="24" customHeight="1">
      <c r="C243" s="263">
        <v>10</v>
      </c>
      <c r="D243" s="226">
        <v>53</v>
      </c>
      <c r="E243" s="226">
        <v>71.5</v>
      </c>
      <c r="F243" s="236"/>
      <c r="G243" s="226">
        <v>61.25</v>
      </c>
      <c r="H243" s="226">
        <v>67.5</v>
      </c>
      <c r="I243" s="262"/>
      <c r="J243" s="226">
        <v>69.5</v>
      </c>
      <c r="K243" s="226">
        <v>76</v>
      </c>
      <c r="L243" s="228"/>
      <c r="M243" s="229">
        <v>59.65</v>
      </c>
      <c r="N243" s="230"/>
      <c r="O243" s="231">
        <v>0</v>
      </c>
      <c r="P243" s="232"/>
      <c r="Q243" s="335"/>
      <c r="R243" s="335"/>
      <c r="U243" s="233"/>
      <c r="V243" s="233"/>
      <c r="X243" s="208">
        <f>IF($I$7=Y243,6,0)</f>
        <v>0</v>
      </c>
      <c r="Y243" s="208" t="s">
        <v>38</v>
      </c>
      <c r="AA243" s="234"/>
      <c r="AB243" s="234"/>
      <c r="AC243" s="234"/>
    </row>
    <row r="244" spans="3:29" s="208" customFormat="1" ht="24" customHeight="1">
      <c r="C244" s="261">
        <v>11</v>
      </c>
      <c r="D244" s="235">
        <v>62.5</v>
      </c>
      <c r="E244" s="235">
        <v>80.5</v>
      </c>
      <c r="F244" s="236"/>
      <c r="G244" s="235">
        <v>71</v>
      </c>
      <c r="H244" s="235">
        <v>77.5</v>
      </c>
      <c r="I244" s="262"/>
      <c r="J244" s="235">
        <v>80</v>
      </c>
      <c r="K244" s="235">
        <v>85.75</v>
      </c>
      <c r="L244" s="228"/>
      <c r="M244" s="237">
        <v>61.25</v>
      </c>
      <c r="N244" s="230"/>
      <c r="O244" s="238">
        <v>91.019417475728162</v>
      </c>
      <c r="P244" s="232"/>
      <c r="Q244" s="335"/>
      <c r="R244" s="335"/>
      <c r="U244" s="233"/>
      <c r="V244" s="233"/>
      <c r="X244" s="208">
        <f>IF($I$7=Y244,7,0)</f>
        <v>0</v>
      </c>
      <c r="Y244" s="208" t="s">
        <v>90</v>
      </c>
      <c r="AA244" s="234"/>
      <c r="AB244" s="234"/>
      <c r="AC244" s="234"/>
    </row>
    <row r="245" spans="3:29" s="208" customFormat="1" ht="24" customHeight="1">
      <c r="C245" s="263">
        <v>12</v>
      </c>
      <c r="D245" s="226">
        <v>72.25</v>
      </c>
      <c r="E245" s="226">
        <v>90.25</v>
      </c>
      <c r="F245" s="236"/>
      <c r="G245" s="226">
        <v>81.5</v>
      </c>
      <c r="H245" s="226">
        <v>87.5</v>
      </c>
      <c r="I245" s="262"/>
      <c r="J245" s="226">
        <v>90.5</v>
      </c>
      <c r="K245" s="226">
        <v>96.25</v>
      </c>
      <c r="L245" s="228"/>
      <c r="M245" s="229">
        <v>67.95</v>
      </c>
      <c r="N245" s="230"/>
      <c r="O245" s="231">
        <v>82.667401285583139</v>
      </c>
      <c r="P245" s="232"/>
      <c r="Q245" s="335"/>
      <c r="R245" s="335"/>
      <c r="U245" s="233"/>
      <c r="V245" s="233"/>
      <c r="X245" s="208">
        <f>IF($I$7=Y245,8,0)</f>
        <v>0</v>
      </c>
      <c r="Y245" s="208" t="s">
        <v>93</v>
      </c>
      <c r="AA245" s="234"/>
      <c r="AB245" s="234"/>
      <c r="AC245" s="234"/>
    </row>
    <row r="246" spans="3:29" s="208" customFormat="1" ht="24" customHeight="1">
      <c r="C246" s="261">
        <v>13</v>
      </c>
      <c r="D246" s="235">
        <v>81.5</v>
      </c>
      <c r="E246" s="235">
        <v>101.25</v>
      </c>
      <c r="F246" s="236"/>
      <c r="G246" s="235">
        <v>91.25</v>
      </c>
      <c r="H246" s="235">
        <v>98</v>
      </c>
      <c r="I246" s="262"/>
      <c r="J246" s="235">
        <v>101.25</v>
      </c>
      <c r="K246" s="235">
        <v>107.75</v>
      </c>
      <c r="L246" s="228"/>
      <c r="M246" s="237">
        <v>88.7</v>
      </c>
      <c r="N246" s="230"/>
      <c r="O246" s="238">
        <v>95.094284611756606</v>
      </c>
      <c r="P246" s="232"/>
      <c r="Q246" s="335"/>
      <c r="R246" s="335"/>
      <c r="U246" s="233"/>
      <c r="V246" s="233"/>
      <c r="X246" s="208">
        <f>IF($I$7=Y246,9,0)</f>
        <v>0</v>
      </c>
      <c r="Y246" s="208" t="s">
        <v>94</v>
      </c>
    </row>
    <row r="247" spans="3:29" s="208" customFormat="1" ht="24" customHeight="1">
      <c r="C247" s="263">
        <v>14</v>
      </c>
      <c r="D247" s="226">
        <v>90.75</v>
      </c>
      <c r="E247" s="226">
        <v>111.75</v>
      </c>
      <c r="F247" s="236"/>
      <c r="G247" s="226">
        <v>101</v>
      </c>
      <c r="H247" s="226">
        <v>108.25</v>
      </c>
      <c r="I247" s="262"/>
      <c r="J247" s="226">
        <v>111.75</v>
      </c>
      <c r="K247" s="226">
        <v>119</v>
      </c>
      <c r="L247" s="228"/>
      <c r="M247" s="229">
        <v>89</v>
      </c>
      <c r="N247" s="230"/>
      <c r="O247" s="231">
        <v>97.949621717845972</v>
      </c>
      <c r="P247" s="232"/>
      <c r="Q247" s="265"/>
      <c r="R247" s="265"/>
      <c r="U247" s="233"/>
      <c r="V247" s="233"/>
      <c r="X247" s="208">
        <f>IF($I$7=Y247,10,0)</f>
        <v>0</v>
      </c>
      <c r="Y247" s="208" t="s">
        <v>95</v>
      </c>
    </row>
    <row r="248" spans="3:29" s="208" customFormat="1" ht="24" customHeight="1">
      <c r="C248" s="261">
        <v>15</v>
      </c>
      <c r="D248" s="235">
        <v>102.25</v>
      </c>
      <c r="E248" s="235">
        <v>123</v>
      </c>
      <c r="F248" s="240"/>
      <c r="G248" s="235">
        <v>113</v>
      </c>
      <c r="H248" s="235">
        <v>120</v>
      </c>
      <c r="I248" s="266"/>
      <c r="J248" s="235">
        <v>124</v>
      </c>
      <c r="K248" s="235">
        <v>131</v>
      </c>
      <c r="L248" s="228"/>
      <c r="M248" s="237">
        <v>110</v>
      </c>
      <c r="N248" s="230"/>
      <c r="O248" s="238">
        <v>95.238867455698653</v>
      </c>
      <c r="P248" s="232"/>
      <c r="Q248" s="265"/>
      <c r="R248" s="265"/>
      <c r="U248" s="233"/>
      <c r="V248" s="233"/>
      <c r="X248" s="208">
        <f>IF($I$7=Y248,11,0)</f>
        <v>0</v>
      </c>
      <c r="Y248" s="208" t="s">
        <v>96</v>
      </c>
    </row>
    <row r="249" spans="3:29" ht="24" customHeight="1">
      <c r="C249" s="263">
        <v>16</v>
      </c>
      <c r="D249" s="226">
        <v>111.5</v>
      </c>
      <c r="E249" s="226">
        <v>132</v>
      </c>
      <c r="F249" s="241"/>
      <c r="G249" s="226">
        <v>122.25</v>
      </c>
      <c r="H249" s="226">
        <v>129.25</v>
      </c>
      <c r="I249" s="267"/>
      <c r="J249" s="226">
        <v>133.5</v>
      </c>
      <c r="K249" s="226">
        <v>140.5</v>
      </c>
      <c r="L249" s="228"/>
      <c r="M249" s="229">
        <v>115.5</v>
      </c>
      <c r="N249" s="230"/>
      <c r="O249" s="231">
        <v>104.15595463137994</v>
      </c>
      <c r="P249" s="232"/>
      <c r="Q249" s="265"/>
      <c r="R249" s="265"/>
      <c r="U249" s="233"/>
      <c r="V249" s="233"/>
      <c r="W249" s="208"/>
      <c r="X249" s="208">
        <f>IF($I$7=Y249,12,0)</f>
        <v>0</v>
      </c>
      <c r="Y249" s="208" t="s">
        <v>89</v>
      </c>
      <c r="Z249" s="208"/>
    </row>
    <row r="250" spans="3:29" ht="24" customHeight="1" outlineLevel="7">
      <c r="C250" s="261">
        <v>17</v>
      </c>
      <c r="D250" s="235">
        <v>123.75</v>
      </c>
      <c r="E250" s="235">
        <v>144</v>
      </c>
      <c r="F250" s="241"/>
      <c r="G250" s="235">
        <v>135.25</v>
      </c>
      <c r="H250" s="235">
        <v>142.5</v>
      </c>
      <c r="I250" s="267"/>
      <c r="J250" s="235">
        <v>147.25</v>
      </c>
      <c r="K250" s="235">
        <v>153.5</v>
      </c>
      <c r="L250" s="228"/>
      <c r="M250" s="237">
        <v>130.25</v>
      </c>
      <c r="N250" s="230"/>
      <c r="O250" s="238">
        <v>102.01418439716313</v>
      </c>
      <c r="P250" s="232"/>
      <c r="Q250" s="265"/>
      <c r="R250" s="265"/>
      <c r="U250" s="233"/>
      <c r="V250" s="233"/>
      <c r="W250" s="208"/>
      <c r="X250" s="208">
        <f>IF($I$7=Y250,13,0)</f>
        <v>0</v>
      </c>
      <c r="Y250" s="208" t="s">
        <v>97</v>
      </c>
      <c r="Z250" s="208"/>
    </row>
    <row r="251" spans="3:29" ht="24" customHeight="1" outlineLevel="7">
      <c r="C251" s="268">
        <v>18</v>
      </c>
      <c r="D251" s="228">
        <v>138.25</v>
      </c>
      <c r="E251" s="228">
        <v>160.5</v>
      </c>
      <c r="F251" s="241"/>
      <c r="G251" s="228">
        <v>150.75</v>
      </c>
      <c r="H251" s="228">
        <v>158.25</v>
      </c>
      <c r="I251" s="267"/>
      <c r="J251" s="228">
        <v>158.5</v>
      </c>
      <c r="K251" s="228">
        <v>165.25</v>
      </c>
      <c r="L251" s="228"/>
      <c r="M251" s="230">
        <v>150.5</v>
      </c>
      <c r="N251" s="230"/>
      <c r="O251" s="242">
        <v>112.35955056179776</v>
      </c>
      <c r="P251" s="232"/>
      <c r="Q251" s="265"/>
      <c r="R251" s="265"/>
      <c r="U251" s="233"/>
      <c r="V251" s="233"/>
      <c r="W251" s="208"/>
      <c r="X251" s="208">
        <f>IF($I$7=Y251,14,0)</f>
        <v>0</v>
      </c>
      <c r="Y251" s="208" t="s">
        <v>98</v>
      </c>
      <c r="Z251" s="208"/>
    </row>
  </sheetData>
  <sheetProtection algorithmName="SHA-512" hashValue="K5N5BtBI86I9BS0luHd1u6O/ZnYbvkqJ1LRoz55wn/q5peHuguLi5MQkd79DLzq1lDXf1SSK6kW20e3eZnepCw==" saltValue="cuZ35MYAM7Q715IVo6wJ5w==" spinCount="100000" sheet="1" objects="1" scenarios="1"/>
  <mergeCells count="106">
    <mergeCell ref="Q238:R246"/>
    <mergeCell ref="Q219:R227"/>
    <mergeCell ref="B233:R233"/>
    <mergeCell ref="I235:K235"/>
    <mergeCell ref="U235:V235"/>
    <mergeCell ref="G236:H236"/>
    <mergeCell ref="D237:E237"/>
    <mergeCell ref="G237:H237"/>
    <mergeCell ref="J237:K237"/>
    <mergeCell ref="Q200:R208"/>
    <mergeCell ref="B214:R214"/>
    <mergeCell ref="I216:K216"/>
    <mergeCell ref="U216:V216"/>
    <mergeCell ref="G217:H217"/>
    <mergeCell ref="D218:E218"/>
    <mergeCell ref="G218:H218"/>
    <mergeCell ref="J218:K218"/>
    <mergeCell ref="Q181:R189"/>
    <mergeCell ref="B195:R195"/>
    <mergeCell ref="I197:K197"/>
    <mergeCell ref="U197:V197"/>
    <mergeCell ref="G198:H198"/>
    <mergeCell ref="D199:E199"/>
    <mergeCell ref="G199:H199"/>
    <mergeCell ref="J199:K199"/>
    <mergeCell ref="Q162:R170"/>
    <mergeCell ref="B176:R176"/>
    <mergeCell ref="I178:K178"/>
    <mergeCell ref="U178:V178"/>
    <mergeCell ref="G179:H179"/>
    <mergeCell ref="D180:E180"/>
    <mergeCell ref="G180:H180"/>
    <mergeCell ref="J180:K180"/>
    <mergeCell ref="Q143:R151"/>
    <mergeCell ref="B157:R157"/>
    <mergeCell ref="I159:K159"/>
    <mergeCell ref="U159:V159"/>
    <mergeCell ref="G160:H160"/>
    <mergeCell ref="D161:E161"/>
    <mergeCell ref="G161:H161"/>
    <mergeCell ref="J161:K161"/>
    <mergeCell ref="Q124:R132"/>
    <mergeCell ref="B138:R138"/>
    <mergeCell ref="I140:K140"/>
    <mergeCell ref="U140:V140"/>
    <mergeCell ref="G141:H141"/>
    <mergeCell ref="D142:E142"/>
    <mergeCell ref="G142:H142"/>
    <mergeCell ref="J142:K142"/>
    <mergeCell ref="Q105:R113"/>
    <mergeCell ref="B119:R119"/>
    <mergeCell ref="I121:K121"/>
    <mergeCell ref="U121:V121"/>
    <mergeCell ref="G122:H122"/>
    <mergeCell ref="D123:E123"/>
    <mergeCell ref="G123:H123"/>
    <mergeCell ref="J123:K123"/>
    <mergeCell ref="Q86:R94"/>
    <mergeCell ref="B100:R100"/>
    <mergeCell ref="I102:K102"/>
    <mergeCell ref="U102:V102"/>
    <mergeCell ref="G103:H103"/>
    <mergeCell ref="D104:E104"/>
    <mergeCell ref="G104:H104"/>
    <mergeCell ref="J104:K104"/>
    <mergeCell ref="Q67:R75"/>
    <mergeCell ref="B81:R81"/>
    <mergeCell ref="I83:K83"/>
    <mergeCell ref="U83:V83"/>
    <mergeCell ref="G84:H84"/>
    <mergeCell ref="D85:E85"/>
    <mergeCell ref="G85:H85"/>
    <mergeCell ref="J85:K85"/>
    <mergeCell ref="Q48:R56"/>
    <mergeCell ref="B62:R62"/>
    <mergeCell ref="I64:K64"/>
    <mergeCell ref="U64:V64"/>
    <mergeCell ref="G65:H65"/>
    <mergeCell ref="D66:E66"/>
    <mergeCell ref="G66:H66"/>
    <mergeCell ref="J66:K66"/>
    <mergeCell ref="B43:R43"/>
    <mergeCell ref="I45:K45"/>
    <mergeCell ref="U45:V45"/>
    <mergeCell ref="G46:H46"/>
    <mergeCell ref="D47:E47"/>
    <mergeCell ref="G47:H47"/>
    <mergeCell ref="J47:K47"/>
    <mergeCell ref="U26:V26"/>
    <mergeCell ref="G27:H27"/>
    <mergeCell ref="D28:E28"/>
    <mergeCell ref="G28:H28"/>
    <mergeCell ref="J28:K28"/>
    <mergeCell ref="I26:K26"/>
    <mergeCell ref="Q29:R37"/>
    <mergeCell ref="B24:R24"/>
    <mergeCell ref="Q10:R18"/>
    <mergeCell ref="D9:E9"/>
    <mergeCell ref="G9:H9"/>
    <mergeCell ref="J9:K9"/>
    <mergeCell ref="B1:R1"/>
    <mergeCell ref="J3:Q3"/>
    <mergeCell ref="J4:Q5"/>
    <mergeCell ref="I7:K7"/>
    <mergeCell ref="U7:V7"/>
    <mergeCell ref="G8:H8"/>
  </mergeCells>
  <printOptions horizontalCentered="1"/>
  <pageMargins left="0.39370078740157483" right="0.35433070866141736" top="0.51181102362204722" bottom="0.55118110236220474" header="0.31496062992125984" footer="0.31496062992125984"/>
  <pageSetup paperSize="9" scale="90" fitToHeight="2" orientation="landscape"/>
  <headerFooter alignWithMargins="0">
    <oddFooter>&amp;L&amp;K000000&amp;P van &amp;N&amp;R&amp;8&amp;K000000&amp;D</oddFooter>
  </headerFooter>
  <rowBreaks count="12" manualBreakCount="12">
    <brk id="24" max="17" man="1"/>
    <brk id="43" max="17" man="1"/>
    <brk id="62" max="17" man="1"/>
    <brk id="81" max="17" man="1"/>
    <brk id="100" max="17" man="1"/>
    <brk id="119" max="17" man="1"/>
    <brk id="138" max="17" man="1"/>
    <brk id="157" max="17" man="1"/>
    <brk id="176" max="17" man="1"/>
    <brk id="195" max="17" man="1"/>
    <brk id="214" max="17" man="1"/>
    <brk id="233" max="17"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61C5-D756-014B-A3BB-5DBCAA5CA4AF}">
  <sheetPr>
    <tabColor theme="4" tint="0.39997558519241921"/>
  </sheetPr>
  <dimension ref="B1:X58"/>
  <sheetViews>
    <sheetView showGridLines="0" zoomScale="115" zoomScaleNormal="160" zoomScalePageLayoutView="170" workbookViewId="0">
      <selection activeCell="B13" sqref="B13:O14"/>
    </sheetView>
  </sheetViews>
  <sheetFormatPr defaultColWidth="8.796875" defaultRowHeight="15.6"/>
  <cols>
    <col min="1" max="1" width="2.69921875" style="292" customWidth="1"/>
    <col min="2" max="2" width="13.796875" style="292" customWidth="1"/>
    <col min="3" max="10" width="9.5" style="292" customWidth="1"/>
    <col min="11" max="11" width="10.19921875" style="292" customWidth="1"/>
    <col min="12" max="18" width="9.5" style="292" customWidth="1"/>
    <col min="19" max="16384" width="8.796875" style="292"/>
  </cols>
  <sheetData>
    <row r="1" spans="2:24" s="207" customFormat="1" ht="52.05" customHeight="1" thickBot="1">
      <c r="B1" s="337" t="s">
        <v>40</v>
      </c>
      <c r="C1" s="337"/>
      <c r="D1" s="337"/>
      <c r="E1" s="337"/>
      <c r="F1" s="337"/>
      <c r="G1" s="337"/>
      <c r="H1" s="337"/>
      <c r="I1" s="337"/>
      <c r="J1" s="337"/>
      <c r="K1" s="337"/>
      <c r="L1" s="337"/>
      <c r="M1" s="337"/>
      <c r="N1" s="337"/>
      <c r="O1" s="337"/>
      <c r="P1" s="271"/>
      <c r="Q1" s="271"/>
      <c r="R1" s="271"/>
      <c r="S1" s="271"/>
    </row>
    <row r="2" spans="2:24" s="214" customFormat="1" ht="40.049999999999997" customHeight="1">
      <c r="B2" s="272" t="s">
        <v>50</v>
      </c>
      <c r="C2" s="273"/>
      <c r="D2" s="274"/>
      <c r="E2" s="275"/>
      <c r="F2" s="275"/>
      <c r="G2" s="275"/>
      <c r="H2" s="276"/>
      <c r="I2" s="277"/>
      <c r="J2" s="275"/>
      <c r="K2" s="275"/>
      <c r="L2" s="216"/>
      <c r="M2" s="275"/>
      <c r="N2" s="275"/>
      <c r="O2" s="275"/>
      <c r="P2" s="271"/>
      <c r="Q2" s="271"/>
      <c r="R2" s="271"/>
      <c r="S2" s="271"/>
      <c r="W2" s="207"/>
      <c r="X2" s="207"/>
    </row>
    <row r="3" spans="2:24" s="278" customFormat="1" ht="21">
      <c r="B3" s="279" t="s">
        <v>114</v>
      </c>
      <c r="C3" s="279"/>
      <c r="D3" s="280"/>
      <c r="E3" s="281"/>
      <c r="F3" s="281"/>
      <c r="G3" s="281"/>
      <c r="H3" s="282"/>
      <c r="I3" s="282"/>
      <c r="J3" s="281"/>
      <c r="K3" s="281"/>
      <c r="L3" s="283"/>
      <c r="M3" s="284"/>
      <c r="N3" s="281"/>
      <c r="O3" s="281"/>
      <c r="P3" s="271"/>
      <c r="Q3" s="271"/>
      <c r="R3" s="271"/>
      <c r="S3" s="271"/>
      <c r="W3" s="285"/>
      <c r="X3" s="285"/>
    </row>
    <row r="4" spans="2:24" s="286" customFormat="1" ht="36" customHeight="1">
      <c r="B4" s="287" t="s">
        <v>42</v>
      </c>
      <c r="C4" s="287">
        <v>6</v>
      </c>
      <c r="D4" s="287">
        <v>7</v>
      </c>
      <c r="E4" s="287">
        <v>8</v>
      </c>
      <c r="F4" s="287">
        <v>9</v>
      </c>
      <c r="G4" s="287">
        <v>10</v>
      </c>
      <c r="H4" s="287">
        <v>11</v>
      </c>
      <c r="I4" s="287">
        <v>12</v>
      </c>
      <c r="J4" s="287">
        <v>13</v>
      </c>
      <c r="K4" s="287">
        <v>14</v>
      </c>
      <c r="L4" s="287">
        <v>15</v>
      </c>
      <c r="M4" s="287">
        <v>16</v>
      </c>
      <c r="N4" s="287">
        <v>17</v>
      </c>
      <c r="O4" s="287">
        <v>18</v>
      </c>
      <c r="P4" s="271"/>
      <c r="Q4" s="271"/>
      <c r="R4" s="271"/>
      <c r="S4" s="271"/>
    </row>
    <row r="5" spans="2:24" s="288" customFormat="1" ht="36" customHeight="1">
      <c r="B5" s="289" t="s">
        <v>51</v>
      </c>
      <c r="C5" s="290">
        <v>2482.59</v>
      </c>
      <c r="D5" s="290">
        <v>2471.0700000000002</v>
      </c>
      <c r="E5" s="290">
        <v>2817.71</v>
      </c>
      <c r="F5" s="290">
        <v>3028.19</v>
      </c>
      <c r="G5" s="290">
        <v>2957.19</v>
      </c>
      <c r="H5" s="290">
        <v>3503.53</v>
      </c>
      <c r="I5" s="290">
        <v>4092.09</v>
      </c>
      <c r="J5" s="290">
        <v>4551.59</v>
      </c>
      <c r="K5" s="290">
        <v>5126.05</v>
      </c>
      <c r="L5" s="290">
        <v>5810.06</v>
      </c>
      <c r="M5" s="290">
        <v>6530.56</v>
      </c>
      <c r="N5" s="290">
        <v>7257.14</v>
      </c>
      <c r="O5" s="290">
        <v>7927.55</v>
      </c>
      <c r="P5" s="271"/>
      <c r="Q5" s="271"/>
      <c r="R5" s="271"/>
      <c r="S5" s="271"/>
    </row>
    <row r="6" spans="2:24" s="288" customFormat="1" ht="36" customHeight="1">
      <c r="B6" s="289" t="s">
        <v>52</v>
      </c>
      <c r="C6" s="291">
        <f>((C14-C5)/3)+C5</f>
        <v>2687.7000000000003</v>
      </c>
      <c r="D6" s="291">
        <f t="shared" ref="D6:O6" si="0">((D14-D5)/3)+D5</f>
        <v>2720.9633333333336</v>
      </c>
      <c r="E6" s="291">
        <f t="shared" si="0"/>
        <v>3139.14</v>
      </c>
      <c r="F6" s="291">
        <f t="shared" si="0"/>
        <v>3382.8233333333333</v>
      </c>
      <c r="G6" s="291">
        <f t="shared" si="0"/>
        <v>3488.6566666666668</v>
      </c>
      <c r="H6" s="291">
        <f t="shared" si="0"/>
        <v>4044.3700000000003</v>
      </c>
      <c r="I6" s="291">
        <f t="shared" si="0"/>
        <v>4664.7466666666669</v>
      </c>
      <c r="J6" s="291">
        <f t="shared" si="0"/>
        <v>5211.2466666666669</v>
      </c>
      <c r="K6" s="291">
        <f t="shared" si="0"/>
        <v>5836.4133333333339</v>
      </c>
      <c r="L6" s="291">
        <f t="shared" si="0"/>
        <v>6515.89</v>
      </c>
      <c r="M6" s="291">
        <f t="shared" si="0"/>
        <v>7230.95</v>
      </c>
      <c r="N6" s="291">
        <f t="shared" si="0"/>
        <v>7978.2866666666669</v>
      </c>
      <c r="O6" s="291">
        <f t="shared" si="0"/>
        <v>8706.2900000000009</v>
      </c>
      <c r="P6" s="271"/>
      <c r="Q6" s="271"/>
      <c r="R6" s="271"/>
      <c r="S6" s="271"/>
    </row>
    <row r="7" spans="2:24" ht="15" customHeight="1">
      <c r="P7" s="271"/>
      <c r="Q7" s="271"/>
      <c r="R7" s="271"/>
      <c r="S7" s="271"/>
    </row>
    <row r="8" spans="2:24" ht="36" customHeight="1">
      <c r="B8" s="287" t="s">
        <v>43</v>
      </c>
      <c r="C8" s="287">
        <f t="shared" ref="C8:O8" si="1">C4</f>
        <v>6</v>
      </c>
      <c r="D8" s="287">
        <f t="shared" si="1"/>
        <v>7</v>
      </c>
      <c r="E8" s="287">
        <f t="shared" si="1"/>
        <v>8</v>
      </c>
      <c r="F8" s="287">
        <f t="shared" si="1"/>
        <v>9</v>
      </c>
      <c r="G8" s="287">
        <f t="shared" si="1"/>
        <v>10</v>
      </c>
      <c r="H8" s="287">
        <f t="shared" si="1"/>
        <v>11</v>
      </c>
      <c r="I8" s="287">
        <f t="shared" si="1"/>
        <v>12</v>
      </c>
      <c r="J8" s="287">
        <f t="shared" si="1"/>
        <v>13</v>
      </c>
      <c r="K8" s="287">
        <f t="shared" si="1"/>
        <v>14</v>
      </c>
      <c r="L8" s="287">
        <f t="shared" si="1"/>
        <v>15</v>
      </c>
      <c r="M8" s="287">
        <f t="shared" si="1"/>
        <v>16</v>
      </c>
      <c r="N8" s="287">
        <f t="shared" si="1"/>
        <v>17</v>
      </c>
      <c r="O8" s="287">
        <f t="shared" si="1"/>
        <v>18</v>
      </c>
    </row>
    <row r="9" spans="2:24" ht="36" customHeight="1">
      <c r="B9" s="289" t="s">
        <v>51</v>
      </c>
      <c r="C9" s="291">
        <f>C6</f>
        <v>2687.7000000000003</v>
      </c>
      <c r="D9" s="291">
        <f t="shared" ref="D9:O9" si="2">D6</f>
        <v>2720.9633333333336</v>
      </c>
      <c r="E9" s="291">
        <f t="shared" si="2"/>
        <v>3139.14</v>
      </c>
      <c r="F9" s="291">
        <f t="shared" si="2"/>
        <v>3382.8233333333333</v>
      </c>
      <c r="G9" s="291">
        <f t="shared" si="2"/>
        <v>3488.6566666666668</v>
      </c>
      <c r="H9" s="291">
        <f t="shared" si="2"/>
        <v>4044.3700000000003</v>
      </c>
      <c r="I9" s="291">
        <f t="shared" si="2"/>
        <v>4664.7466666666669</v>
      </c>
      <c r="J9" s="291">
        <f t="shared" si="2"/>
        <v>5211.2466666666669</v>
      </c>
      <c r="K9" s="291">
        <f t="shared" si="2"/>
        <v>5836.4133333333339</v>
      </c>
      <c r="L9" s="291">
        <f t="shared" si="2"/>
        <v>6515.89</v>
      </c>
      <c r="M9" s="291">
        <f t="shared" si="2"/>
        <v>7230.95</v>
      </c>
      <c r="N9" s="291">
        <f t="shared" si="2"/>
        <v>7978.2866666666669</v>
      </c>
      <c r="O9" s="291">
        <f t="shared" si="2"/>
        <v>8706.2900000000009</v>
      </c>
    </row>
    <row r="10" spans="2:24" ht="36" customHeight="1">
      <c r="B10" s="289" t="s">
        <v>52</v>
      </c>
      <c r="C10" s="291">
        <f>((C14-C5)/3)+C9</f>
        <v>2892.8100000000004</v>
      </c>
      <c r="D10" s="291">
        <f t="shared" ref="D10:O10" si="3">((D14-D5)/3)+D9</f>
        <v>2970.856666666667</v>
      </c>
      <c r="E10" s="291">
        <f t="shared" si="3"/>
        <v>3460.5699999999997</v>
      </c>
      <c r="F10" s="291">
        <f t="shared" si="3"/>
        <v>3737.4566666666665</v>
      </c>
      <c r="G10" s="291">
        <f t="shared" si="3"/>
        <v>4020.1233333333334</v>
      </c>
      <c r="H10" s="291">
        <f t="shared" si="3"/>
        <v>4585.21</v>
      </c>
      <c r="I10" s="291">
        <f t="shared" si="3"/>
        <v>5237.4033333333336</v>
      </c>
      <c r="J10" s="291">
        <f t="shared" si="3"/>
        <v>5870.9033333333336</v>
      </c>
      <c r="K10" s="291">
        <f t="shared" si="3"/>
        <v>6546.7766666666676</v>
      </c>
      <c r="L10" s="291">
        <f t="shared" si="3"/>
        <v>7221.72</v>
      </c>
      <c r="M10" s="291">
        <f t="shared" si="3"/>
        <v>7931.3399999999992</v>
      </c>
      <c r="N10" s="291">
        <f t="shared" si="3"/>
        <v>8699.4333333333343</v>
      </c>
      <c r="O10" s="291">
        <f t="shared" si="3"/>
        <v>9485.0300000000007</v>
      </c>
    </row>
    <row r="11" spans="2:24" ht="15" customHeight="1"/>
    <row r="12" spans="2:24" ht="36" customHeight="1">
      <c r="B12" s="287" t="s">
        <v>44</v>
      </c>
      <c r="C12" s="287">
        <f>C8</f>
        <v>6</v>
      </c>
      <c r="D12" s="287">
        <f t="shared" ref="D12:O12" si="4">D8</f>
        <v>7</v>
      </c>
      <c r="E12" s="287">
        <f t="shared" si="4"/>
        <v>8</v>
      </c>
      <c r="F12" s="287">
        <f t="shared" si="4"/>
        <v>9</v>
      </c>
      <c r="G12" s="287">
        <f t="shared" si="4"/>
        <v>10</v>
      </c>
      <c r="H12" s="287">
        <f t="shared" si="4"/>
        <v>11</v>
      </c>
      <c r="I12" s="287">
        <f t="shared" si="4"/>
        <v>12</v>
      </c>
      <c r="J12" s="287">
        <f t="shared" si="4"/>
        <v>13</v>
      </c>
      <c r="K12" s="287">
        <f t="shared" si="4"/>
        <v>14</v>
      </c>
      <c r="L12" s="287">
        <f t="shared" si="4"/>
        <v>15</v>
      </c>
      <c r="M12" s="287">
        <f t="shared" si="4"/>
        <v>16</v>
      </c>
      <c r="N12" s="287">
        <f t="shared" si="4"/>
        <v>17</v>
      </c>
      <c r="O12" s="287">
        <f t="shared" si="4"/>
        <v>18</v>
      </c>
    </row>
    <row r="13" spans="2:24" ht="36" customHeight="1">
      <c r="B13" s="289" t="s">
        <v>51</v>
      </c>
      <c r="C13" s="291">
        <f>C10</f>
        <v>2892.8100000000004</v>
      </c>
      <c r="D13" s="291">
        <f t="shared" ref="D13:O13" si="5">D10</f>
        <v>2970.856666666667</v>
      </c>
      <c r="E13" s="291">
        <f t="shared" si="5"/>
        <v>3460.5699999999997</v>
      </c>
      <c r="F13" s="291">
        <f t="shared" si="5"/>
        <v>3737.4566666666665</v>
      </c>
      <c r="G13" s="291">
        <f t="shared" si="5"/>
        <v>4020.1233333333334</v>
      </c>
      <c r="H13" s="291">
        <f t="shared" si="5"/>
        <v>4585.21</v>
      </c>
      <c r="I13" s="291">
        <f t="shared" si="5"/>
        <v>5237.4033333333336</v>
      </c>
      <c r="J13" s="291">
        <f t="shared" si="5"/>
        <v>5870.9033333333336</v>
      </c>
      <c r="K13" s="291">
        <f t="shared" si="5"/>
        <v>6546.7766666666676</v>
      </c>
      <c r="L13" s="291">
        <f t="shared" si="5"/>
        <v>7221.72</v>
      </c>
      <c r="M13" s="291">
        <f t="shared" si="5"/>
        <v>7931.3399999999992</v>
      </c>
      <c r="N13" s="291">
        <f t="shared" si="5"/>
        <v>8699.4333333333343</v>
      </c>
      <c r="O13" s="291">
        <f t="shared" si="5"/>
        <v>9485.0300000000007</v>
      </c>
    </row>
    <row r="14" spans="2:24" ht="36" customHeight="1">
      <c r="B14" s="289" t="s">
        <v>52</v>
      </c>
      <c r="C14" s="290">
        <v>3097.92</v>
      </c>
      <c r="D14" s="290">
        <v>3220.75</v>
      </c>
      <c r="E14" s="290">
        <v>3782</v>
      </c>
      <c r="F14" s="290">
        <v>4092.09</v>
      </c>
      <c r="G14" s="290">
        <v>4551.59</v>
      </c>
      <c r="H14" s="290">
        <v>5126.05</v>
      </c>
      <c r="I14" s="290">
        <v>5810.06</v>
      </c>
      <c r="J14" s="290">
        <v>6530.56</v>
      </c>
      <c r="K14" s="290">
        <v>7257.14</v>
      </c>
      <c r="L14" s="290">
        <v>7927.55</v>
      </c>
      <c r="M14" s="290">
        <v>8631.73</v>
      </c>
      <c r="N14" s="290">
        <v>9420.58</v>
      </c>
      <c r="O14" s="290">
        <v>10263.77</v>
      </c>
    </row>
    <row r="16" spans="2:24" ht="16.2" thickBot="1">
      <c r="B16" s="293"/>
      <c r="C16" s="293"/>
      <c r="D16" s="293"/>
      <c r="E16" s="293"/>
      <c r="F16" s="293"/>
      <c r="G16" s="293"/>
      <c r="H16" s="293"/>
      <c r="I16" s="293"/>
      <c r="J16" s="293"/>
      <c r="K16" s="293"/>
      <c r="L16" s="293"/>
      <c r="M16" s="293"/>
      <c r="N16" s="293"/>
      <c r="O16" s="293"/>
    </row>
    <row r="18" spans="2:15">
      <c r="C18" s="294"/>
    </row>
    <row r="19" spans="2:15">
      <c r="C19" s="295"/>
    </row>
    <row r="20" spans="2:15">
      <c r="C20" s="296"/>
      <c r="D20" s="297"/>
      <c r="E20" s="297"/>
      <c r="F20" s="297"/>
      <c r="G20" s="297"/>
      <c r="H20" s="297"/>
      <c r="I20" s="297"/>
      <c r="J20" s="297"/>
      <c r="K20" s="297"/>
      <c r="L20" s="297"/>
      <c r="M20" s="297"/>
      <c r="N20" s="297"/>
      <c r="O20" s="297"/>
    </row>
    <row r="23" spans="2:15" ht="13.95" hidden="1" customHeight="1"/>
    <row r="24" spans="2:15" ht="13.95" hidden="1" customHeight="1">
      <c r="B24" s="298" t="s">
        <v>53</v>
      </c>
      <c r="C24" s="298"/>
      <c r="D24" s="298"/>
      <c r="E24" s="298"/>
      <c r="F24" s="298"/>
      <c r="G24" s="298"/>
      <c r="H24" s="298"/>
      <c r="I24" s="298"/>
      <c r="J24" s="298"/>
      <c r="K24" s="298"/>
    </row>
    <row r="25" spans="2:15" ht="13.95" hidden="1" customHeight="1">
      <c r="B25" s="299">
        <f>C4</f>
        <v>6</v>
      </c>
      <c r="C25" s="300">
        <f>C5</f>
        <v>2482.59</v>
      </c>
      <c r="D25" s="300">
        <f>C14</f>
        <v>3097.92</v>
      </c>
      <c r="F25" s="300"/>
      <c r="G25" s="300"/>
      <c r="H25" s="300"/>
      <c r="I25" s="301"/>
      <c r="J25" s="301"/>
    </row>
    <row r="26" spans="2:15" ht="13.95" hidden="1" customHeight="1">
      <c r="B26" s="299">
        <f>D4</f>
        <v>7</v>
      </c>
      <c r="C26" s="300">
        <f>D5</f>
        <v>2471.0700000000002</v>
      </c>
      <c r="D26" s="300">
        <f>D14</f>
        <v>3220.75</v>
      </c>
      <c r="F26" s="300"/>
      <c r="G26" s="300"/>
      <c r="H26" s="300"/>
      <c r="I26" s="301"/>
      <c r="J26" s="301"/>
    </row>
    <row r="27" spans="2:15" ht="13.95" hidden="1" customHeight="1">
      <c r="B27" s="302">
        <f>E4</f>
        <v>8</v>
      </c>
      <c r="C27" s="300">
        <f>E5</f>
        <v>2817.71</v>
      </c>
      <c r="D27" s="300">
        <f>E14</f>
        <v>3782</v>
      </c>
      <c r="F27" s="300"/>
      <c r="G27" s="300"/>
      <c r="H27" s="300"/>
      <c r="I27" s="301"/>
      <c r="J27" s="301"/>
    </row>
    <row r="28" spans="2:15" ht="13.95" hidden="1" customHeight="1">
      <c r="B28" s="299">
        <f>F4</f>
        <v>9</v>
      </c>
      <c r="C28" s="300">
        <f>F5</f>
        <v>3028.19</v>
      </c>
      <c r="D28" s="300">
        <f>F14</f>
        <v>4092.09</v>
      </c>
      <c r="F28" s="300"/>
      <c r="G28" s="300"/>
      <c r="H28" s="300"/>
      <c r="I28" s="301"/>
      <c r="J28" s="301"/>
    </row>
    <row r="29" spans="2:15" ht="13.95" hidden="1" customHeight="1">
      <c r="B29" s="299">
        <f>G4</f>
        <v>10</v>
      </c>
      <c r="C29" s="300">
        <f>G5</f>
        <v>2957.19</v>
      </c>
      <c r="D29" s="300">
        <f>G14</f>
        <v>4551.59</v>
      </c>
      <c r="F29" s="300"/>
      <c r="G29" s="300"/>
      <c r="H29" s="300"/>
      <c r="I29" s="301"/>
      <c r="J29" s="301"/>
    </row>
    <row r="30" spans="2:15" ht="13.95" hidden="1" customHeight="1">
      <c r="B30" s="299">
        <f>H4</f>
        <v>11</v>
      </c>
      <c r="C30" s="300">
        <f>H5</f>
        <v>3503.53</v>
      </c>
      <c r="D30" s="300">
        <f>H14</f>
        <v>5126.05</v>
      </c>
      <c r="F30" s="300"/>
      <c r="G30" s="300"/>
      <c r="H30" s="300"/>
      <c r="I30" s="301"/>
      <c r="J30" s="301"/>
    </row>
    <row r="31" spans="2:15" ht="13.95" hidden="1" customHeight="1">
      <c r="B31" s="299">
        <f>I4</f>
        <v>12</v>
      </c>
      <c r="C31" s="300">
        <f>I5</f>
        <v>4092.09</v>
      </c>
      <c r="D31" s="300">
        <f>I14</f>
        <v>5810.06</v>
      </c>
      <c r="F31" s="300"/>
      <c r="G31" s="300"/>
      <c r="H31" s="300"/>
      <c r="I31" s="301"/>
      <c r="J31" s="301"/>
    </row>
    <row r="32" spans="2:15" ht="13.95" hidden="1" customHeight="1">
      <c r="B32" s="299">
        <f>J4</f>
        <v>13</v>
      </c>
      <c r="C32" s="300">
        <f>J5</f>
        <v>4551.59</v>
      </c>
      <c r="D32" s="300">
        <f>J14</f>
        <v>6530.56</v>
      </c>
      <c r="F32" s="300"/>
      <c r="G32" s="300"/>
      <c r="H32" s="300"/>
      <c r="I32" s="301"/>
      <c r="J32" s="301"/>
    </row>
    <row r="33" spans="2:16" ht="13.95" hidden="1" customHeight="1">
      <c r="B33" s="299">
        <f>K4</f>
        <v>14</v>
      </c>
      <c r="C33" s="300">
        <f>K5</f>
        <v>5126.05</v>
      </c>
      <c r="D33" s="300">
        <f>K14</f>
        <v>7257.14</v>
      </c>
      <c r="F33" s="300"/>
      <c r="G33" s="300"/>
      <c r="H33" s="300"/>
      <c r="I33" s="301"/>
      <c r="J33" s="301"/>
    </row>
    <row r="34" spans="2:16" ht="13.95" hidden="1" customHeight="1">
      <c r="B34" s="299">
        <f>L4</f>
        <v>15</v>
      </c>
      <c r="C34" s="300">
        <f>L5</f>
        <v>5810.06</v>
      </c>
      <c r="D34" s="300">
        <f>L14</f>
        <v>7927.55</v>
      </c>
      <c r="F34" s="300"/>
      <c r="G34" s="300"/>
      <c r="H34" s="300"/>
      <c r="I34" s="301"/>
      <c r="J34" s="301"/>
    </row>
    <row r="35" spans="2:16" ht="13.95" hidden="1" customHeight="1">
      <c r="B35" s="299">
        <f>M4</f>
        <v>16</v>
      </c>
      <c r="C35" s="300">
        <f>M5</f>
        <v>6530.56</v>
      </c>
      <c r="D35" s="300">
        <f>M14</f>
        <v>8631.73</v>
      </c>
      <c r="E35" s="303"/>
      <c r="F35" s="300"/>
      <c r="G35" s="300"/>
      <c r="H35" s="300"/>
      <c r="I35" s="301"/>
      <c r="J35" s="301"/>
      <c r="K35" s="301"/>
    </row>
    <row r="36" spans="2:16" ht="13.95" hidden="1" customHeight="1">
      <c r="B36" s="299">
        <f>N4</f>
        <v>17</v>
      </c>
      <c r="C36" s="300">
        <f>N5</f>
        <v>7257.14</v>
      </c>
      <c r="D36" s="300">
        <f>N14</f>
        <v>9420.58</v>
      </c>
      <c r="E36" s="303"/>
      <c r="F36" s="300"/>
      <c r="G36" s="300"/>
      <c r="H36" s="300"/>
      <c r="I36" s="301"/>
      <c r="J36" s="301"/>
      <c r="K36" s="301"/>
    </row>
    <row r="37" spans="2:16" ht="13.95" hidden="1" customHeight="1">
      <c r="B37" s="299">
        <f>O4</f>
        <v>18</v>
      </c>
      <c r="C37" s="300">
        <f>O5</f>
        <v>7927.55</v>
      </c>
      <c r="D37" s="300">
        <f>O14</f>
        <v>10263.77</v>
      </c>
      <c r="E37" s="303"/>
      <c r="F37" s="300"/>
      <c r="G37" s="300"/>
      <c r="H37" s="300"/>
      <c r="I37" s="301"/>
      <c r="J37" s="301"/>
      <c r="K37" s="301"/>
    </row>
    <row r="38" spans="2:16" ht="13.95" hidden="1" customHeight="1">
      <c r="D38" s="303"/>
      <c r="E38" s="303"/>
      <c r="F38" s="300"/>
      <c r="G38" s="300"/>
      <c r="H38" s="300"/>
      <c r="I38" s="301"/>
      <c r="J38" s="301"/>
      <c r="K38" s="301"/>
    </row>
    <row r="39" spans="2:16" ht="13.95" customHeight="1">
      <c r="D39" s="303"/>
      <c r="E39" s="303"/>
      <c r="F39" s="300"/>
      <c r="G39" s="300"/>
      <c r="H39" s="300"/>
      <c r="I39" s="301"/>
      <c r="J39" s="301"/>
      <c r="K39" s="301"/>
    </row>
    <row r="40" spans="2:16" ht="13.95" customHeight="1">
      <c r="D40" s="303"/>
      <c r="E40" s="303"/>
      <c r="F40" s="300"/>
      <c r="G40" s="300"/>
      <c r="H40" s="300"/>
      <c r="I40" s="301"/>
      <c r="J40" s="301"/>
      <c r="K40" s="301"/>
    </row>
    <row r="41" spans="2:16" ht="13.95" customHeight="1"/>
    <row r="42" spans="2:16">
      <c r="B42" s="304"/>
      <c r="C42" s="304"/>
      <c r="D42" s="304"/>
      <c r="E42" s="304"/>
    </row>
    <row r="43" spans="2:16">
      <c r="B43" s="304"/>
      <c r="C43" s="304"/>
      <c r="D43" s="304"/>
      <c r="E43" s="304"/>
    </row>
    <row r="44" spans="2:16">
      <c r="B44" s="304"/>
      <c r="C44" s="305"/>
      <c r="D44" s="305"/>
      <c r="E44" s="305"/>
      <c r="F44" s="305"/>
      <c r="G44" s="305"/>
      <c r="H44" s="305"/>
      <c r="I44" s="305"/>
      <c r="J44" s="305"/>
      <c r="K44" s="305"/>
      <c r="L44" s="305"/>
      <c r="M44" s="305"/>
      <c r="N44" s="305"/>
      <c r="O44" s="305"/>
    </row>
    <row r="45" spans="2:16">
      <c r="B45" s="304"/>
      <c r="C45" s="306"/>
      <c r="D45" s="306"/>
      <c r="E45" s="306"/>
      <c r="F45" s="306"/>
      <c r="G45" s="306"/>
      <c r="H45" s="306"/>
      <c r="I45" s="306"/>
      <c r="J45" s="306"/>
      <c r="K45" s="306"/>
      <c r="L45" s="306"/>
      <c r="M45" s="306"/>
      <c r="N45" s="306"/>
      <c r="O45" s="306"/>
    </row>
    <row r="46" spans="2:16">
      <c r="B46" s="307"/>
      <c r="C46" s="307"/>
      <c r="D46" s="307"/>
      <c r="E46" s="307"/>
      <c r="F46" s="307"/>
      <c r="G46" s="307"/>
      <c r="H46" s="307"/>
      <c r="I46" s="307"/>
      <c r="J46" s="307"/>
      <c r="K46" s="307"/>
      <c r="L46" s="307"/>
      <c r="M46" s="307"/>
      <c r="N46" s="307"/>
      <c r="O46" s="307"/>
      <c r="P46" s="307"/>
    </row>
    <row r="47" spans="2:16">
      <c r="B47" s="307"/>
      <c r="C47" s="307"/>
      <c r="D47" s="307"/>
      <c r="E47" s="307"/>
      <c r="F47" s="307"/>
      <c r="G47" s="307"/>
      <c r="H47" s="307"/>
      <c r="I47" s="307"/>
      <c r="J47" s="307"/>
      <c r="K47" s="307"/>
      <c r="L47" s="307"/>
      <c r="M47" s="307"/>
      <c r="N47" s="307"/>
      <c r="O47" s="307"/>
      <c r="P47" s="307"/>
    </row>
    <row r="48" spans="2:16">
      <c r="B48" s="308"/>
      <c r="C48" s="309"/>
      <c r="D48" s="309"/>
      <c r="E48" s="309"/>
      <c r="F48" s="309"/>
      <c r="G48" s="309"/>
      <c r="H48" s="309"/>
      <c r="I48" s="309"/>
      <c r="J48" s="309"/>
      <c r="K48" s="309"/>
      <c r="L48" s="309"/>
      <c r="M48" s="309"/>
      <c r="N48" s="309"/>
      <c r="O48" s="309"/>
      <c r="P48" s="309"/>
    </row>
    <row r="49" spans="2:16">
      <c r="B49" s="308"/>
      <c r="C49" s="309"/>
      <c r="D49" s="309"/>
      <c r="E49" s="309"/>
      <c r="F49" s="309"/>
      <c r="G49" s="309"/>
      <c r="H49" s="309"/>
      <c r="I49" s="309"/>
      <c r="J49" s="309"/>
      <c r="K49" s="309"/>
      <c r="L49" s="309"/>
      <c r="M49" s="309"/>
      <c r="N49" s="309"/>
      <c r="O49" s="309"/>
      <c r="P49" s="309"/>
    </row>
    <row r="50" spans="2:16">
      <c r="B50" s="308"/>
      <c r="C50" s="309"/>
      <c r="D50" s="309"/>
      <c r="E50" s="309"/>
      <c r="F50" s="309"/>
      <c r="G50" s="309"/>
      <c r="H50" s="309"/>
      <c r="I50" s="309"/>
      <c r="J50" s="309"/>
      <c r="K50" s="309"/>
      <c r="L50" s="309"/>
      <c r="M50" s="309"/>
      <c r="N50" s="309"/>
      <c r="O50" s="309"/>
      <c r="P50" s="309"/>
    </row>
    <row r="51" spans="2:16">
      <c r="B51" s="308"/>
      <c r="C51" s="309"/>
      <c r="D51" s="309"/>
      <c r="E51" s="309"/>
      <c r="F51" s="309"/>
      <c r="G51" s="309"/>
      <c r="H51" s="309"/>
      <c r="I51" s="309"/>
      <c r="J51" s="309"/>
      <c r="K51" s="309"/>
      <c r="L51" s="309"/>
      <c r="M51" s="309"/>
      <c r="N51" s="309"/>
      <c r="O51" s="309"/>
      <c r="P51" s="309"/>
    </row>
    <row r="52" spans="2:16">
      <c r="B52" s="308"/>
      <c r="C52" s="309"/>
      <c r="D52" s="309"/>
      <c r="E52" s="309"/>
      <c r="F52" s="309"/>
      <c r="G52" s="309"/>
      <c r="H52" s="309"/>
      <c r="I52" s="309"/>
      <c r="J52" s="309"/>
      <c r="K52" s="309"/>
      <c r="L52" s="309"/>
      <c r="M52" s="309"/>
      <c r="N52" s="309"/>
      <c r="O52" s="309"/>
      <c r="P52" s="309"/>
    </row>
    <row r="53" spans="2:16">
      <c r="B53" s="308"/>
      <c r="C53" s="309"/>
      <c r="D53" s="309"/>
      <c r="E53" s="309"/>
      <c r="F53" s="309"/>
      <c r="G53" s="309"/>
      <c r="H53" s="309"/>
      <c r="I53" s="309"/>
      <c r="J53" s="309"/>
      <c r="K53" s="309"/>
      <c r="L53" s="309"/>
      <c r="M53" s="309"/>
      <c r="N53" s="309"/>
      <c r="O53" s="309"/>
      <c r="P53" s="309"/>
    </row>
    <row r="54" spans="2:16">
      <c r="B54" s="308"/>
      <c r="C54" s="309"/>
      <c r="D54" s="309"/>
      <c r="E54" s="309"/>
      <c r="F54" s="309"/>
      <c r="G54" s="309"/>
      <c r="H54" s="309"/>
      <c r="I54" s="309"/>
      <c r="J54" s="309"/>
      <c r="K54" s="309"/>
      <c r="L54" s="309"/>
      <c r="M54" s="309"/>
      <c r="N54" s="309"/>
      <c r="O54" s="309"/>
      <c r="P54" s="309"/>
    </row>
    <row r="55" spans="2:16">
      <c r="B55" s="308"/>
      <c r="C55" s="309"/>
      <c r="D55" s="309"/>
      <c r="E55" s="309"/>
      <c r="F55" s="309"/>
      <c r="G55" s="309"/>
      <c r="H55" s="309"/>
      <c r="I55" s="309"/>
      <c r="J55" s="309"/>
      <c r="K55" s="309"/>
      <c r="L55" s="309"/>
      <c r="M55" s="309"/>
      <c r="N55" s="309"/>
      <c r="O55" s="309"/>
      <c r="P55" s="309"/>
    </row>
    <row r="56" spans="2:16">
      <c r="B56" s="308"/>
      <c r="C56" s="309"/>
      <c r="D56" s="309"/>
      <c r="E56" s="309"/>
      <c r="F56" s="309"/>
      <c r="G56" s="309"/>
      <c r="H56" s="309"/>
      <c r="I56" s="309"/>
      <c r="J56" s="309"/>
      <c r="K56" s="309"/>
      <c r="L56" s="309"/>
      <c r="M56" s="309"/>
      <c r="N56" s="309"/>
      <c r="O56" s="309"/>
      <c r="P56" s="309"/>
    </row>
    <row r="57" spans="2:16">
      <c r="B57" s="308"/>
      <c r="C57" s="309"/>
      <c r="D57" s="309"/>
      <c r="E57" s="309"/>
      <c r="F57" s="309"/>
      <c r="G57" s="309"/>
      <c r="H57" s="309"/>
      <c r="I57" s="309"/>
      <c r="J57" s="309"/>
      <c r="K57" s="309"/>
      <c r="L57" s="309"/>
      <c r="M57" s="309"/>
      <c r="N57" s="309"/>
      <c r="O57" s="309"/>
      <c r="P57" s="309"/>
    </row>
    <row r="58" spans="2:16">
      <c r="B58" s="308"/>
      <c r="C58" s="309"/>
      <c r="D58" s="309"/>
      <c r="E58" s="309"/>
      <c r="F58" s="271"/>
      <c r="G58" s="271"/>
      <c r="H58" s="271"/>
      <c r="I58" s="271"/>
      <c r="J58" s="271"/>
      <c r="K58" s="271"/>
      <c r="L58" s="271"/>
      <c r="M58" s="271"/>
      <c r="N58" s="271"/>
      <c r="O58" s="271"/>
      <c r="P58" s="271"/>
    </row>
  </sheetData>
  <sheetProtection algorithmName="SHA-512" hashValue="bHGSqBL1Zb8OOEolUA7XWqJZC//LyJm2VEgayuMm9oiNbAceSAOvoC84zTph6Yuy3Wx2vUf85CJlIgkOOp0ZPg==" saltValue="nUro0pu9rZ+UcBwQe3nYQw==" spinCount="100000" sheet="1" objects="1" scenarios="1"/>
  <mergeCells count="1">
    <mergeCell ref="B1:O1"/>
  </mergeCells>
  <printOptions horizontalCentered="1"/>
  <pageMargins left="0.39000000000000007" right="0.35000000000000003" top="0.51" bottom="0.55000000000000004" header="0.31" footer="0.31"/>
  <pageSetup paperSize="9" scale="77" fitToHeight="2" orientation="landscape"/>
  <headerFooter>
    <oddFooter>&amp;L&amp;P van &amp;N&amp;C&amp;G&amp;R&amp;8&amp;D</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B4B7C086C7B249A89845BCE0F89C9F" ma:contentTypeVersion="4" ma:contentTypeDescription="Een nieuw document maken." ma:contentTypeScope="" ma:versionID="18234be26e7446ecfb9d0115161bdccb">
  <xsd:schema xmlns:xsd="http://www.w3.org/2001/XMLSchema" xmlns:xs="http://www.w3.org/2001/XMLSchema" xmlns:p="http://schemas.microsoft.com/office/2006/metadata/properties" xmlns:ns2="c3ee47b1-ca3b-4b2b-8c5e-c433d314300c" xmlns:ns3="2f515fc1-fd0e-4ac4-8eec-f9f8a245360e" targetNamespace="http://schemas.microsoft.com/office/2006/metadata/properties" ma:root="true" ma:fieldsID="cf2cd675c791b10300f49edd933493c9" ns2:_="" ns3:_="">
    <xsd:import namespace="c3ee47b1-ca3b-4b2b-8c5e-c433d314300c"/>
    <xsd:import namespace="2f515fc1-fd0e-4ac4-8eec-f9f8a24536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ee47b1-ca3b-4b2b-8c5e-c433d31430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515fc1-fd0e-4ac4-8eec-f9f8a245360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61449B-93B5-4412-92E4-B98C6A5E6CCF}"/>
</file>

<file path=customXml/itemProps2.xml><?xml version="1.0" encoding="utf-8"?>
<ds:datastoreItem xmlns:ds="http://schemas.openxmlformats.org/officeDocument/2006/customXml" ds:itemID="{79F8D2BC-9704-4483-A148-FE6CC2CDEEAB}"/>
</file>

<file path=customXml/itemProps3.xml><?xml version="1.0" encoding="utf-8"?>
<ds:datastoreItem xmlns:ds="http://schemas.openxmlformats.org/officeDocument/2006/customXml" ds:itemID="{2AF3A96A-31C7-4461-B2D2-3F51D21EF11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8</vt:i4>
      </vt:variant>
      <vt:variant>
        <vt:lpstr>Benoemde bereiken</vt:lpstr>
      </vt:variant>
      <vt:variant>
        <vt:i4>79</vt:i4>
      </vt:variant>
    </vt:vector>
  </HeadingPairs>
  <TitlesOfParts>
    <vt:vector size="87" baseType="lpstr">
      <vt:lpstr>Colofon 1</vt:lpstr>
      <vt:lpstr>1.Algemene info</vt:lpstr>
      <vt:lpstr>2.Prijsopgaaf MSP opslagen</vt:lpstr>
      <vt:lpstr>3. % doelstelling per doelgroep</vt:lpstr>
      <vt:lpstr>4.Berekening inschrijfprijs</vt:lpstr>
      <vt:lpstr>5.Prijsscore</vt:lpstr>
      <vt:lpstr>6. Richtlijntarieven</vt:lpstr>
      <vt:lpstr>7.Salaristabel</vt:lpstr>
      <vt:lpstr>'Colofon 1'!_Hlk509496684</vt:lpstr>
      <vt:lpstr>'Colofon 1'!_Ref300290537</vt:lpstr>
      <vt:lpstr>'Colofon 1'!_Ref300297289</vt:lpstr>
      <vt:lpstr>'Colofon 1'!_Ref527209689</vt:lpstr>
      <vt:lpstr>'Colofon 1'!_Ref527209713</vt:lpstr>
      <vt:lpstr>'Colofon 1'!_Ref527212027</vt:lpstr>
      <vt:lpstr>'Colofon 1'!_Ref527212058</vt:lpstr>
      <vt:lpstr>'Colofon 1'!_Ref527212079</vt:lpstr>
      <vt:lpstr>'Colofon 1'!_Ref527212102</vt:lpstr>
      <vt:lpstr>'Colofon 1'!_Ref527212123</vt:lpstr>
      <vt:lpstr>'Colofon 1'!_Ref527212178</vt:lpstr>
      <vt:lpstr>'Colofon 1'!_Ref527212216</vt:lpstr>
      <vt:lpstr>'Colofon 1'!_Ref527212304</vt:lpstr>
      <vt:lpstr>'Colofon 1'!_Ref527212424</vt:lpstr>
      <vt:lpstr>'Colofon 1'!_Ref527216086</vt:lpstr>
      <vt:lpstr>'Colofon 1'!_Ref527960825</vt:lpstr>
      <vt:lpstr>'Colofon 1'!_Toc300302676</vt:lpstr>
      <vt:lpstr>'Colofon 1'!_Toc300302679</vt:lpstr>
      <vt:lpstr>'Colofon 1'!_Toc300302680</vt:lpstr>
      <vt:lpstr>'Colofon 1'!_Toc300302684</vt:lpstr>
      <vt:lpstr>'Colofon 1'!_Toc300302689</vt:lpstr>
      <vt:lpstr>'Colofon 1'!_Toc300302730</vt:lpstr>
      <vt:lpstr>'Colofon 1'!_Toc300302731</vt:lpstr>
      <vt:lpstr>'Colofon 1'!_Toc300302739</vt:lpstr>
      <vt:lpstr>'Colofon 1'!_Toc300302771</vt:lpstr>
      <vt:lpstr>'Colofon 1'!_Toc300302809</vt:lpstr>
      <vt:lpstr>'Colofon 1'!_Toc300302821</vt:lpstr>
      <vt:lpstr>'Colofon 1'!_Toc300302836</vt:lpstr>
      <vt:lpstr>'Colofon 1'!_Toc300302847</vt:lpstr>
      <vt:lpstr>'Colofon 1'!_Toc300302860</vt:lpstr>
      <vt:lpstr>'Colofon 1'!_Toc300302867</vt:lpstr>
      <vt:lpstr>'Colofon 1'!_Toc300302868</vt:lpstr>
      <vt:lpstr>'Colofon 1'!_Toc300302886</vt:lpstr>
      <vt:lpstr>'Colofon 1'!_Toc300302914</vt:lpstr>
      <vt:lpstr>'Colofon 1'!_Toc300302916</vt:lpstr>
      <vt:lpstr>'Colofon 1'!_Toc300302919</vt:lpstr>
      <vt:lpstr>'Colofon 1'!_Toc300302935</vt:lpstr>
      <vt:lpstr>'Colofon 1'!_Toc300302985</vt:lpstr>
      <vt:lpstr>'Colofon 1'!_Toc300302993</vt:lpstr>
      <vt:lpstr>'Colofon 1'!_Toc300303483</vt:lpstr>
      <vt:lpstr>'Colofon 1'!_Toc300303498</vt:lpstr>
      <vt:lpstr>'Colofon 1'!_Toc300303504</vt:lpstr>
      <vt:lpstr>'Colofon 1'!_Toc300303515</vt:lpstr>
      <vt:lpstr>'Colofon 1'!_Toc300303537</vt:lpstr>
      <vt:lpstr>'Colofon 1'!_Toc300303574</vt:lpstr>
      <vt:lpstr>'Colofon 1'!_Toc300303661</vt:lpstr>
      <vt:lpstr>'Colofon 1'!_Toc300303682</vt:lpstr>
      <vt:lpstr>'Colofon 1'!_Toc300303688</vt:lpstr>
      <vt:lpstr>'Colofon 1'!_Toc300303695</vt:lpstr>
      <vt:lpstr>'Colofon 1'!_Toc300303706</vt:lpstr>
      <vt:lpstr>'Colofon 1'!_Toc300303708</vt:lpstr>
      <vt:lpstr>'Colofon 1'!_Toc300303715</vt:lpstr>
      <vt:lpstr>'Colofon 1'!_Toc300303721</vt:lpstr>
      <vt:lpstr>'Colofon 1'!_Toc300303727</vt:lpstr>
      <vt:lpstr>'Colofon 1'!_Toc300303729</vt:lpstr>
      <vt:lpstr>'Colofon 1'!_Toc300303743</vt:lpstr>
      <vt:lpstr>'Colofon 1'!_Toc300303745</vt:lpstr>
      <vt:lpstr>'Colofon 1'!_Toc300303770</vt:lpstr>
      <vt:lpstr>'Colofon 1'!_Toc300303772</vt:lpstr>
      <vt:lpstr>'Colofon 1'!_Toc300304665</vt:lpstr>
      <vt:lpstr>'Colofon 1'!_Toc300304678</vt:lpstr>
      <vt:lpstr>'Colofon 1'!_Toc300304688</vt:lpstr>
      <vt:lpstr>'Colofon 1'!_Toc300304702</vt:lpstr>
      <vt:lpstr>'Colofon 1'!_Toc300304712</vt:lpstr>
      <vt:lpstr>'Colofon 1'!_Toc300304714</vt:lpstr>
      <vt:lpstr>'Colofon 1'!_Toc300304725</vt:lpstr>
      <vt:lpstr>'Colofon 1'!_Toc300304727</vt:lpstr>
      <vt:lpstr>'Colofon 1'!_Toc336119413</vt:lpstr>
      <vt:lpstr>'Colofon 1'!_Toc336119414</vt:lpstr>
      <vt:lpstr>'Colofon 1'!_Toc336119416</vt:lpstr>
      <vt:lpstr>'Colofon 1'!_Toc336119433</vt:lpstr>
      <vt:lpstr>'1.Algemene info'!Afdrukbereik</vt:lpstr>
      <vt:lpstr>'2.Prijsopgaaf MSP opslagen'!Afdrukbereik</vt:lpstr>
      <vt:lpstr>'3. % doelstelling per doelgroep'!Afdrukbereik</vt:lpstr>
      <vt:lpstr>'4.Berekening inschrijfprijs'!Afdrukbereik</vt:lpstr>
      <vt:lpstr>'6. Richtlijntarieven'!Afdrukbereik</vt:lpstr>
      <vt:lpstr>'Colofon 1'!Afdrukbereik</vt:lpstr>
      <vt:lpstr>'1.Algemene info'!Afdruktitels</vt:lpstr>
      <vt:lpstr>'6. Richtlijntarieven'!Afdruktitels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Arjen Veenstra &amp; Siep Scherpel</dc:creator>
  <cp:keywords/>
  <dc:description/>
  <cp:lastModifiedBy>Iman Nouse</cp:lastModifiedBy>
  <cp:lastPrinted>2021-04-22T13:26:17Z</cp:lastPrinted>
  <dcterms:created xsi:type="dcterms:W3CDTF">2021-01-27T10:13:38Z</dcterms:created>
  <dcterms:modified xsi:type="dcterms:W3CDTF">2022-08-16T14:20:15Z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0x0101001CB4B7C086C7B249A89845BCE0F89C9F</vt:lpwstr>
  </property>
</Properties>
</file>