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v.local\Data\Afd\SPTSIN\SININ\1. Projecten\A08 GWW\LRN, trace Schipholweg-Oost\3b. Gunningsfase\1. Publicatie\"/>
    </mc:Choice>
  </mc:AlternateContent>
  <xr:revisionPtr revIDLastSave="0" documentId="8_{DDB38F2C-0CC4-46D5-8E40-B827FB67F56C}" xr6:coauthVersionLast="47" xr6:coauthVersionMax="47" xr10:uidLastSave="{00000000-0000-0000-0000-000000000000}"/>
  <bookViews>
    <workbookView xWindow="-120" yWindow="-120" windowWidth="29040" windowHeight="17640" xr2:uid="{B3C59E4C-42F2-4844-94B0-932F01464AA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M23" i="1"/>
  <c r="M25" i="1"/>
  <c r="L21" i="1"/>
  <c r="M21" i="1" s="1"/>
  <c r="L22" i="1"/>
  <c r="M22" i="1" s="1"/>
  <c r="L24" i="1"/>
  <c r="M24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K21" i="1"/>
  <c r="K22" i="1"/>
  <c r="K23" i="1"/>
  <c r="L23" i="1" s="1"/>
  <c r="K24" i="1"/>
  <c r="K25" i="1"/>
  <c r="L25" i="1" s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L59" i="1" s="1"/>
  <c r="M59" i="1" s="1"/>
  <c r="C6" i="1"/>
  <c r="K19" i="1"/>
  <c r="L20" i="1"/>
  <c r="M20" i="1" s="1"/>
  <c r="K20" i="1"/>
  <c r="L18" i="1"/>
  <c r="M18" i="1" s="1"/>
  <c r="K18" i="1"/>
  <c r="L17" i="1"/>
  <c r="M17" i="1"/>
  <c r="K17" i="1"/>
  <c r="K16" i="1"/>
  <c r="L16" i="1" s="1"/>
  <c r="M16" i="1"/>
  <c r="K15" i="1"/>
  <c r="L15" i="1"/>
  <c r="M15" i="1" s="1"/>
  <c r="K14" i="1"/>
  <c r="L14" i="1"/>
  <c r="M14" i="1"/>
  <c r="L12" i="1"/>
  <c r="M12" i="1" s="1"/>
  <c r="K12" i="1"/>
  <c r="L11" i="1"/>
  <c r="M11" i="1" s="1"/>
  <c r="K11" i="1"/>
  <c r="D7" i="1"/>
  <c r="A7" i="1"/>
  <c r="L19" i="1"/>
  <c r="M19" i="1" s="1"/>
  <c r="K13" i="1"/>
  <c r="L13" i="1" s="1"/>
  <c r="M13" i="1"/>
  <c r="L60" i="1" l="1"/>
  <c r="K60" i="1"/>
  <c r="M60" i="1"/>
</calcChain>
</file>

<file path=xl/sharedStrings.xml><?xml version="1.0" encoding="utf-8"?>
<sst xmlns="http://schemas.openxmlformats.org/spreadsheetml/2006/main" count="276" uniqueCount="66">
  <si>
    <t>Berekening punten kwaliteitscriterium duurzaamheid</t>
  </si>
  <si>
    <t>Ondergrens MKI-waarde (percentage)</t>
  </si>
  <si>
    <t>van de referentiewaarde</t>
  </si>
  <si>
    <t>Bovengrens totale MKI-waarde (0 punten)</t>
  </si>
  <si>
    <t>(referentiewaarde)</t>
  </si>
  <si>
    <t>Product of productgroep</t>
  </si>
  <si>
    <t>Eenheid</t>
  </si>
  <si>
    <t>Fictieve hoeveelheid</t>
  </si>
  <si>
    <t>Scope LCA-fasen</t>
  </si>
  <si>
    <t>Referentie MKI-waarde</t>
  </si>
  <si>
    <t>Bron referentie MKI-waarde</t>
  </si>
  <si>
    <t>Aangeboden product</t>
  </si>
  <si>
    <t>Aangeboden MKI-waarde</t>
  </si>
  <si>
    <t>Bron EPD/LCA (naam ingediend bestand)</t>
  </si>
  <si>
    <t>(Sub)totale MKI-waarde</t>
  </si>
  <si>
    <t>MKI-reductie</t>
  </si>
  <si>
    <t>Aantal punten</t>
  </si>
  <si>
    <t>…</t>
  </si>
  <si>
    <t>TOTAAL</t>
  </si>
  <si>
    <t>A-D</t>
  </si>
  <si>
    <t>PVC rioleringsbuis, groot</t>
  </si>
  <si>
    <t>PVC rioleringsbuis, klein</t>
  </si>
  <si>
    <t>Deksel beton en staal inspectieput 520mm</t>
  </si>
  <si>
    <t>Kolk, staal beton</t>
  </si>
  <si>
    <t>SMA 5 PCR asfalt 2.0</t>
  </si>
  <si>
    <t>Bitumineuze verhardingen AC surf 11 rood</t>
  </si>
  <si>
    <t>Tijdelijke wegmarkering per m2</t>
  </si>
  <si>
    <t>Trottoirband 130  150 x 250 x 1000mm grijs</t>
  </si>
  <si>
    <t>RWSband 115  225 x 250 x 1000mm grijs</t>
  </si>
  <si>
    <t>Opsluitband 100x200x1000mm  grijs</t>
  </si>
  <si>
    <t>Ophoogmateriaal, grond</t>
  </si>
  <si>
    <t>Ophoogmateriaal, klei</t>
  </si>
  <si>
    <t>Funderingslaag Menggranulaat 300mm</t>
  </si>
  <si>
    <t>Straatbaksteen GWW, KNB</t>
  </si>
  <si>
    <t>Betonstraatsteen 210x105x80mm door en door grijs</t>
  </si>
  <si>
    <t>Betontegels 300x300x45mm grijs</t>
  </si>
  <si>
    <t>Nieuwe stalen geleiderails type VLP2DL 13380</t>
  </si>
  <si>
    <t>Straatwerk elementen, baksteen</t>
  </si>
  <si>
    <t>Betontegels 300x300x60mm grijs</t>
  </si>
  <si>
    <t>Ophoogmateriaal, zand</t>
  </si>
  <si>
    <t>Betonband, 250mm hoog, CEM I, schaalbaar</t>
  </si>
  <si>
    <t>Trottoirband 180 200 x x250 x 1000mm grijs</t>
  </si>
  <si>
    <t>Lengtemarkering, thermoplastisch, doorlopend</t>
  </si>
  <si>
    <t>Lengtemarkering, wegenverf</t>
  </si>
  <si>
    <t>Funderingslaag Menggranulaat</t>
  </si>
  <si>
    <t>AC surf met gemodificeerd bitumen zonder PR PCR asfalt 2.0</t>
  </si>
  <si>
    <t>Bitumen emulsie kleeflaag</t>
  </si>
  <si>
    <t>Funderingslaag Menggranulaat 250mm</t>
  </si>
  <si>
    <t>SMA 811 PCR asfalt 2.0</t>
  </si>
  <si>
    <t>AC binbase 50% PR PCR asfalt 2.0</t>
  </si>
  <si>
    <t>Inspectieput prefab beton 800x800x1100mm, 15mm wanddikte</t>
  </si>
  <si>
    <t>Inspectieput prefab beton 1000x1000x1200mm, 15mm wanddikte</t>
  </si>
  <si>
    <t>Inspectieput prefab beton 2000x2000x2400mm, 20mm  wanddikte</t>
  </si>
  <si>
    <t>Hulpstuk, PVC</t>
  </si>
  <si>
    <t>Rioolbuis beton 800mm</t>
  </si>
  <si>
    <t>Kolk PVCGietijzer met deksel</t>
  </si>
  <si>
    <t>m</t>
  </si>
  <si>
    <t>stuk(s)</t>
  </si>
  <si>
    <t>kg</t>
  </si>
  <si>
    <t>ton</t>
  </si>
  <si>
    <t>m³</t>
  </si>
  <si>
    <t>m²</t>
  </si>
  <si>
    <t>Opruimwerkzaamheden</t>
  </si>
  <si>
    <t>Werkzaamheden</t>
  </si>
  <si>
    <t>Aanleg</t>
  </si>
  <si>
    <t>DuboCalc 6.0 (bibliotheekdatum 14 September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</si>
</sst>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0.00000"/>
    <numFmt numFmtId="166" formatCode="&quot;€&quot;\ #,##0.00"/>
  </numFmts>
  <fonts count="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color rgb="FF333333"/>
      <name val="Hind Madurai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8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/>
    <xf numFmtId="9" fontId="4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4" borderId="0" xfId="0" applyFont="1" applyFill="1" applyAlignment="1">
      <alignment wrapText="1"/>
    </xf>
    <xf numFmtId="1" fontId="2" fillId="0" borderId="0" xfId="0" applyNumberFormat="1" applyFont="1"/>
    <xf numFmtId="166" fontId="2" fillId="0" borderId="0" xfId="0" applyNumberFormat="1" applyFont="1"/>
    <xf numFmtId="166" fontId="4" fillId="2" borderId="1" xfId="1" applyNumberFormat="1" applyFont="1" applyProtection="1">
      <protection locked="0"/>
    </xf>
    <xf numFmtId="166" fontId="2" fillId="2" borderId="1" xfId="1" applyNumberFormat="1" applyFont="1" applyProtection="1">
      <protection locked="0"/>
    </xf>
    <xf numFmtId="2" fontId="2" fillId="0" borderId="0" xfId="0" applyNumberFormat="1" applyFont="1"/>
    <xf numFmtId="0" fontId="4" fillId="0" borderId="2" xfId="0" applyFont="1" applyBorder="1"/>
    <xf numFmtId="166" fontId="4" fillId="0" borderId="2" xfId="0" applyNumberFormat="1" applyFont="1" applyBorder="1"/>
    <xf numFmtId="2" fontId="4" fillId="0" borderId="2" xfId="0" applyNumberFormat="1" applyFont="1" applyBorder="1"/>
    <xf numFmtId="166" fontId="0" fillId="0" borderId="0" xfId="0" applyNumberFormat="1"/>
    <xf numFmtId="0" fontId="5" fillId="0" borderId="0" xfId="0" applyFont="1"/>
  </cellXfs>
  <cellStyles count="2">
    <cellStyle name="Notitie" xfId="1" builtinId="10"/>
    <cellStyle name="Standaard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2D7D0-E76B-4B85-8A71-239FEC9E58AB}">
  <dimension ref="A1:M122"/>
  <sheetViews>
    <sheetView tabSelected="1" zoomScale="115" zoomScaleNormal="115" workbookViewId="0">
      <selection activeCell="C8" sqref="C8"/>
    </sheetView>
  </sheetViews>
  <sheetFormatPr defaultRowHeight="12.75" x14ac:dyDescent="0.2"/>
  <cols>
    <col min="1" max="1" width="21.7109375" customWidth="1"/>
    <col min="2" max="2" width="59.7109375" bestFit="1" customWidth="1"/>
    <col min="3" max="3" width="15" bestFit="1" customWidth="1"/>
    <col min="4" max="4" width="12" customWidth="1"/>
    <col min="6" max="6" width="12.85546875" customWidth="1"/>
    <col min="7" max="7" width="67.140625" customWidth="1"/>
    <col min="8" max="8" width="15.28515625" customWidth="1"/>
    <col min="9" max="9" width="13.28515625" bestFit="1" customWidth="1"/>
    <col min="11" max="11" width="15.28515625" customWidth="1"/>
    <col min="12" max="12" width="18.7109375" bestFit="1" customWidth="1"/>
  </cols>
  <sheetData>
    <row r="1" spans="1:13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C4" s="3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 t="s">
        <v>1</v>
      </c>
      <c r="C5" s="4">
        <v>0.5</v>
      </c>
      <c r="D5" s="1" t="s">
        <v>2</v>
      </c>
      <c r="E5" s="1"/>
      <c r="F5" s="1"/>
      <c r="G5" s="1"/>
      <c r="H5" s="1"/>
      <c r="I5" s="1"/>
      <c r="J5" s="1"/>
      <c r="K5" s="1"/>
      <c r="L5" s="1"/>
      <c r="M5" s="1"/>
    </row>
    <row r="6" spans="1:13" x14ac:dyDescent="0.2">
      <c r="A6" s="1" t="s">
        <v>3</v>
      </c>
      <c r="C6" s="5">
        <f>SUMPRODUCT(D11:D58,F11:F58)</f>
        <v>185614.5821376458</v>
      </c>
      <c r="D6" s="1" t="s">
        <v>4</v>
      </c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tr">
        <f>"Ondergrens totale MKI-waarde: ("&amp;C4&amp;" punten)"</f>
        <v>Ondergrens totale MKI-waarde: ( punten)</v>
      </c>
      <c r="C7" s="5">
        <f>C5*C6</f>
        <v>92807.291068822902</v>
      </c>
      <c r="D7" s="1" t="str">
        <f>"("&amp;C5*100&amp;"% van referentiewaarde)"</f>
        <v>(50% van referentiewaarde)</v>
      </c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/>
      <c r="C8" s="6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76.5" x14ac:dyDescent="0.2">
      <c r="A10" s="7" t="s">
        <v>63</v>
      </c>
      <c r="B10" s="7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</row>
    <row r="11" spans="1:13" x14ac:dyDescent="0.2">
      <c r="A11" s="1" t="s">
        <v>62</v>
      </c>
      <c r="B11" s="1" t="s">
        <v>20</v>
      </c>
      <c r="C11" s="1" t="s">
        <v>56</v>
      </c>
      <c r="D11" s="8">
        <v>39</v>
      </c>
      <c r="E11" s="1" t="s">
        <v>19</v>
      </c>
      <c r="F11" s="9">
        <v>3.7843460166736155E-2</v>
      </c>
      <c r="G11" s="9" t="s">
        <v>65</v>
      </c>
      <c r="H11" s="10" t="s">
        <v>17</v>
      </c>
      <c r="I11" s="11"/>
      <c r="J11" s="10" t="s">
        <v>17</v>
      </c>
      <c r="K11" s="9">
        <f>D11*I11</f>
        <v>0</v>
      </c>
      <c r="L11" s="9">
        <f>IF(I11&lt;0.3*F11,0,F11*D11-K11)</f>
        <v>0</v>
      </c>
      <c r="M11" s="12">
        <f t="shared" ref="M11:M42" si="0">IF(I11&gt;F11,0,L11*$D$8)</f>
        <v>0</v>
      </c>
    </row>
    <row r="12" spans="1:13" x14ac:dyDescent="0.2">
      <c r="A12" s="1" t="s">
        <v>62</v>
      </c>
      <c r="B12" s="1" t="s">
        <v>21</v>
      </c>
      <c r="C12" s="1" t="s">
        <v>56</v>
      </c>
      <c r="D12" s="8">
        <v>16</v>
      </c>
      <c r="E12" s="1" t="s">
        <v>19</v>
      </c>
      <c r="F12" s="9">
        <v>6.5295318032624998E-3</v>
      </c>
      <c r="G12" s="9" t="s">
        <v>65</v>
      </c>
      <c r="H12" s="10"/>
      <c r="I12" s="11"/>
      <c r="J12" s="10" t="s">
        <v>17</v>
      </c>
      <c r="K12" s="9">
        <f>D12*I12</f>
        <v>0</v>
      </c>
      <c r="L12" s="9">
        <f>IF(I12&lt;0.3*F12,0,F12*D12-K12)</f>
        <v>0</v>
      </c>
      <c r="M12" s="12">
        <f t="shared" si="0"/>
        <v>0</v>
      </c>
    </row>
    <row r="13" spans="1:13" x14ac:dyDescent="0.2">
      <c r="A13" s="1" t="s">
        <v>62</v>
      </c>
      <c r="B13" s="1" t="s">
        <v>22</v>
      </c>
      <c r="C13" s="1" t="s">
        <v>57</v>
      </c>
      <c r="D13" s="8">
        <v>4</v>
      </c>
      <c r="E13" s="1" t="s">
        <v>19</v>
      </c>
      <c r="F13" s="9">
        <v>-7.728912529927225</v>
      </c>
      <c r="G13" s="9" t="s">
        <v>65</v>
      </c>
      <c r="H13" s="10" t="s">
        <v>17</v>
      </c>
      <c r="I13" s="11"/>
      <c r="J13" s="10" t="s">
        <v>17</v>
      </c>
      <c r="K13" s="9">
        <f t="shared" ref="K13:K59" si="1">D13*I13</f>
        <v>0</v>
      </c>
      <c r="L13" s="9">
        <f>IF(I13&lt;0.3*F13,0,F13*D13-K13)</f>
        <v>-30.9156501197089</v>
      </c>
      <c r="M13" s="12">
        <f t="shared" si="0"/>
        <v>0</v>
      </c>
    </row>
    <row r="14" spans="1:13" x14ac:dyDescent="0.2">
      <c r="A14" s="1" t="s">
        <v>62</v>
      </c>
      <c r="B14" s="1" t="s">
        <v>23</v>
      </c>
      <c r="C14" s="1" t="s">
        <v>57</v>
      </c>
      <c r="D14" s="8">
        <v>123</v>
      </c>
      <c r="E14" s="1" t="s">
        <v>19</v>
      </c>
      <c r="F14" s="9">
        <v>-0.15202010949779349</v>
      </c>
      <c r="G14" s="9" t="s">
        <v>65</v>
      </c>
      <c r="H14" s="10" t="s">
        <v>17</v>
      </c>
      <c r="I14" s="11"/>
      <c r="J14" s="10" t="s">
        <v>17</v>
      </c>
      <c r="K14" s="9">
        <f t="shared" si="1"/>
        <v>0</v>
      </c>
      <c r="L14" s="9">
        <f t="shared" ref="L14:L18" si="2">IF(I14&lt;0.3*F14,0,F14*D14-K14)</f>
        <v>-18.698473468228599</v>
      </c>
      <c r="M14" s="12">
        <f t="shared" si="0"/>
        <v>0</v>
      </c>
    </row>
    <row r="15" spans="1:13" x14ac:dyDescent="0.2">
      <c r="A15" s="1" t="s">
        <v>62</v>
      </c>
      <c r="B15" s="1" t="s">
        <v>21</v>
      </c>
      <c r="C15" s="1" t="s">
        <v>56</v>
      </c>
      <c r="D15" s="8">
        <v>615</v>
      </c>
      <c r="E15" s="1" t="s">
        <v>19</v>
      </c>
      <c r="F15" s="9">
        <v>6.5295318032624877E-3</v>
      </c>
      <c r="G15" s="9" t="s">
        <v>65</v>
      </c>
      <c r="H15" s="10"/>
      <c r="I15" s="11"/>
      <c r="J15" s="10" t="s">
        <v>17</v>
      </c>
      <c r="K15" s="9">
        <f t="shared" si="1"/>
        <v>0</v>
      </c>
      <c r="L15" s="9">
        <f t="shared" si="2"/>
        <v>0</v>
      </c>
      <c r="M15" s="12">
        <f t="shared" si="0"/>
        <v>0</v>
      </c>
    </row>
    <row r="16" spans="1:13" x14ac:dyDescent="0.2">
      <c r="A16" s="1" t="s">
        <v>62</v>
      </c>
      <c r="B16" s="1" t="s">
        <v>24</v>
      </c>
      <c r="C16" s="1" t="s">
        <v>58</v>
      </c>
      <c r="D16" s="8">
        <v>2355050</v>
      </c>
      <c r="E16" s="1" t="s">
        <v>19</v>
      </c>
      <c r="F16" s="9">
        <v>-3.7553569848655013E-3</v>
      </c>
      <c r="G16" s="9" t="s">
        <v>65</v>
      </c>
      <c r="H16" s="10" t="s">
        <v>17</v>
      </c>
      <c r="I16" s="11"/>
      <c r="J16" s="10" t="s">
        <v>17</v>
      </c>
      <c r="K16" s="9">
        <f t="shared" si="1"/>
        <v>0</v>
      </c>
      <c r="L16" s="9">
        <f t="shared" si="2"/>
        <v>-8844.0534672074991</v>
      </c>
      <c r="M16" s="12">
        <f t="shared" si="0"/>
        <v>0</v>
      </c>
    </row>
    <row r="17" spans="1:13" x14ac:dyDescent="0.2">
      <c r="A17" s="1" t="s">
        <v>62</v>
      </c>
      <c r="B17" s="1" t="s">
        <v>25</v>
      </c>
      <c r="C17" s="1" t="s">
        <v>59</v>
      </c>
      <c r="D17" s="8">
        <v>976</v>
      </c>
      <c r="E17" s="1" t="s">
        <v>19</v>
      </c>
      <c r="F17" s="9">
        <v>1.097033680245123</v>
      </c>
      <c r="G17" s="9" t="s">
        <v>65</v>
      </c>
      <c r="H17" s="10"/>
      <c r="I17" s="11"/>
      <c r="J17" s="10" t="s">
        <v>17</v>
      </c>
      <c r="K17" s="9">
        <f t="shared" si="1"/>
        <v>0</v>
      </c>
      <c r="L17" s="9">
        <f t="shared" si="2"/>
        <v>0</v>
      </c>
      <c r="M17" s="12">
        <f t="shared" si="0"/>
        <v>0</v>
      </c>
    </row>
    <row r="18" spans="1:13" x14ac:dyDescent="0.2">
      <c r="A18" s="1" t="s">
        <v>62</v>
      </c>
      <c r="B18" s="1" t="s">
        <v>26</v>
      </c>
      <c r="C18" s="1" t="s">
        <v>61</v>
      </c>
      <c r="D18" s="8">
        <v>486</v>
      </c>
      <c r="E18" s="1" t="s">
        <v>19</v>
      </c>
      <c r="F18" s="9">
        <v>0.14273695064026645</v>
      </c>
      <c r="G18" s="9" t="s">
        <v>65</v>
      </c>
      <c r="H18" s="10" t="s">
        <v>17</v>
      </c>
      <c r="I18" s="11"/>
      <c r="J18" s="10" t="s">
        <v>17</v>
      </c>
      <c r="K18" s="9">
        <f t="shared" si="1"/>
        <v>0</v>
      </c>
      <c r="L18" s="9">
        <f t="shared" si="2"/>
        <v>0</v>
      </c>
      <c r="M18" s="12">
        <f t="shared" si="0"/>
        <v>0</v>
      </c>
    </row>
    <row r="19" spans="1:13" x14ac:dyDescent="0.2">
      <c r="A19" s="1" t="s">
        <v>62</v>
      </c>
      <c r="B19" s="1" t="s">
        <v>27</v>
      </c>
      <c r="C19" s="1" t="s">
        <v>56</v>
      </c>
      <c r="D19" s="8">
        <v>3445</v>
      </c>
      <c r="E19" s="1" t="s">
        <v>19</v>
      </c>
      <c r="F19" s="9">
        <v>0.12508018523894426</v>
      </c>
      <c r="G19" s="9" t="s">
        <v>65</v>
      </c>
      <c r="H19" s="10" t="s">
        <v>17</v>
      </c>
      <c r="I19" s="11"/>
      <c r="J19" s="10" t="s">
        <v>17</v>
      </c>
      <c r="K19" s="9">
        <f t="shared" si="1"/>
        <v>0</v>
      </c>
      <c r="L19" s="9">
        <f>IF(I19&lt;0.3*F19,0,F19*D19-K19)</f>
        <v>0</v>
      </c>
      <c r="M19" s="12">
        <f t="shared" si="0"/>
        <v>0</v>
      </c>
    </row>
    <row r="20" spans="1:13" x14ac:dyDescent="0.2">
      <c r="A20" s="1" t="s">
        <v>62</v>
      </c>
      <c r="B20" s="1" t="s">
        <v>28</v>
      </c>
      <c r="C20" s="1" t="s">
        <v>56</v>
      </c>
      <c r="D20" s="8">
        <v>215</v>
      </c>
      <c r="E20" s="1" t="s">
        <v>19</v>
      </c>
      <c r="F20" s="9">
        <v>0.14775434095301163</v>
      </c>
      <c r="G20" s="9" t="s">
        <v>65</v>
      </c>
      <c r="H20" s="10" t="s">
        <v>17</v>
      </c>
      <c r="I20" s="11"/>
      <c r="J20" s="10" t="s">
        <v>17</v>
      </c>
      <c r="K20" s="9">
        <f t="shared" si="1"/>
        <v>0</v>
      </c>
      <c r="L20" s="9">
        <f>IF(I20&lt;0.3*F20,0,F20*D20-K20)</f>
        <v>0</v>
      </c>
      <c r="M20" s="12">
        <f t="shared" si="0"/>
        <v>0</v>
      </c>
    </row>
    <row r="21" spans="1:13" x14ac:dyDescent="0.2">
      <c r="A21" s="1" t="s">
        <v>62</v>
      </c>
      <c r="B21" s="1" t="s">
        <v>29</v>
      </c>
      <c r="C21" s="1" t="s">
        <v>56</v>
      </c>
      <c r="D21" s="8">
        <v>900</v>
      </c>
      <c r="E21" s="1" t="s">
        <v>19</v>
      </c>
      <c r="F21" s="9">
        <v>9.8236335991807547E-2</v>
      </c>
      <c r="G21" s="9" t="s">
        <v>65</v>
      </c>
      <c r="H21" s="10"/>
      <c r="I21" s="11"/>
      <c r="J21" s="10"/>
      <c r="K21" s="9">
        <f t="shared" si="1"/>
        <v>0</v>
      </c>
      <c r="L21" s="9">
        <f t="shared" ref="L21:L59" si="3">IF(I21&lt;0.3*F21,0,F21*D21-K21)</f>
        <v>0</v>
      </c>
      <c r="M21" s="12">
        <f t="shared" si="0"/>
        <v>0</v>
      </c>
    </row>
    <row r="22" spans="1:13" x14ac:dyDescent="0.2">
      <c r="A22" s="1" t="s">
        <v>62</v>
      </c>
      <c r="B22" s="1" t="s">
        <v>30</v>
      </c>
      <c r="C22" s="1" t="s">
        <v>60</v>
      </c>
      <c r="D22" s="8">
        <v>15463</v>
      </c>
      <c r="E22" s="1" t="s">
        <v>19</v>
      </c>
      <c r="F22" s="9">
        <v>0.86192639039092667</v>
      </c>
      <c r="G22" s="9" t="s">
        <v>65</v>
      </c>
      <c r="H22" s="10"/>
      <c r="I22" s="11"/>
      <c r="J22" s="10"/>
      <c r="K22" s="9">
        <f t="shared" si="1"/>
        <v>0</v>
      </c>
      <c r="L22" s="9">
        <f t="shared" si="3"/>
        <v>0</v>
      </c>
      <c r="M22" s="12">
        <f t="shared" si="0"/>
        <v>0</v>
      </c>
    </row>
    <row r="23" spans="1:13" x14ac:dyDescent="0.2">
      <c r="A23" s="1" t="s">
        <v>62</v>
      </c>
      <c r="B23" s="1" t="s">
        <v>31</v>
      </c>
      <c r="C23" s="1" t="s">
        <v>60</v>
      </c>
      <c r="D23" s="8">
        <v>510</v>
      </c>
      <c r="E23" s="1" t="s">
        <v>19</v>
      </c>
      <c r="F23" s="9">
        <v>-1.7348847974746235</v>
      </c>
      <c r="G23" s="9" t="s">
        <v>65</v>
      </c>
      <c r="H23" s="10"/>
      <c r="I23" s="11"/>
      <c r="J23" s="10"/>
      <c r="K23" s="9">
        <f t="shared" si="1"/>
        <v>0</v>
      </c>
      <c r="L23" s="9">
        <f t="shared" si="3"/>
        <v>-884.79124671205795</v>
      </c>
      <c r="M23" s="12">
        <f t="shared" si="0"/>
        <v>0</v>
      </c>
    </row>
    <row r="24" spans="1:13" x14ac:dyDescent="0.2">
      <c r="A24" s="1" t="s">
        <v>62</v>
      </c>
      <c r="B24" s="1" t="s">
        <v>32</v>
      </c>
      <c r="C24" s="1" t="s">
        <v>61</v>
      </c>
      <c r="D24" s="8">
        <v>3765</v>
      </c>
      <c r="E24" s="1" t="s">
        <v>19</v>
      </c>
      <c r="F24" s="9">
        <v>0.45611084133751395</v>
      </c>
      <c r="G24" s="9" t="s">
        <v>65</v>
      </c>
      <c r="H24" s="10"/>
      <c r="I24" s="11"/>
      <c r="J24" s="10"/>
      <c r="K24" s="9">
        <f t="shared" si="1"/>
        <v>0</v>
      </c>
      <c r="L24" s="9">
        <f t="shared" si="3"/>
        <v>0</v>
      </c>
      <c r="M24" s="12">
        <f t="shared" si="0"/>
        <v>0</v>
      </c>
    </row>
    <row r="25" spans="1:13" x14ac:dyDescent="0.2">
      <c r="A25" s="1" t="s">
        <v>62</v>
      </c>
      <c r="B25" s="1" t="s">
        <v>33</v>
      </c>
      <c r="C25" s="1" t="s">
        <v>61</v>
      </c>
      <c r="D25" s="8">
        <v>430</v>
      </c>
      <c r="E25" s="1" t="s">
        <v>19</v>
      </c>
      <c r="F25" s="9">
        <v>-2.9248905244523722</v>
      </c>
      <c r="G25" s="9" t="s">
        <v>65</v>
      </c>
      <c r="H25" s="10"/>
      <c r="I25" s="11"/>
      <c r="J25" s="10"/>
      <c r="K25" s="9">
        <f t="shared" si="1"/>
        <v>0</v>
      </c>
      <c r="L25" s="9">
        <f t="shared" si="3"/>
        <v>-1257.7029255145201</v>
      </c>
      <c r="M25" s="12">
        <f t="shared" si="0"/>
        <v>0</v>
      </c>
    </row>
    <row r="26" spans="1:13" x14ac:dyDescent="0.2">
      <c r="A26" s="1" t="s">
        <v>62</v>
      </c>
      <c r="B26" s="1" t="s">
        <v>34</v>
      </c>
      <c r="C26" s="1" t="s">
        <v>61</v>
      </c>
      <c r="D26" s="8">
        <v>2650</v>
      </c>
      <c r="E26" s="1" t="s">
        <v>19</v>
      </c>
      <c r="F26" s="9">
        <v>0.17783160874429774</v>
      </c>
      <c r="G26" s="9" t="s">
        <v>65</v>
      </c>
      <c r="H26" s="10"/>
      <c r="I26" s="11"/>
      <c r="J26" s="10"/>
      <c r="K26" s="9">
        <f t="shared" si="1"/>
        <v>0</v>
      </c>
      <c r="L26" s="9">
        <f t="shared" si="3"/>
        <v>0</v>
      </c>
      <c r="M26" s="12">
        <f t="shared" si="0"/>
        <v>0</v>
      </c>
    </row>
    <row r="27" spans="1:13" x14ac:dyDescent="0.2">
      <c r="A27" s="1" t="s">
        <v>62</v>
      </c>
      <c r="B27" s="1" t="s">
        <v>35</v>
      </c>
      <c r="C27" s="1" t="s">
        <v>61</v>
      </c>
      <c r="D27" s="8">
        <v>2870</v>
      </c>
      <c r="E27" s="1" t="s">
        <v>19</v>
      </c>
      <c r="F27" s="9">
        <v>0.13401018362107733</v>
      </c>
      <c r="G27" s="9" t="s">
        <v>65</v>
      </c>
      <c r="H27" s="10"/>
      <c r="I27" s="11"/>
      <c r="J27" s="10"/>
      <c r="K27" s="9">
        <f t="shared" si="1"/>
        <v>0</v>
      </c>
      <c r="L27" s="9">
        <f t="shared" si="3"/>
        <v>0</v>
      </c>
      <c r="M27" s="12">
        <f t="shared" si="0"/>
        <v>0</v>
      </c>
    </row>
    <row r="28" spans="1:13" x14ac:dyDescent="0.2">
      <c r="A28" s="1" t="s">
        <v>62</v>
      </c>
      <c r="B28" s="1" t="s">
        <v>36</v>
      </c>
      <c r="C28" s="1" t="s">
        <v>56</v>
      </c>
      <c r="D28" s="8">
        <v>1</v>
      </c>
      <c r="E28" s="1" t="s">
        <v>19</v>
      </c>
      <c r="F28" s="9">
        <v>30.8068777237803</v>
      </c>
      <c r="G28" s="9" t="s">
        <v>65</v>
      </c>
      <c r="H28" s="10"/>
      <c r="I28" s="11"/>
      <c r="J28" s="10"/>
      <c r="K28" s="9">
        <f t="shared" si="1"/>
        <v>0</v>
      </c>
      <c r="L28" s="9">
        <f t="shared" si="3"/>
        <v>0</v>
      </c>
      <c r="M28" s="12">
        <f t="shared" si="0"/>
        <v>0</v>
      </c>
    </row>
    <row r="29" spans="1:13" x14ac:dyDescent="0.2">
      <c r="A29" s="1" t="s">
        <v>64</v>
      </c>
      <c r="B29" s="1" t="s">
        <v>36</v>
      </c>
      <c r="C29" s="1" t="s">
        <v>56</v>
      </c>
      <c r="D29" s="8">
        <v>1</v>
      </c>
      <c r="E29" s="1" t="s">
        <v>19</v>
      </c>
      <c r="F29" s="9">
        <v>30.8068777237803</v>
      </c>
      <c r="G29" s="9" t="s">
        <v>65</v>
      </c>
      <c r="H29" s="10"/>
      <c r="I29" s="11"/>
      <c r="J29" s="10"/>
      <c r="K29" s="9">
        <f t="shared" si="1"/>
        <v>0</v>
      </c>
      <c r="L29" s="9">
        <f t="shared" si="3"/>
        <v>0</v>
      </c>
      <c r="M29" s="12">
        <f t="shared" si="0"/>
        <v>0</v>
      </c>
    </row>
    <row r="30" spans="1:13" x14ac:dyDescent="0.2">
      <c r="A30" s="1" t="s">
        <v>64</v>
      </c>
      <c r="B30" s="1" t="s">
        <v>37</v>
      </c>
      <c r="C30" s="1" t="s">
        <v>61</v>
      </c>
      <c r="D30" s="8">
        <v>54</v>
      </c>
      <c r="E30" s="1" t="s">
        <v>19</v>
      </c>
      <c r="F30" s="9">
        <v>3.5912701080762224</v>
      </c>
      <c r="G30" s="9" t="s">
        <v>65</v>
      </c>
      <c r="H30" s="10"/>
      <c r="I30" s="11"/>
      <c r="J30" s="10"/>
      <c r="K30" s="9">
        <f t="shared" si="1"/>
        <v>0</v>
      </c>
      <c r="L30" s="9">
        <f t="shared" si="3"/>
        <v>0</v>
      </c>
      <c r="M30" s="12">
        <f t="shared" si="0"/>
        <v>0</v>
      </c>
    </row>
    <row r="31" spans="1:13" x14ac:dyDescent="0.2">
      <c r="A31" s="1" t="s">
        <v>64</v>
      </c>
      <c r="B31" s="1" t="s">
        <v>34</v>
      </c>
      <c r="C31" s="1" t="s">
        <v>61</v>
      </c>
      <c r="D31" s="8">
        <v>272</v>
      </c>
      <c r="E31" s="1" t="s">
        <v>19</v>
      </c>
      <c r="F31" s="9">
        <v>6.3696836074211403</v>
      </c>
      <c r="G31" s="9" t="s">
        <v>65</v>
      </c>
      <c r="H31" s="10"/>
      <c r="I31" s="11"/>
      <c r="J31" s="10"/>
      <c r="K31" s="9">
        <f t="shared" si="1"/>
        <v>0</v>
      </c>
      <c r="L31" s="9">
        <f t="shared" si="3"/>
        <v>0</v>
      </c>
      <c r="M31" s="12">
        <f t="shared" si="0"/>
        <v>0</v>
      </c>
    </row>
    <row r="32" spans="1:13" x14ac:dyDescent="0.2">
      <c r="A32" s="1" t="s">
        <v>64</v>
      </c>
      <c r="B32" s="1" t="s">
        <v>38</v>
      </c>
      <c r="C32" s="1" t="s">
        <v>61</v>
      </c>
      <c r="D32" s="8">
        <v>507</v>
      </c>
      <c r="E32" s="1" t="s">
        <v>19</v>
      </c>
      <c r="F32" s="9">
        <v>4.9486427550646548</v>
      </c>
      <c r="G32" s="9" t="s">
        <v>65</v>
      </c>
      <c r="H32" s="10"/>
      <c r="I32" s="11"/>
      <c r="J32" s="10"/>
      <c r="K32" s="9">
        <f t="shared" si="1"/>
        <v>0</v>
      </c>
      <c r="L32" s="9">
        <f t="shared" si="3"/>
        <v>0</v>
      </c>
      <c r="M32" s="12">
        <f t="shared" si="0"/>
        <v>0</v>
      </c>
    </row>
    <row r="33" spans="1:13" x14ac:dyDescent="0.2">
      <c r="A33" s="1" t="s">
        <v>64</v>
      </c>
      <c r="B33" s="1" t="s">
        <v>30</v>
      </c>
      <c r="C33" s="1" t="s">
        <v>60</v>
      </c>
      <c r="D33" s="8">
        <v>12954</v>
      </c>
      <c r="E33" s="1" t="s">
        <v>19</v>
      </c>
      <c r="F33" s="9">
        <v>2.3237756147968507</v>
      </c>
      <c r="G33" s="9" t="s">
        <v>65</v>
      </c>
      <c r="H33" s="10"/>
      <c r="I33" s="11"/>
      <c r="J33" s="10"/>
      <c r="K33" s="9">
        <f t="shared" si="1"/>
        <v>0</v>
      </c>
      <c r="L33" s="9">
        <f t="shared" si="3"/>
        <v>0</v>
      </c>
      <c r="M33" s="12">
        <f t="shared" si="0"/>
        <v>0</v>
      </c>
    </row>
    <row r="34" spans="1:13" x14ac:dyDescent="0.2">
      <c r="A34" s="1" t="s">
        <v>64</v>
      </c>
      <c r="B34" s="1" t="s">
        <v>39</v>
      </c>
      <c r="C34" s="1" t="s">
        <v>60</v>
      </c>
      <c r="D34" s="8">
        <v>4357</v>
      </c>
      <c r="E34" s="1" t="s">
        <v>19</v>
      </c>
      <c r="F34" s="9">
        <v>4.3288473590007808</v>
      </c>
      <c r="G34" s="9" t="s">
        <v>65</v>
      </c>
      <c r="H34" s="10"/>
      <c r="I34" s="11"/>
      <c r="J34" s="10"/>
      <c r="K34" s="9">
        <f t="shared" si="1"/>
        <v>0</v>
      </c>
      <c r="L34" s="9">
        <f t="shared" si="3"/>
        <v>0</v>
      </c>
      <c r="M34" s="12">
        <f t="shared" si="0"/>
        <v>0</v>
      </c>
    </row>
    <row r="35" spans="1:13" x14ac:dyDescent="0.2">
      <c r="A35" s="1" t="s">
        <v>64</v>
      </c>
      <c r="B35" s="1" t="s">
        <v>40</v>
      </c>
      <c r="C35" s="1" t="s">
        <v>56</v>
      </c>
      <c r="D35" s="8">
        <v>185</v>
      </c>
      <c r="E35" s="1" t="s">
        <v>19</v>
      </c>
      <c r="F35" s="9">
        <v>2.907713826113389</v>
      </c>
      <c r="G35" s="9" t="s">
        <v>65</v>
      </c>
      <c r="H35" s="10"/>
      <c r="I35" s="11"/>
      <c r="J35" s="10"/>
      <c r="K35" s="9">
        <f t="shared" si="1"/>
        <v>0</v>
      </c>
      <c r="L35" s="9">
        <f t="shared" si="3"/>
        <v>0</v>
      </c>
      <c r="M35" s="12">
        <f t="shared" si="0"/>
        <v>0</v>
      </c>
    </row>
    <row r="36" spans="1:13" x14ac:dyDescent="0.2">
      <c r="A36" s="1" t="s">
        <v>64</v>
      </c>
      <c r="B36" s="1" t="s">
        <v>27</v>
      </c>
      <c r="C36" s="1" t="s">
        <v>56</v>
      </c>
      <c r="D36" s="8">
        <v>13</v>
      </c>
      <c r="E36" s="1" t="s">
        <v>19</v>
      </c>
      <c r="F36" s="9">
        <v>3.2410210598361542</v>
      </c>
      <c r="G36" s="9" t="s">
        <v>65</v>
      </c>
      <c r="H36" s="10"/>
      <c r="I36" s="11"/>
      <c r="J36" s="10"/>
      <c r="K36" s="9">
        <f t="shared" si="1"/>
        <v>0</v>
      </c>
      <c r="L36" s="9">
        <f t="shared" si="3"/>
        <v>0</v>
      </c>
      <c r="M36" s="12">
        <f t="shared" si="0"/>
        <v>0</v>
      </c>
    </row>
    <row r="37" spans="1:13" x14ac:dyDescent="0.2">
      <c r="A37" s="1" t="s">
        <v>64</v>
      </c>
      <c r="B37" s="1" t="s">
        <v>41</v>
      </c>
      <c r="C37" s="1" t="s">
        <v>56</v>
      </c>
      <c r="D37" s="8">
        <v>2405</v>
      </c>
      <c r="E37" s="1" t="s">
        <v>19</v>
      </c>
      <c r="F37" s="9">
        <v>1.6290560707120665</v>
      </c>
      <c r="G37" s="9" t="s">
        <v>65</v>
      </c>
      <c r="H37" s="10"/>
      <c r="I37" s="11"/>
      <c r="J37" s="10"/>
      <c r="K37" s="9">
        <f t="shared" si="1"/>
        <v>0</v>
      </c>
      <c r="L37" s="9">
        <f t="shared" si="3"/>
        <v>0</v>
      </c>
      <c r="M37" s="12">
        <f t="shared" si="0"/>
        <v>0</v>
      </c>
    </row>
    <row r="38" spans="1:13" x14ac:dyDescent="0.2">
      <c r="A38" s="1" t="s">
        <v>64</v>
      </c>
      <c r="B38" s="1" t="s">
        <v>40</v>
      </c>
      <c r="C38" s="1" t="s">
        <v>56</v>
      </c>
      <c r="D38" s="8">
        <v>179</v>
      </c>
      <c r="E38" s="1" t="s">
        <v>19</v>
      </c>
      <c r="F38" s="9">
        <v>2.9077138261133912</v>
      </c>
      <c r="G38" s="9" t="s">
        <v>65</v>
      </c>
      <c r="H38" s="10"/>
      <c r="I38" s="11"/>
      <c r="J38" s="10"/>
      <c r="K38" s="9">
        <f t="shared" si="1"/>
        <v>0</v>
      </c>
      <c r="L38" s="9">
        <f t="shared" si="3"/>
        <v>0</v>
      </c>
      <c r="M38" s="12">
        <f t="shared" si="0"/>
        <v>0</v>
      </c>
    </row>
    <row r="39" spans="1:13" x14ac:dyDescent="0.2">
      <c r="A39" s="1" t="s">
        <v>64</v>
      </c>
      <c r="B39" s="1" t="s">
        <v>40</v>
      </c>
      <c r="C39" s="1" t="s">
        <v>56</v>
      </c>
      <c r="D39" s="8">
        <v>19</v>
      </c>
      <c r="E39" s="1" t="s">
        <v>19</v>
      </c>
      <c r="F39" s="9">
        <v>2.9077138261133895</v>
      </c>
      <c r="G39" s="9" t="s">
        <v>65</v>
      </c>
      <c r="H39" s="10"/>
      <c r="I39" s="11"/>
      <c r="J39" s="10"/>
      <c r="K39" s="9">
        <f t="shared" si="1"/>
        <v>0</v>
      </c>
      <c r="L39" s="9">
        <f t="shared" si="3"/>
        <v>0</v>
      </c>
      <c r="M39" s="12">
        <f t="shared" si="0"/>
        <v>0</v>
      </c>
    </row>
    <row r="40" spans="1:13" x14ac:dyDescent="0.2">
      <c r="A40" s="1" t="s">
        <v>64</v>
      </c>
      <c r="B40" s="1" t="s">
        <v>42</v>
      </c>
      <c r="C40" s="1" t="s">
        <v>56</v>
      </c>
      <c r="D40" s="8">
        <v>3826</v>
      </c>
      <c r="E40" s="1" t="s">
        <v>19</v>
      </c>
      <c r="F40" s="9">
        <v>6.7827895958717725</v>
      </c>
      <c r="G40" s="9" t="s">
        <v>65</v>
      </c>
      <c r="H40" s="10"/>
      <c r="I40" s="11"/>
      <c r="J40" s="10"/>
      <c r="K40" s="9">
        <f t="shared" si="1"/>
        <v>0</v>
      </c>
      <c r="L40" s="9">
        <f t="shared" si="3"/>
        <v>0</v>
      </c>
      <c r="M40" s="12">
        <f t="shared" si="0"/>
        <v>0</v>
      </c>
    </row>
    <row r="41" spans="1:13" x14ac:dyDescent="0.2">
      <c r="A41" s="1" t="s">
        <v>64</v>
      </c>
      <c r="B41" s="1" t="s">
        <v>43</v>
      </c>
      <c r="C41" s="1" t="s">
        <v>56</v>
      </c>
      <c r="D41" s="8">
        <v>50</v>
      </c>
      <c r="E41" s="1" t="s">
        <v>19</v>
      </c>
      <c r="F41" s="9">
        <v>3.5296283389024201</v>
      </c>
      <c r="G41" s="9" t="s">
        <v>65</v>
      </c>
      <c r="H41" s="10"/>
      <c r="I41" s="11"/>
      <c r="J41" s="10"/>
      <c r="K41" s="9">
        <f t="shared" si="1"/>
        <v>0</v>
      </c>
      <c r="L41" s="9">
        <f t="shared" si="3"/>
        <v>0</v>
      </c>
      <c r="M41" s="12">
        <f t="shared" si="0"/>
        <v>0</v>
      </c>
    </row>
    <row r="42" spans="1:13" x14ac:dyDescent="0.2">
      <c r="A42" s="1" t="s">
        <v>64</v>
      </c>
      <c r="B42" s="1" t="s">
        <v>44</v>
      </c>
      <c r="C42" s="1" t="s">
        <v>61</v>
      </c>
      <c r="D42" s="8">
        <v>3690</v>
      </c>
      <c r="E42" s="1" t="s">
        <v>19</v>
      </c>
      <c r="F42" s="9">
        <v>0.61812592664048516</v>
      </c>
      <c r="G42" s="9" t="s">
        <v>65</v>
      </c>
      <c r="H42" s="10"/>
      <c r="I42" s="11"/>
      <c r="J42" s="10"/>
      <c r="K42" s="9">
        <f t="shared" si="1"/>
        <v>0</v>
      </c>
      <c r="L42" s="9">
        <f t="shared" si="3"/>
        <v>0</v>
      </c>
      <c r="M42" s="12">
        <f t="shared" si="0"/>
        <v>0</v>
      </c>
    </row>
    <row r="43" spans="1:13" x14ac:dyDescent="0.2">
      <c r="A43" s="1" t="s">
        <v>64</v>
      </c>
      <c r="B43" s="1" t="s">
        <v>45</v>
      </c>
      <c r="C43" s="1" t="s">
        <v>58</v>
      </c>
      <c r="D43" s="8">
        <v>245000</v>
      </c>
      <c r="E43" s="1" t="s">
        <v>19</v>
      </c>
      <c r="F43" s="9">
        <v>4.1365994570298777E-2</v>
      </c>
      <c r="G43" s="9" t="s">
        <v>65</v>
      </c>
      <c r="H43" s="10"/>
      <c r="I43" s="11"/>
      <c r="J43" s="10"/>
      <c r="K43" s="9">
        <f t="shared" si="1"/>
        <v>0</v>
      </c>
      <c r="L43" s="9">
        <f t="shared" si="3"/>
        <v>0</v>
      </c>
      <c r="M43" s="12">
        <f t="shared" ref="M43:M74" si="4">IF(I43&gt;F43,0,L43*$D$8)</f>
        <v>0</v>
      </c>
    </row>
    <row r="44" spans="1:13" x14ac:dyDescent="0.2">
      <c r="A44" s="1" t="s">
        <v>64</v>
      </c>
      <c r="B44" s="1" t="s">
        <v>46</v>
      </c>
      <c r="C44" s="1" t="s">
        <v>61</v>
      </c>
      <c r="D44" s="8">
        <v>7520</v>
      </c>
      <c r="E44" s="1" t="s">
        <v>19</v>
      </c>
      <c r="F44" s="9">
        <v>0.12397911946584401</v>
      </c>
      <c r="G44" s="9" t="s">
        <v>65</v>
      </c>
      <c r="H44" s="10"/>
      <c r="I44" s="11"/>
      <c r="J44" s="10"/>
      <c r="K44" s="9">
        <f t="shared" si="1"/>
        <v>0</v>
      </c>
      <c r="L44" s="9">
        <f t="shared" si="3"/>
        <v>0</v>
      </c>
      <c r="M44" s="12">
        <f t="shared" si="4"/>
        <v>0</v>
      </c>
    </row>
    <row r="45" spans="1:13" x14ac:dyDescent="0.2">
      <c r="A45" s="1" t="s">
        <v>64</v>
      </c>
      <c r="B45" s="1" t="s">
        <v>47</v>
      </c>
      <c r="C45" s="1" t="s">
        <v>61</v>
      </c>
      <c r="D45" s="8">
        <v>4490</v>
      </c>
      <c r="E45" s="1" t="s">
        <v>19</v>
      </c>
      <c r="F45" s="9">
        <v>0.99153096398006901</v>
      </c>
      <c r="G45" s="9" t="s">
        <v>65</v>
      </c>
      <c r="H45" s="10"/>
      <c r="I45" s="11"/>
      <c r="J45" s="10"/>
      <c r="K45" s="9">
        <f t="shared" si="1"/>
        <v>0</v>
      </c>
      <c r="L45" s="9">
        <f t="shared" si="3"/>
        <v>0</v>
      </c>
      <c r="M45" s="12">
        <f t="shared" si="4"/>
        <v>0</v>
      </c>
    </row>
    <row r="46" spans="1:13" x14ac:dyDescent="0.2">
      <c r="A46" s="1" t="s">
        <v>64</v>
      </c>
      <c r="B46" s="1" t="s">
        <v>48</v>
      </c>
      <c r="C46" s="1" t="s">
        <v>58</v>
      </c>
      <c r="D46" s="8">
        <v>674000</v>
      </c>
      <c r="E46" s="1" t="s">
        <v>19</v>
      </c>
      <c r="F46" s="9">
        <v>3.3790510776056229E-2</v>
      </c>
      <c r="G46" s="9" t="s">
        <v>65</v>
      </c>
      <c r="H46" s="10"/>
      <c r="I46" s="11"/>
      <c r="J46" s="10"/>
      <c r="K46" s="9">
        <f t="shared" si="1"/>
        <v>0</v>
      </c>
      <c r="L46" s="9">
        <f t="shared" si="3"/>
        <v>0</v>
      </c>
      <c r="M46" s="12">
        <f t="shared" si="4"/>
        <v>0</v>
      </c>
    </row>
    <row r="47" spans="1:13" x14ac:dyDescent="0.2">
      <c r="A47" s="1" t="s">
        <v>64</v>
      </c>
      <c r="B47" s="1" t="s">
        <v>46</v>
      </c>
      <c r="C47" s="1" t="s">
        <v>61</v>
      </c>
      <c r="D47" s="8">
        <v>22485</v>
      </c>
      <c r="E47" s="1" t="s">
        <v>19</v>
      </c>
      <c r="F47" s="9">
        <v>0.1239791194658439</v>
      </c>
      <c r="G47" s="9" t="s">
        <v>65</v>
      </c>
      <c r="H47" s="10"/>
      <c r="I47" s="11"/>
      <c r="J47" s="10"/>
      <c r="K47" s="9">
        <f t="shared" si="1"/>
        <v>0</v>
      </c>
      <c r="L47" s="9">
        <f t="shared" si="3"/>
        <v>0</v>
      </c>
      <c r="M47" s="12">
        <f t="shared" si="4"/>
        <v>0</v>
      </c>
    </row>
    <row r="48" spans="1:13" x14ac:dyDescent="0.2">
      <c r="A48" s="1" t="s">
        <v>64</v>
      </c>
      <c r="B48" s="1" t="s">
        <v>49</v>
      </c>
      <c r="C48" s="1" t="s">
        <v>58</v>
      </c>
      <c r="D48" s="8">
        <v>2676000</v>
      </c>
      <c r="E48" s="1" t="s">
        <v>19</v>
      </c>
      <c r="F48" s="9">
        <v>5.4369642036951049E-3</v>
      </c>
      <c r="G48" s="9" t="s">
        <v>65</v>
      </c>
      <c r="H48" s="10"/>
      <c r="I48" s="11"/>
      <c r="J48" s="10"/>
      <c r="K48" s="9">
        <f t="shared" si="1"/>
        <v>0</v>
      </c>
      <c r="L48" s="9">
        <f t="shared" si="3"/>
        <v>0</v>
      </c>
      <c r="M48" s="12">
        <f t="shared" si="4"/>
        <v>0</v>
      </c>
    </row>
    <row r="49" spans="1:13" x14ac:dyDescent="0.2">
      <c r="A49" s="1" t="s">
        <v>64</v>
      </c>
      <c r="B49" s="1" t="s">
        <v>46</v>
      </c>
      <c r="C49" s="1" t="s">
        <v>61</v>
      </c>
      <c r="D49" s="8">
        <v>9010</v>
      </c>
      <c r="E49" s="1" t="s">
        <v>19</v>
      </c>
      <c r="F49" s="9">
        <v>0.1239791194658435</v>
      </c>
      <c r="G49" s="9" t="s">
        <v>65</v>
      </c>
      <c r="H49" s="10"/>
      <c r="I49" s="11"/>
      <c r="J49" s="10"/>
      <c r="K49" s="9">
        <f t="shared" si="1"/>
        <v>0</v>
      </c>
      <c r="L49" s="9">
        <f t="shared" si="3"/>
        <v>0</v>
      </c>
      <c r="M49" s="12">
        <f t="shared" si="4"/>
        <v>0</v>
      </c>
    </row>
    <row r="50" spans="1:13" x14ac:dyDescent="0.2">
      <c r="A50" s="1" t="s">
        <v>64</v>
      </c>
      <c r="B50" s="1" t="s">
        <v>50</v>
      </c>
      <c r="C50" s="1" t="s">
        <v>57</v>
      </c>
      <c r="D50" s="8">
        <v>5</v>
      </c>
      <c r="E50" s="1" t="s">
        <v>19</v>
      </c>
      <c r="F50" s="9">
        <v>47.2929084193146</v>
      </c>
      <c r="G50" s="9" t="s">
        <v>65</v>
      </c>
      <c r="H50" s="10"/>
      <c r="I50" s="11"/>
      <c r="J50" s="10"/>
      <c r="K50" s="9">
        <f t="shared" si="1"/>
        <v>0</v>
      </c>
      <c r="L50" s="9">
        <f t="shared" si="3"/>
        <v>0</v>
      </c>
      <c r="M50" s="12">
        <f t="shared" si="4"/>
        <v>0</v>
      </c>
    </row>
    <row r="51" spans="1:13" x14ac:dyDescent="0.2">
      <c r="A51" s="1" t="s">
        <v>64</v>
      </c>
      <c r="B51" s="1" t="s">
        <v>51</v>
      </c>
      <c r="C51" s="1" t="s">
        <v>57</v>
      </c>
      <c r="D51" s="8">
        <v>15</v>
      </c>
      <c r="E51" s="1" t="s">
        <v>19</v>
      </c>
      <c r="F51" s="9">
        <v>63.412046475833073</v>
      </c>
      <c r="G51" s="9" t="s">
        <v>65</v>
      </c>
      <c r="H51" s="10"/>
      <c r="I51" s="11"/>
      <c r="J51" s="10"/>
      <c r="K51" s="9">
        <f t="shared" si="1"/>
        <v>0</v>
      </c>
      <c r="L51" s="9">
        <f t="shared" si="3"/>
        <v>0</v>
      </c>
      <c r="M51" s="12">
        <f t="shared" si="4"/>
        <v>0</v>
      </c>
    </row>
    <row r="52" spans="1:13" x14ac:dyDescent="0.2">
      <c r="A52" s="1" t="s">
        <v>64</v>
      </c>
      <c r="B52" s="1" t="s">
        <v>52</v>
      </c>
      <c r="C52" s="1" t="s">
        <v>57</v>
      </c>
      <c r="D52" s="8">
        <v>3</v>
      </c>
      <c r="E52" s="1" t="s">
        <v>19</v>
      </c>
      <c r="F52" s="9">
        <v>564.39390156497336</v>
      </c>
      <c r="G52" s="9" t="s">
        <v>65</v>
      </c>
      <c r="H52" s="10"/>
      <c r="I52" s="11"/>
      <c r="J52" s="10"/>
      <c r="K52" s="9">
        <f t="shared" si="1"/>
        <v>0</v>
      </c>
      <c r="L52" s="9">
        <f t="shared" si="3"/>
        <v>0</v>
      </c>
      <c r="M52" s="12">
        <f t="shared" si="4"/>
        <v>0</v>
      </c>
    </row>
    <row r="53" spans="1:13" x14ac:dyDescent="0.2">
      <c r="A53" s="1" t="s">
        <v>64</v>
      </c>
      <c r="B53" s="1" t="s">
        <v>22</v>
      </c>
      <c r="C53" s="1" t="s">
        <v>57</v>
      </c>
      <c r="D53" s="8">
        <v>69</v>
      </c>
      <c r="E53" s="1" t="s">
        <v>19</v>
      </c>
      <c r="F53" s="9">
        <v>17.07033639156348</v>
      </c>
      <c r="G53" s="9" t="s">
        <v>65</v>
      </c>
      <c r="H53" s="10"/>
      <c r="I53" s="11"/>
      <c r="J53" s="10"/>
      <c r="K53" s="9">
        <f t="shared" si="1"/>
        <v>0</v>
      </c>
      <c r="L53" s="9">
        <f t="shared" si="3"/>
        <v>0</v>
      </c>
      <c r="M53" s="12">
        <f t="shared" si="4"/>
        <v>0</v>
      </c>
    </row>
    <row r="54" spans="1:13" x14ac:dyDescent="0.2">
      <c r="A54" s="1" t="s">
        <v>64</v>
      </c>
      <c r="B54" s="1" t="s">
        <v>20</v>
      </c>
      <c r="C54" s="1" t="s">
        <v>56</v>
      </c>
      <c r="D54" s="8">
        <v>989</v>
      </c>
      <c r="E54" s="1" t="s">
        <v>19</v>
      </c>
      <c r="F54" s="9">
        <v>2.5509314331619919</v>
      </c>
      <c r="G54" s="9" t="s">
        <v>65</v>
      </c>
      <c r="H54" s="10"/>
      <c r="I54" s="11"/>
      <c r="J54" s="10"/>
      <c r="K54" s="9">
        <f t="shared" si="1"/>
        <v>0</v>
      </c>
      <c r="L54" s="9">
        <f t="shared" si="3"/>
        <v>0</v>
      </c>
      <c r="M54" s="12">
        <f t="shared" si="4"/>
        <v>0</v>
      </c>
    </row>
    <row r="55" spans="1:13" x14ac:dyDescent="0.2">
      <c r="A55" s="1" t="s">
        <v>64</v>
      </c>
      <c r="B55" s="1" t="s">
        <v>21</v>
      </c>
      <c r="C55" s="1" t="s">
        <v>56</v>
      </c>
      <c r="D55" s="8">
        <v>475</v>
      </c>
      <c r="E55" s="1" t="s">
        <v>19</v>
      </c>
      <c r="F55" s="9">
        <v>0.36060203479573688</v>
      </c>
      <c r="G55" s="9" t="s">
        <v>65</v>
      </c>
      <c r="H55" s="10"/>
      <c r="I55" s="11"/>
      <c r="J55" s="10"/>
      <c r="K55" s="9">
        <f t="shared" si="1"/>
        <v>0</v>
      </c>
      <c r="L55" s="9">
        <f t="shared" si="3"/>
        <v>0</v>
      </c>
      <c r="M55" s="12">
        <f t="shared" si="4"/>
        <v>0</v>
      </c>
    </row>
    <row r="56" spans="1:13" x14ac:dyDescent="0.2">
      <c r="A56" s="1" t="s">
        <v>64</v>
      </c>
      <c r="B56" s="1" t="s">
        <v>53</v>
      </c>
      <c r="C56" s="1" t="s">
        <v>57</v>
      </c>
      <c r="D56" s="8">
        <v>736</v>
      </c>
      <c r="E56" s="1" t="s">
        <v>19</v>
      </c>
      <c r="F56" s="9">
        <v>0.72002138498094426</v>
      </c>
      <c r="G56" s="9" t="s">
        <v>65</v>
      </c>
      <c r="H56" s="10"/>
      <c r="I56" s="11"/>
      <c r="J56" s="10"/>
      <c r="K56" s="9">
        <f t="shared" si="1"/>
        <v>0</v>
      </c>
      <c r="L56" s="9">
        <f t="shared" si="3"/>
        <v>0</v>
      </c>
      <c r="M56" s="12">
        <f t="shared" si="4"/>
        <v>0</v>
      </c>
    </row>
    <row r="57" spans="1:13" x14ac:dyDescent="0.2">
      <c r="A57" s="1" t="s">
        <v>64</v>
      </c>
      <c r="B57" s="1" t="s">
        <v>54</v>
      </c>
      <c r="C57" s="1" t="s">
        <v>56</v>
      </c>
      <c r="D57" s="8">
        <v>1411</v>
      </c>
      <c r="E57" s="1" t="s">
        <v>19</v>
      </c>
      <c r="F57" s="9">
        <v>17.754133274767469</v>
      </c>
      <c r="G57" s="9" t="s">
        <v>65</v>
      </c>
      <c r="H57" s="10"/>
      <c r="I57" s="11"/>
      <c r="J57" s="10"/>
      <c r="K57" s="9">
        <f t="shared" si="1"/>
        <v>0</v>
      </c>
      <c r="L57" s="9">
        <f t="shared" si="3"/>
        <v>0</v>
      </c>
      <c r="M57" s="12">
        <f t="shared" si="4"/>
        <v>0</v>
      </c>
    </row>
    <row r="58" spans="1:13" x14ac:dyDescent="0.2">
      <c r="A58" s="1" t="s">
        <v>64</v>
      </c>
      <c r="B58" s="1" t="s">
        <v>55</v>
      </c>
      <c r="C58" s="1" t="s">
        <v>57</v>
      </c>
      <c r="D58" s="8">
        <v>113</v>
      </c>
      <c r="E58" s="1" t="s">
        <v>19</v>
      </c>
      <c r="F58" s="9">
        <v>26.807238974183807</v>
      </c>
      <c r="G58" s="9" t="s">
        <v>65</v>
      </c>
      <c r="H58" s="10"/>
      <c r="I58" s="11"/>
      <c r="J58" s="10"/>
      <c r="K58" s="9">
        <f t="shared" si="1"/>
        <v>0</v>
      </c>
      <c r="L58" s="9">
        <f t="shared" si="3"/>
        <v>0</v>
      </c>
      <c r="M58" s="12">
        <f t="shared" si="4"/>
        <v>0</v>
      </c>
    </row>
    <row r="59" spans="1:13" x14ac:dyDescent="0.2">
      <c r="B59" s="1"/>
      <c r="C59" s="1"/>
      <c r="D59" s="8"/>
      <c r="E59" s="1"/>
      <c r="F59" s="9"/>
      <c r="G59" s="9"/>
      <c r="H59" s="10"/>
      <c r="I59" s="11"/>
      <c r="J59" s="10"/>
      <c r="K59" s="9">
        <f t="shared" si="1"/>
        <v>0</v>
      </c>
      <c r="L59" s="9">
        <f t="shared" si="3"/>
        <v>0</v>
      </c>
      <c r="M59" s="12">
        <f t="shared" si="4"/>
        <v>0</v>
      </c>
    </row>
    <row r="60" spans="1:13" x14ac:dyDescent="0.2">
      <c r="B60" s="13" t="s">
        <v>18</v>
      </c>
      <c r="C60" s="13"/>
      <c r="D60" s="13"/>
      <c r="E60" s="13"/>
      <c r="F60" s="13"/>
      <c r="G60" s="13"/>
      <c r="H60" s="13"/>
      <c r="I60" s="13"/>
      <c r="J60" s="13"/>
      <c r="K60" s="14">
        <f>SUM(K11:K59)</f>
        <v>0</v>
      </c>
      <c r="L60" s="14">
        <f>SUM(L11:L59)</f>
        <v>-11036.161763022015</v>
      </c>
      <c r="M60" s="15">
        <f>SUM(M11:M59)</f>
        <v>0</v>
      </c>
    </row>
    <row r="62" spans="1:13" x14ac:dyDescent="0.2">
      <c r="E62" s="16"/>
      <c r="F62" s="16"/>
    </row>
    <row r="63" spans="1:13" ht="16.5" x14ac:dyDescent="0.3">
      <c r="B63" s="17"/>
      <c r="F63" s="16"/>
    </row>
    <row r="64" spans="1:13" x14ac:dyDescent="0.2">
      <c r="F64" s="16"/>
    </row>
    <row r="65" spans="6:6" x14ac:dyDescent="0.2">
      <c r="F65" s="16"/>
    </row>
    <row r="66" spans="6:6" x14ac:dyDescent="0.2">
      <c r="F66" s="16"/>
    </row>
    <row r="67" spans="6:6" x14ac:dyDescent="0.2">
      <c r="F67" s="16"/>
    </row>
    <row r="68" spans="6:6" x14ac:dyDescent="0.2">
      <c r="F68" s="16"/>
    </row>
    <row r="69" spans="6:6" x14ac:dyDescent="0.2">
      <c r="F69" s="16"/>
    </row>
    <row r="70" spans="6:6" x14ac:dyDescent="0.2">
      <c r="F70" s="16"/>
    </row>
    <row r="71" spans="6:6" x14ac:dyDescent="0.2">
      <c r="F71" s="16"/>
    </row>
    <row r="72" spans="6:6" x14ac:dyDescent="0.2">
      <c r="F72" s="16"/>
    </row>
    <row r="73" spans="6:6" x14ac:dyDescent="0.2">
      <c r="F73" s="16"/>
    </row>
    <row r="74" spans="6:6" x14ac:dyDescent="0.2">
      <c r="F74" s="16"/>
    </row>
    <row r="75" spans="6:6" x14ac:dyDescent="0.2">
      <c r="F75" s="16"/>
    </row>
    <row r="76" spans="6:6" x14ac:dyDescent="0.2">
      <c r="F76" s="16"/>
    </row>
    <row r="77" spans="6:6" x14ac:dyDescent="0.2">
      <c r="F77" s="16"/>
    </row>
    <row r="78" spans="6:6" x14ac:dyDescent="0.2">
      <c r="F78" s="16"/>
    </row>
    <row r="79" spans="6:6" x14ac:dyDescent="0.2">
      <c r="F79" s="16"/>
    </row>
    <row r="80" spans="6:6" x14ac:dyDescent="0.2">
      <c r="F80" s="16"/>
    </row>
    <row r="81" spans="6:6" ht="10.9" customHeight="1" x14ac:dyDescent="0.2">
      <c r="F81" s="16"/>
    </row>
    <row r="82" spans="6:6" x14ac:dyDescent="0.2">
      <c r="F82" s="16"/>
    </row>
    <row r="83" spans="6:6" x14ac:dyDescent="0.2">
      <c r="F83" s="16"/>
    </row>
    <row r="84" spans="6:6" x14ac:dyDescent="0.2">
      <c r="F84" s="16"/>
    </row>
    <row r="85" spans="6:6" x14ac:dyDescent="0.2">
      <c r="F85" s="16"/>
    </row>
    <row r="86" spans="6:6" x14ac:dyDescent="0.2">
      <c r="F86" s="16"/>
    </row>
    <row r="87" spans="6:6" x14ac:dyDescent="0.2">
      <c r="F87" s="16"/>
    </row>
    <row r="88" spans="6:6" x14ac:dyDescent="0.2">
      <c r="F88" s="16"/>
    </row>
    <row r="89" spans="6:6" x14ac:dyDescent="0.2">
      <c r="F89" s="16"/>
    </row>
    <row r="90" spans="6:6" x14ac:dyDescent="0.2">
      <c r="F90" s="16"/>
    </row>
    <row r="91" spans="6:6" x14ac:dyDescent="0.2">
      <c r="F91" s="16"/>
    </row>
    <row r="92" spans="6:6" x14ac:dyDescent="0.2">
      <c r="F92" s="16"/>
    </row>
    <row r="93" spans="6:6" x14ac:dyDescent="0.2">
      <c r="F93" s="16"/>
    </row>
    <row r="94" spans="6:6" x14ac:dyDescent="0.2">
      <c r="F94" s="16"/>
    </row>
    <row r="95" spans="6:6" x14ac:dyDescent="0.2">
      <c r="F95" s="16"/>
    </row>
    <row r="96" spans="6:6" x14ac:dyDescent="0.2">
      <c r="F96" s="16"/>
    </row>
    <row r="97" spans="6:6" x14ac:dyDescent="0.2">
      <c r="F97" s="16"/>
    </row>
    <row r="98" spans="6:6" x14ac:dyDescent="0.2">
      <c r="F98" s="16"/>
    </row>
    <row r="99" spans="6:6" x14ac:dyDescent="0.2">
      <c r="F99" s="16"/>
    </row>
    <row r="100" spans="6:6" x14ac:dyDescent="0.2">
      <c r="F100" s="16"/>
    </row>
    <row r="101" spans="6:6" x14ac:dyDescent="0.2">
      <c r="F101" s="16"/>
    </row>
    <row r="102" spans="6:6" x14ac:dyDescent="0.2">
      <c r="F102" s="16"/>
    </row>
    <row r="103" spans="6:6" x14ac:dyDescent="0.2">
      <c r="F103" s="16"/>
    </row>
    <row r="104" spans="6:6" x14ac:dyDescent="0.2">
      <c r="F104" s="16"/>
    </row>
    <row r="105" spans="6:6" x14ac:dyDescent="0.2">
      <c r="F105" s="16"/>
    </row>
    <row r="106" spans="6:6" x14ac:dyDescent="0.2">
      <c r="F106" s="16"/>
    </row>
    <row r="107" spans="6:6" x14ac:dyDescent="0.2">
      <c r="F107" s="16"/>
    </row>
    <row r="108" spans="6:6" x14ac:dyDescent="0.2">
      <c r="F108" s="16"/>
    </row>
    <row r="109" spans="6:6" x14ac:dyDescent="0.2">
      <c r="F109" s="16"/>
    </row>
    <row r="110" spans="6:6" x14ac:dyDescent="0.2">
      <c r="F110" s="16"/>
    </row>
    <row r="111" spans="6:6" x14ac:dyDescent="0.2">
      <c r="F111" s="16"/>
    </row>
    <row r="112" spans="6:6" x14ac:dyDescent="0.2">
      <c r="F112" s="16"/>
    </row>
    <row r="113" spans="6:6" x14ac:dyDescent="0.2">
      <c r="F113" s="16"/>
    </row>
    <row r="114" spans="6:6" x14ac:dyDescent="0.2">
      <c r="F114" s="16"/>
    </row>
    <row r="115" spans="6:6" x14ac:dyDescent="0.2">
      <c r="F115" s="16"/>
    </row>
    <row r="116" spans="6:6" x14ac:dyDescent="0.2">
      <c r="F116" s="16"/>
    </row>
    <row r="117" spans="6:6" x14ac:dyDescent="0.2">
      <c r="F117" s="16"/>
    </row>
    <row r="118" spans="6:6" x14ac:dyDescent="0.2">
      <c r="F118" s="16"/>
    </row>
    <row r="119" spans="6:6" x14ac:dyDescent="0.2">
      <c r="F119" s="16"/>
    </row>
    <row r="120" spans="6:6" x14ac:dyDescent="0.2">
      <c r="F120" s="16"/>
    </row>
    <row r="121" spans="6:6" x14ac:dyDescent="0.2">
      <c r="F121" s="16"/>
    </row>
    <row r="122" spans="6:6" x14ac:dyDescent="0.2">
      <c r="F122" s="16"/>
    </row>
  </sheetData>
  <conditionalFormatting sqref="B60">
    <cfRule type="containsText" dxfId="1" priority="2" stopIfTrue="1" operator="containsText" text="Buiten scope">
      <formula>NOT(ISERROR(SEARCH("Buiten scope",B60)))</formula>
    </cfRule>
  </conditionalFormatting>
  <conditionalFormatting sqref="J60">
    <cfRule type="containsText" dxfId="0" priority="1" stopIfTrue="1" operator="containsText" text="Buiten scope">
      <formula>NOT(ISERROR(SEARCH("Buiten scope",J60)))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Busse Richard, R.</dc:creator>
  <cp:lastModifiedBy>Kok, Eva de</cp:lastModifiedBy>
  <dcterms:created xsi:type="dcterms:W3CDTF">2022-11-20T07:17:18Z</dcterms:created>
  <dcterms:modified xsi:type="dcterms:W3CDTF">2022-11-28T09:35:28Z</dcterms:modified>
</cp:coreProperties>
</file>