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aarends\Veiligheidsregio Fryslân\Cluster Inkoop - Besloten Documenten\45. Angelique\Schoonmaak\"/>
    </mc:Choice>
  </mc:AlternateContent>
  <xr:revisionPtr revIDLastSave="0" documentId="8_{4EC69FB0-F237-4EE1-9A31-3CE90A3F7301}" xr6:coauthVersionLast="47" xr6:coauthVersionMax="47" xr10:uidLastSave="{00000000-0000-0000-0000-000000000000}"/>
  <bookViews>
    <workbookView xWindow="-98" yWindow="-98" windowWidth="20715" windowHeight="13276" tabRatio="948" firstSheet="1"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35" r:id="rId11"/>
    <sheet name="11-Machinekosten" sheetId="34" r:id="rId12"/>
    <sheet name="12-Sanitaire voorzieningen" sheetId="36" r:id="rId13"/>
    <sheet name="13-Vloeronderhoud" sheetId="39"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2"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'10-Glasbewassing'!$A$12:$AB$146</definedName>
    <definedName name="_xlnm._FilterDatabase" localSheetId="13" hidden="1">'13-Vloeronderhoud'!$A$12:$F$154</definedName>
    <definedName name="_xlnm._FilterDatabase" localSheetId="2" hidden="1">'2-Kosten per locatie'!$A$10:$D$72</definedName>
    <definedName name="_xlnm._FilterDatabase" localSheetId="4" hidden="1">'4-Basis ruimtestaat'!$B$9:$V$1220</definedName>
    <definedName name="_Key1" localSheetId="10" hidden="1">'[2]#REF'!#REF!</definedName>
    <definedName name="_Key1" localSheetId="11" hidden="1">'[3]#REF'!#REF!</definedName>
    <definedName name="_Key1" localSheetId="12"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12" hidden="1">#REF!</definedName>
    <definedName name="_Key2" localSheetId="2" hidden="1">#REF!</definedName>
    <definedName name="_Key2" hidden="1">#REF!</definedName>
    <definedName name="_Order1" hidden="1">255</definedName>
    <definedName name="_Order2" hidden="1">255</definedName>
    <definedName name="_Sort" localSheetId="12"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2">'12-Sanitaire voorzieningen'!$A$3:$E$38</definedName>
    <definedName name="_xlnm.Print_Area" localSheetId="1">'1-Contractblad totaal'!$A$1:$H$59</definedName>
    <definedName name="_xlnm.Print_Area" localSheetId="2">'2-Kosten per locatie'!$A$3:$W$71</definedName>
    <definedName name="_xlnm.Print_Area" localSheetId="4">'4-Basis ruimtestaat'!$B$3:$V$421</definedName>
    <definedName name="_xlnm.Print_Area" localSheetId="5">'5-Premies en opslagen'!$A$3:$E$55</definedName>
    <definedName name="_xlnm.Print_Area" localSheetId="6">'6-Opbouw uurtarief productie'!$A$1:$R$63</definedName>
    <definedName name="_xlnm.Print_Area" localSheetId="9">'9-Afroepprijs'!$A$3:$F$50</definedName>
    <definedName name="_xlnm.Print_Area" localSheetId="0">'Info blad'!$A$1:$F$20</definedName>
    <definedName name="_xlnm.Print_Titles" localSheetId="10">'10-Glasbewassing'!$12:$12</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localSheetId="12" hidden="1">'[6]#REF'!#REF!</definedName>
    <definedName name="dffdf" hidden="1">'[6]#REF'!#REF!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0" hidden="1">'[2]#REF'!#REF!</definedName>
    <definedName name="han" localSheetId="11" hidden="1">'[3]#REF'!#REF!</definedName>
    <definedName name="han" localSheetId="12"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12"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ruimtestaat'!$O:$O</definedName>
    <definedName name="uren_zazofe">'[14]4-Basis ruimtestaat'!$O:$O</definedName>
    <definedName name="uurt">[15]Uurtarieven!$F$57</definedName>
    <definedName name="VloerK">'[16]Basis ruimtestaat'!$W:$W</definedName>
    <definedName name="VloerM">'[16]Basis ruimtestaat'!$K:$V</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9" i="36" l="1"/>
  <c r="E30" i="36"/>
  <c r="E28" i="36"/>
  <c r="E31" i="36" l="1"/>
  <c r="I13" i="34"/>
  <c r="F16" i="31"/>
  <c r="F17" i="31"/>
  <c r="F18" i="31"/>
  <c r="F19" i="31"/>
  <c r="F20" i="31"/>
  <c r="F21" i="31"/>
  <c r="E26" i="36"/>
  <c r="E27" i="36"/>
  <c r="E25" i="36"/>
  <c r="E12" i="36"/>
  <c r="E13" i="36"/>
  <c r="E14" i="36"/>
  <c r="E15" i="36"/>
  <c r="E16" i="36"/>
  <c r="E17" i="36"/>
  <c r="E18" i="36"/>
  <c r="E19" i="36"/>
  <c r="E20" i="36"/>
  <c r="E21" i="36"/>
  <c r="E22" i="36"/>
  <c r="E23" i="36"/>
  <c r="E11" i="36"/>
  <c r="B4" i="36"/>
  <c r="E33" i="36" l="1"/>
  <c r="H42" i="32" s="1"/>
  <c r="E154" i="39"/>
  <c r="E153" i="39"/>
  <c r="E152" i="39"/>
  <c r="E151"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E53" i="39"/>
  <c r="E54" i="39"/>
  <c r="E55" i="39"/>
  <c r="E56" i="39"/>
  <c r="E57" i="39"/>
  <c r="E58" i="39"/>
  <c r="E59" i="39"/>
  <c r="E60" i="39"/>
  <c r="E61" i="39"/>
  <c r="E62" i="39"/>
  <c r="E63" i="39"/>
  <c r="E64" i="39"/>
  <c r="E65" i="39"/>
  <c r="E66" i="39"/>
  <c r="E67" i="39"/>
  <c r="E68" i="39"/>
  <c r="E69" i="39"/>
  <c r="E70" i="39"/>
  <c r="E71" i="39"/>
  <c r="E72" i="39"/>
  <c r="E73" i="39"/>
  <c r="E74" i="39"/>
  <c r="E75" i="39"/>
  <c r="E76" i="39"/>
  <c r="E77" i="39"/>
  <c r="E78" i="39"/>
  <c r="E79" i="39"/>
  <c r="E80" i="39"/>
  <c r="E81" i="39"/>
  <c r="E82" i="39"/>
  <c r="E83" i="39"/>
  <c r="E84" i="39"/>
  <c r="E85" i="39"/>
  <c r="E86" i="39"/>
  <c r="E87" i="39"/>
  <c r="E88" i="39"/>
  <c r="E89" i="39"/>
  <c r="E90" i="39"/>
  <c r="E91" i="39"/>
  <c r="E92" i="39"/>
  <c r="E93" i="39"/>
  <c r="E94" i="39"/>
  <c r="E95" i="39"/>
  <c r="E96" i="39"/>
  <c r="E97" i="39"/>
  <c r="E98" i="39"/>
  <c r="E99" i="39"/>
  <c r="E100" i="39"/>
  <c r="E101" i="39"/>
  <c r="E102" i="39"/>
  <c r="E103" i="39"/>
  <c r="E104" i="39"/>
  <c r="E105" i="39"/>
  <c r="E106" i="39"/>
  <c r="E107" i="39"/>
  <c r="E108" i="39"/>
  <c r="E109" i="39"/>
  <c r="E110" i="39"/>
  <c r="E111" i="39"/>
  <c r="E112" i="39"/>
  <c r="E113" i="39"/>
  <c r="E114" i="39"/>
  <c r="E115" i="39"/>
  <c r="E116" i="39"/>
  <c r="E117" i="39"/>
  <c r="E118" i="39"/>
  <c r="E119" i="39"/>
  <c r="E120" i="39"/>
  <c r="E121" i="39"/>
  <c r="E122" i="39"/>
  <c r="E123" i="39"/>
  <c r="E124" i="39"/>
  <c r="E125" i="39"/>
  <c r="E126" i="39"/>
  <c r="E127" i="39"/>
  <c r="E128" i="39"/>
  <c r="E129" i="39"/>
  <c r="E130" i="39"/>
  <c r="E131" i="39"/>
  <c r="E132" i="39"/>
  <c r="E133" i="39"/>
  <c r="E134" i="39"/>
  <c r="E135" i="39"/>
  <c r="E136" i="39"/>
  <c r="E137" i="39"/>
  <c r="E138" i="39"/>
  <c r="E139" i="39"/>
  <c r="E140" i="39"/>
  <c r="E141" i="39"/>
  <c r="E142" i="39"/>
  <c r="E143" i="39"/>
  <c r="E144" i="39"/>
  <c r="E145" i="39"/>
  <c r="E146" i="39"/>
  <c r="E147" i="39"/>
  <c r="E148" i="39"/>
  <c r="E149" i="39"/>
  <c r="E150" i="39"/>
  <c r="L11" i="28"/>
  <c r="K33" i="38"/>
  <c r="F11" i="31"/>
  <c r="D146" i="35"/>
  <c r="K15" i="34"/>
  <c r="K13" i="34"/>
  <c r="J13" i="34"/>
  <c r="F146" i="35"/>
  <c r="E26" i="35"/>
  <c r="K26" i="35" s="1"/>
  <c r="E27" i="35"/>
  <c r="K27" i="35" s="1"/>
  <c r="E28" i="35"/>
  <c r="K28" i="35" s="1"/>
  <c r="E29" i="35"/>
  <c r="K29" i="35" s="1"/>
  <c r="E30" i="35"/>
  <c r="K30" i="35" s="1"/>
  <c r="E31" i="35"/>
  <c r="K31" i="35" s="1"/>
  <c r="E32" i="35"/>
  <c r="H32" i="35" s="1"/>
  <c r="J32" i="35" s="1"/>
  <c r="E33" i="35"/>
  <c r="K33" i="35" s="1"/>
  <c r="E34" i="35"/>
  <c r="H34" i="35" s="1"/>
  <c r="J34" i="35" s="1"/>
  <c r="E35" i="35"/>
  <c r="K35" i="35" s="1"/>
  <c r="E36" i="35"/>
  <c r="H36" i="35" s="1"/>
  <c r="J36" i="35" s="1"/>
  <c r="E37" i="35"/>
  <c r="H37" i="35" s="1"/>
  <c r="J37" i="35" s="1"/>
  <c r="E38" i="35"/>
  <c r="K38" i="35" s="1"/>
  <c r="E39" i="35"/>
  <c r="K39" i="35" s="1"/>
  <c r="E40" i="35"/>
  <c r="H40" i="35" s="1"/>
  <c r="J40" i="35" s="1"/>
  <c r="E41" i="35"/>
  <c r="H41" i="35" s="1"/>
  <c r="J41" i="35" s="1"/>
  <c r="E42" i="35"/>
  <c r="K42" i="35" s="1"/>
  <c r="E43" i="35"/>
  <c r="H43" i="35" s="1"/>
  <c r="J43" i="35" s="1"/>
  <c r="E44" i="35"/>
  <c r="H44" i="35" s="1"/>
  <c r="J44" i="35" s="1"/>
  <c r="E45" i="35"/>
  <c r="H45" i="35" s="1"/>
  <c r="J45" i="35" s="1"/>
  <c r="E46" i="35"/>
  <c r="K46" i="35" s="1"/>
  <c r="E47" i="35"/>
  <c r="K47" i="35" s="1"/>
  <c r="E48" i="35"/>
  <c r="K48" i="35" s="1"/>
  <c r="E49" i="35"/>
  <c r="K49" i="35" s="1"/>
  <c r="E50" i="35"/>
  <c r="K50" i="35" s="1"/>
  <c r="E51" i="35"/>
  <c r="K51" i="35" s="1"/>
  <c r="E52" i="35"/>
  <c r="H52" i="35" s="1"/>
  <c r="J52" i="35" s="1"/>
  <c r="E53" i="35"/>
  <c r="K53" i="35" s="1"/>
  <c r="E54" i="35"/>
  <c r="K54" i="35" s="1"/>
  <c r="E55" i="35"/>
  <c r="K55" i="35" s="1"/>
  <c r="E56" i="35"/>
  <c r="K56" i="35" s="1"/>
  <c r="E57" i="35"/>
  <c r="H57" i="35" s="1"/>
  <c r="J57" i="35" s="1"/>
  <c r="E58" i="35"/>
  <c r="K58" i="35" s="1"/>
  <c r="E59" i="35"/>
  <c r="K59" i="35" s="1"/>
  <c r="E60" i="35"/>
  <c r="K60" i="35" s="1"/>
  <c r="E61" i="35"/>
  <c r="K61" i="35" s="1"/>
  <c r="E62" i="35"/>
  <c r="K62" i="35" s="1"/>
  <c r="E63" i="35"/>
  <c r="K63" i="35" s="1"/>
  <c r="E64" i="35"/>
  <c r="K64" i="35" s="1"/>
  <c r="E65" i="35"/>
  <c r="K65" i="35" s="1"/>
  <c r="E66" i="35"/>
  <c r="K66" i="35" s="1"/>
  <c r="E67" i="35"/>
  <c r="K67" i="35" s="1"/>
  <c r="E68" i="35"/>
  <c r="H68" i="35" s="1"/>
  <c r="J68" i="35" s="1"/>
  <c r="E69" i="35"/>
  <c r="H69" i="35" s="1"/>
  <c r="J69" i="35" s="1"/>
  <c r="E70" i="35"/>
  <c r="H70" i="35" s="1"/>
  <c r="J70" i="35" s="1"/>
  <c r="E71" i="35"/>
  <c r="H71" i="35" s="1"/>
  <c r="J71" i="35" s="1"/>
  <c r="E72" i="35"/>
  <c r="H72" i="35" s="1"/>
  <c r="J72" i="35" s="1"/>
  <c r="E73" i="35"/>
  <c r="H73" i="35" s="1"/>
  <c r="J73" i="35" s="1"/>
  <c r="E74" i="35"/>
  <c r="H74" i="35" s="1"/>
  <c r="J74" i="35" s="1"/>
  <c r="E75" i="35"/>
  <c r="K75" i="35" s="1"/>
  <c r="E76" i="35"/>
  <c r="H76" i="35" s="1"/>
  <c r="J76" i="35" s="1"/>
  <c r="E77" i="35"/>
  <c r="H77" i="35" s="1"/>
  <c r="J77" i="35" s="1"/>
  <c r="E78" i="35"/>
  <c r="K78" i="35" s="1"/>
  <c r="E79" i="35"/>
  <c r="H79" i="35" s="1"/>
  <c r="J79" i="35" s="1"/>
  <c r="E80" i="35"/>
  <c r="H80" i="35" s="1"/>
  <c r="J80" i="35" s="1"/>
  <c r="E81" i="35"/>
  <c r="K81" i="35" s="1"/>
  <c r="E82" i="35"/>
  <c r="H82" i="35" s="1"/>
  <c r="J82" i="35" s="1"/>
  <c r="E83" i="35"/>
  <c r="H83" i="35" s="1"/>
  <c r="J83" i="35" s="1"/>
  <c r="E84" i="35"/>
  <c r="H84" i="35" s="1"/>
  <c r="J84" i="35" s="1"/>
  <c r="E85" i="35"/>
  <c r="H85" i="35" s="1"/>
  <c r="J85" i="35" s="1"/>
  <c r="E86" i="35"/>
  <c r="K86" i="35" s="1"/>
  <c r="E87" i="35"/>
  <c r="K87" i="35" s="1"/>
  <c r="E88" i="35"/>
  <c r="K88" i="35" s="1"/>
  <c r="E89" i="35"/>
  <c r="K89" i="35" s="1"/>
  <c r="E90" i="35"/>
  <c r="H90" i="35" s="1"/>
  <c r="J90" i="35" s="1"/>
  <c r="E91" i="35"/>
  <c r="H91" i="35" s="1"/>
  <c r="J91" i="35" s="1"/>
  <c r="E92" i="35"/>
  <c r="K92" i="35" s="1"/>
  <c r="E93" i="35"/>
  <c r="K93" i="35" s="1"/>
  <c r="E94" i="35"/>
  <c r="K94" i="35" s="1"/>
  <c r="E95" i="35"/>
  <c r="K95" i="35" s="1"/>
  <c r="E96" i="35"/>
  <c r="K96" i="35" s="1"/>
  <c r="E97" i="35"/>
  <c r="K97" i="35" s="1"/>
  <c r="E98" i="35"/>
  <c r="K98" i="35" s="1"/>
  <c r="E99" i="35"/>
  <c r="K99" i="35" s="1"/>
  <c r="E100" i="35"/>
  <c r="K100" i="35" s="1"/>
  <c r="E101" i="35"/>
  <c r="K101" i="35" s="1"/>
  <c r="E102" i="35"/>
  <c r="K102" i="35" s="1"/>
  <c r="E103" i="35"/>
  <c r="H103" i="35" s="1"/>
  <c r="J103" i="35" s="1"/>
  <c r="E104" i="35"/>
  <c r="H104" i="35" s="1"/>
  <c r="J104" i="35" s="1"/>
  <c r="E105" i="35"/>
  <c r="K105" i="35" s="1"/>
  <c r="E106" i="35"/>
  <c r="K106" i="35" s="1"/>
  <c r="E107" i="35"/>
  <c r="K107" i="35" s="1"/>
  <c r="E108" i="35"/>
  <c r="H108" i="35" s="1"/>
  <c r="J108" i="35" s="1"/>
  <c r="E109" i="35"/>
  <c r="K109" i="35" s="1"/>
  <c r="E110" i="35"/>
  <c r="K110" i="35" s="1"/>
  <c r="E111" i="35"/>
  <c r="K111" i="35" s="1"/>
  <c r="E112" i="35"/>
  <c r="H112" i="35" s="1"/>
  <c r="J112" i="35" s="1"/>
  <c r="E113" i="35"/>
  <c r="H113" i="35" s="1"/>
  <c r="J113" i="35" s="1"/>
  <c r="E114" i="35"/>
  <c r="K114" i="35" s="1"/>
  <c r="E115" i="35"/>
  <c r="H115" i="35" s="1"/>
  <c r="J115" i="35" s="1"/>
  <c r="E116" i="35"/>
  <c r="H116" i="35" s="1"/>
  <c r="J116" i="35" s="1"/>
  <c r="E117" i="35"/>
  <c r="H117" i="35" s="1"/>
  <c r="J117" i="35" s="1"/>
  <c r="E118" i="35"/>
  <c r="H118" i="35" s="1"/>
  <c r="J118" i="35" s="1"/>
  <c r="E119" i="35"/>
  <c r="E120" i="35"/>
  <c r="H120" i="35" s="1"/>
  <c r="J120" i="35" s="1"/>
  <c r="E121" i="35"/>
  <c r="K121" i="35" s="1"/>
  <c r="E122" i="35"/>
  <c r="K122" i="35" s="1"/>
  <c r="E123" i="35"/>
  <c r="H123" i="35" s="1"/>
  <c r="J123" i="35" s="1"/>
  <c r="E124" i="35"/>
  <c r="K124" i="35" s="1"/>
  <c r="E125" i="35"/>
  <c r="H125" i="35" s="1"/>
  <c r="J125" i="35" s="1"/>
  <c r="E126" i="35"/>
  <c r="K126" i="35" s="1"/>
  <c r="E127" i="35"/>
  <c r="K127" i="35" s="1"/>
  <c r="E128" i="35"/>
  <c r="K128" i="35" s="1"/>
  <c r="E129" i="35"/>
  <c r="H129" i="35" s="1"/>
  <c r="J129" i="35" s="1"/>
  <c r="E130" i="35"/>
  <c r="H130" i="35" s="1"/>
  <c r="J130" i="35" s="1"/>
  <c r="E131" i="35"/>
  <c r="K131" i="35" s="1"/>
  <c r="E132" i="35"/>
  <c r="K132" i="35" s="1"/>
  <c r="E133" i="35"/>
  <c r="K133" i="35" s="1"/>
  <c r="E134" i="35"/>
  <c r="K134" i="35" s="1"/>
  <c r="E135" i="35"/>
  <c r="K135" i="35" s="1"/>
  <c r="E136" i="35"/>
  <c r="K136" i="35" s="1"/>
  <c r="E137" i="35"/>
  <c r="K137" i="35" s="1"/>
  <c r="E138" i="35"/>
  <c r="K138" i="35" s="1"/>
  <c r="E139" i="35"/>
  <c r="K139" i="35" s="1"/>
  <c r="E140" i="35"/>
  <c r="K140" i="35" s="1"/>
  <c r="E141" i="35"/>
  <c r="K141" i="35" s="1"/>
  <c r="E142" i="35"/>
  <c r="K142" i="35" s="1"/>
  <c r="E143" i="35"/>
  <c r="K143" i="35" s="1"/>
  <c r="E144" i="35"/>
  <c r="H144" i="35" s="1"/>
  <c r="J144" i="35" s="1"/>
  <c r="K36" i="35" l="1"/>
  <c r="H28" i="35"/>
  <c r="J28" i="35" s="1"/>
  <c r="H143" i="35"/>
  <c r="J143" i="35" s="1"/>
  <c r="H133" i="35"/>
  <c r="J133" i="35" s="1"/>
  <c r="H132" i="35"/>
  <c r="J132" i="35" s="1"/>
  <c r="H131" i="35"/>
  <c r="J131" i="35" s="1"/>
  <c r="H127" i="35"/>
  <c r="J127" i="35" s="1"/>
  <c r="H126" i="35"/>
  <c r="J126" i="35" s="1"/>
  <c r="H119" i="35"/>
  <c r="J119" i="35" s="1"/>
  <c r="H65" i="35"/>
  <c r="J65" i="35" s="1"/>
  <c r="H98" i="35"/>
  <c r="J98" i="35" s="1"/>
  <c r="H64" i="35"/>
  <c r="J64" i="35" s="1"/>
  <c r="H63" i="35"/>
  <c r="J63" i="35" s="1"/>
  <c r="H66" i="35"/>
  <c r="J66" i="35" s="1"/>
  <c r="H62" i="35"/>
  <c r="J62" i="35" s="1"/>
  <c r="H61" i="35"/>
  <c r="J61" i="35" s="1"/>
  <c r="H124" i="35"/>
  <c r="J124" i="35" s="1"/>
  <c r="H60" i="35"/>
  <c r="J60" i="35" s="1"/>
  <c r="H122" i="35"/>
  <c r="J122" i="35" s="1"/>
  <c r="H59" i="35"/>
  <c r="J59" i="35" s="1"/>
  <c r="H58" i="35"/>
  <c r="J58" i="35" s="1"/>
  <c r="H99" i="35"/>
  <c r="J99" i="35" s="1"/>
  <c r="H97" i="35"/>
  <c r="J97" i="35" s="1"/>
  <c r="K118" i="35"/>
  <c r="K112" i="35"/>
  <c r="H111" i="35"/>
  <c r="J111" i="35" s="1"/>
  <c r="H110" i="35"/>
  <c r="J110" i="35" s="1"/>
  <c r="K104" i="35"/>
  <c r="K120" i="35"/>
  <c r="K117" i="35"/>
  <c r="H114" i="35"/>
  <c r="J114" i="35" s="1"/>
  <c r="H109" i="35"/>
  <c r="J109" i="35" s="1"/>
  <c r="K103" i="35"/>
  <c r="H107" i="35"/>
  <c r="J107" i="35" s="1"/>
  <c r="K74" i="35"/>
  <c r="H106" i="35"/>
  <c r="J106" i="35" s="1"/>
  <c r="K73" i="35"/>
  <c r="K119" i="35"/>
  <c r="H121" i="35"/>
  <c r="J121" i="35" s="1"/>
  <c r="H105" i="35"/>
  <c r="J105" i="35" s="1"/>
  <c r="K72" i="35"/>
  <c r="K113" i="35"/>
  <c r="K71" i="35"/>
  <c r="K116" i="35"/>
  <c r="K69" i="35"/>
  <c r="H102" i="35"/>
  <c r="J102" i="35" s="1"/>
  <c r="H101" i="35"/>
  <c r="J101" i="35" s="1"/>
  <c r="K115" i="35"/>
  <c r="H100" i="35"/>
  <c r="J100" i="35" s="1"/>
  <c r="H54" i="35"/>
  <c r="J54" i="35" s="1"/>
  <c r="H50" i="35"/>
  <c r="J50" i="35" s="1"/>
  <c r="H96" i="35"/>
  <c r="J96" i="35" s="1"/>
  <c r="H31" i="35"/>
  <c r="J31" i="35" s="1"/>
  <c r="K84" i="35"/>
  <c r="H49" i="35"/>
  <c r="J49" i="35" s="1"/>
  <c r="K41" i="35"/>
  <c r="K85" i="35"/>
  <c r="H42" i="35"/>
  <c r="J42" i="35" s="1"/>
  <c r="H38" i="35"/>
  <c r="J38" i="35" s="1"/>
  <c r="H95" i="35"/>
  <c r="J95" i="35" s="1"/>
  <c r="H89" i="35"/>
  <c r="J89" i="35" s="1"/>
  <c r="H26" i="35"/>
  <c r="K82" i="35"/>
  <c r="K45" i="35"/>
  <c r="H56" i="35"/>
  <c r="J56" i="35" s="1"/>
  <c r="H33" i="35"/>
  <c r="J33" i="35" s="1"/>
  <c r="K83" i="35"/>
  <c r="H39" i="35"/>
  <c r="J39" i="35" s="1"/>
  <c r="H35" i="35"/>
  <c r="J35" i="35" s="1"/>
  <c r="K37" i="35"/>
  <c r="H142" i="35"/>
  <c r="J142" i="35" s="1"/>
  <c r="K125" i="35"/>
  <c r="H141" i="35"/>
  <c r="J141" i="35" s="1"/>
  <c r="K80" i="35"/>
  <c r="H51" i="35"/>
  <c r="J51" i="35" s="1"/>
  <c r="H29" i="35"/>
  <c r="J29" i="35" s="1"/>
  <c r="H140" i="35"/>
  <c r="J140" i="35" s="1"/>
  <c r="H81" i="35"/>
  <c r="J81" i="35" s="1"/>
  <c r="K79" i="35"/>
  <c r="K32" i="35"/>
  <c r="K43" i="35"/>
  <c r="H139" i="35"/>
  <c r="J139" i="35" s="1"/>
  <c r="H78" i="35"/>
  <c r="J78" i="35" s="1"/>
  <c r="K123" i="35"/>
  <c r="K44" i="35"/>
  <c r="H137" i="35"/>
  <c r="J137" i="35" s="1"/>
  <c r="H75" i="35"/>
  <c r="J75" i="35" s="1"/>
  <c r="H93" i="35"/>
  <c r="J93" i="35" s="1"/>
  <c r="H136" i="35"/>
  <c r="J136" i="35" s="1"/>
  <c r="K77" i="35"/>
  <c r="H55" i="35"/>
  <c r="J55" i="35" s="1"/>
  <c r="H53" i="35"/>
  <c r="J53" i="35" s="1"/>
  <c r="H47" i="35"/>
  <c r="J47" i="35" s="1"/>
  <c r="K40" i="35"/>
  <c r="H30" i="35"/>
  <c r="J30" i="35" s="1"/>
  <c r="K34" i="35"/>
  <c r="H135" i="35"/>
  <c r="J135" i="35" s="1"/>
  <c r="K76" i="35"/>
  <c r="H46" i="35"/>
  <c r="J46" i="35" s="1"/>
  <c r="H94" i="35"/>
  <c r="J94" i="35" s="1"/>
  <c r="H27" i="35"/>
  <c r="J27" i="35" s="1"/>
  <c r="H134" i="35"/>
  <c r="J134" i="35" s="1"/>
  <c r="K144" i="35"/>
  <c r="H88" i="35"/>
  <c r="J88" i="35" s="1"/>
  <c r="H48" i="35"/>
  <c r="J48" i="35" s="1"/>
  <c r="H138" i="35"/>
  <c r="J138" i="35" s="1"/>
  <c r="H67" i="35"/>
  <c r="J67" i="35" s="1"/>
  <c r="H86" i="35"/>
  <c r="J86" i="35" s="1"/>
  <c r="K52" i="35"/>
  <c r="K91" i="35"/>
  <c r="K57" i="35"/>
  <c r="H92" i="35"/>
  <c r="J92" i="35" s="1"/>
  <c r="K130" i="35"/>
  <c r="K90" i="35"/>
  <c r="K70" i="35"/>
  <c r="H128" i="35"/>
  <c r="J128" i="35" s="1"/>
  <c r="H87" i="35"/>
  <c r="J87" i="35" s="1"/>
  <c r="K129" i="35"/>
  <c r="K108" i="35"/>
  <c r="K68" i="35"/>
  <c r="E23" i="32"/>
  <c r="V830" i="2"/>
  <c r="V831" i="2"/>
  <c r="V832" i="2"/>
  <c r="V833" i="2"/>
  <c r="P830" i="2"/>
  <c r="P831" i="2"/>
  <c r="P832" i="2"/>
  <c r="P833" i="2"/>
  <c r="E13" i="39"/>
  <c r="B8" i="39"/>
  <c r="A8" i="39"/>
  <c r="B7" i="39"/>
  <c r="A7" i="39"/>
  <c r="B6" i="39"/>
  <c r="A6" i="39"/>
  <c r="B5" i="39"/>
  <c r="A5" i="39"/>
  <c r="B4" i="39"/>
  <c r="A4" i="39"/>
  <c r="B3" i="39"/>
  <c r="A3" i="39"/>
  <c r="J26" i="35" l="1"/>
  <c r="S48" i="37"/>
  <c r="S41" i="37"/>
  <c r="S30" i="37"/>
  <c r="S69" i="37"/>
  <c r="S32" i="37"/>
  <c r="S20" i="37"/>
  <c r="S42" i="37"/>
  <c r="S33" i="37"/>
  <c r="S31" i="37"/>
  <c r="S25" i="37"/>
  <c r="S22" i="37"/>
  <c r="S16" i="37"/>
  <c r="S13" i="37"/>
  <c r="S56" i="37"/>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V1012" i="2"/>
  <c r="V1013" i="2"/>
  <c r="V1014" i="2"/>
  <c r="V1015" i="2"/>
  <c r="V1016" i="2"/>
  <c r="V1017" i="2"/>
  <c r="V1018" i="2"/>
  <c r="V1019" i="2"/>
  <c r="V1020" i="2"/>
  <c r="V1021" i="2"/>
  <c r="V1022" i="2"/>
  <c r="V1023" i="2"/>
  <c r="V1024" i="2"/>
  <c r="V1025" i="2"/>
  <c r="V1026" i="2"/>
  <c r="V1027" i="2"/>
  <c r="V1028" i="2"/>
  <c r="V1029" i="2"/>
  <c r="V1030" i="2"/>
  <c r="V1031" i="2"/>
  <c r="V1032" i="2"/>
  <c r="V1033" i="2"/>
  <c r="V1034" i="2"/>
  <c r="V1035" i="2"/>
  <c r="V1036" i="2"/>
  <c r="V1037" i="2"/>
  <c r="V1038" i="2"/>
  <c r="V1039" i="2"/>
  <c r="V1040" i="2"/>
  <c r="V1041" i="2"/>
  <c r="V1042" i="2"/>
  <c r="V1043" i="2"/>
  <c r="V1044" i="2"/>
  <c r="V1045" i="2"/>
  <c r="V1046" i="2"/>
  <c r="V1047" i="2"/>
  <c r="V1048" i="2"/>
  <c r="V1049" i="2"/>
  <c r="V1050" i="2"/>
  <c r="V1051" i="2"/>
  <c r="V1052" i="2"/>
  <c r="V1053" i="2"/>
  <c r="V1054" i="2"/>
  <c r="V1055" i="2"/>
  <c r="V1056" i="2"/>
  <c r="V1057" i="2"/>
  <c r="V1058" i="2"/>
  <c r="V1059" i="2"/>
  <c r="V1060" i="2"/>
  <c r="V1061" i="2"/>
  <c r="V1062" i="2"/>
  <c r="V1063" i="2"/>
  <c r="V1064" i="2"/>
  <c r="V1065" i="2"/>
  <c r="V1066" i="2"/>
  <c r="V1067" i="2"/>
  <c r="V1068" i="2"/>
  <c r="V1069" i="2"/>
  <c r="V1070" i="2"/>
  <c r="V1071" i="2"/>
  <c r="V1072" i="2"/>
  <c r="V1073" i="2"/>
  <c r="V1074" i="2"/>
  <c r="V1075" i="2"/>
  <c r="V1076" i="2"/>
  <c r="V1077" i="2"/>
  <c r="V1078" i="2"/>
  <c r="V1079" i="2"/>
  <c r="V1080" i="2"/>
  <c r="V1081" i="2"/>
  <c r="V1082" i="2"/>
  <c r="V1083" i="2"/>
  <c r="V1084" i="2"/>
  <c r="V1085" i="2"/>
  <c r="V1086" i="2"/>
  <c r="V1087" i="2"/>
  <c r="V1088" i="2"/>
  <c r="V1089" i="2"/>
  <c r="V1090" i="2"/>
  <c r="V1091" i="2"/>
  <c r="V1092" i="2"/>
  <c r="V1093" i="2"/>
  <c r="V1094" i="2"/>
  <c r="V1095" i="2"/>
  <c r="V1096" i="2"/>
  <c r="V1097" i="2"/>
  <c r="V1098" i="2"/>
  <c r="V1099" i="2"/>
  <c r="V1100" i="2"/>
  <c r="V1101" i="2"/>
  <c r="V1102" i="2"/>
  <c r="V1103" i="2"/>
  <c r="V1104" i="2"/>
  <c r="V1105" i="2"/>
  <c r="V1106" i="2"/>
  <c r="V1107" i="2"/>
  <c r="V1108" i="2"/>
  <c r="V1109" i="2"/>
  <c r="V1110" i="2"/>
  <c r="V1111" i="2"/>
  <c r="V1112" i="2"/>
  <c r="V1113" i="2"/>
  <c r="V1114" i="2"/>
  <c r="V1115" i="2"/>
  <c r="V1116" i="2"/>
  <c r="V1117" i="2"/>
  <c r="V1118" i="2"/>
  <c r="V1119" i="2"/>
  <c r="V1120" i="2"/>
  <c r="V1121" i="2"/>
  <c r="V1122" i="2"/>
  <c r="V1123" i="2"/>
  <c r="V1124" i="2"/>
  <c r="V1125" i="2"/>
  <c r="V1126" i="2"/>
  <c r="V1127" i="2"/>
  <c r="V1128" i="2"/>
  <c r="V1129" i="2"/>
  <c r="V1130" i="2"/>
  <c r="V1131" i="2"/>
  <c r="V1132" i="2"/>
  <c r="V1133" i="2"/>
  <c r="V1134" i="2"/>
  <c r="V1135" i="2"/>
  <c r="V1136" i="2"/>
  <c r="V1137" i="2"/>
  <c r="V1138" i="2"/>
  <c r="V1139" i="2"/>
  <c r="V1140" i="2"/>
  <c r="V1141" i="2"/>
  <c r="V1142" i="2"/>
  <c r="V1143" i="2"/>
  <c r="V1144" i="2"/>
  <c r="V1145" i="2"/>
  <c r="V1146" i="2"/>
  <c r="V1147" i="2"/>
  <c r="V1148" i="2"/>
  <c r="V1149" i="2"/>
  <c r="V1150" i="2"/>
  <c r="V1151" i="2"/>
  <c r="V1152" i="2"/>
  <c r="V1153" i="2"/>
  <c r="V1154" i="2"/>
  <c r="V1155" i="2"/>
  <c r="V1156" i="2"/>
  <c r="V1157" i="2"/>
  <c r="V1158" i="2"/>
  <c r="V1159" i="2"/>
  <c r="V1160" i="2"/>
  <c r="V1161" i="2"/>
  <c r="V1162" i="2"/>
  <c r="V1163" i="2"/>
  <c r="V1164" i="2"/>
  <c r="V1165" i="2"/>
  <c r="V1166" i="2"/>
  <c r="V1167" i="2"/>
  <c r="V1168" i="2"/>
  <c r="V1169" i="2"/>
  <c r="V1170" i="2"/>
  <c r="V1171" i="2"/>
  <c r="V1172" i="2"/>
  <c r="V1173" i="2"/>
  <c r="V1174" i="2"/>
  <c r="V1175" i="2"/>
  <c r="V1176" i="2"/>
  <c r="V1177" i="2"/>
  <c r="V1178" i="2"/>
  <c r="V1179" i="2"/>
  <c r="V1180" i="2"/>
  <c r="V1181" i="2"/>
  <c r="V1182" i="2"/>
  <c r="V1183" i="2"/>
  <c r="V1184" i="2"/>
  <c r="V1185" i="2"/>
  <c r="V1186" i="2"/>
  <c r="V1187" i="2"/>
  <c r="V1188" i="2"/>
  <c r="V1189" i="2"/>
  <c r="V1190" i="2"/>
  <c r="V1191" i="2"/>
  <c r="V1192" i="2"/>
  <c r="V1193" i="2"/>
  <c r="V1194" i="2"/>
  <c r="V1195" i="2"/>
  <c r="V1196" i="2"/>
  <c r="V1197" i="2"/>
  <c r="V1198" i="2"/>
  <c r="V1199" i="2"/>
  <c r="V1200" i="2"/>
  <c r="V1201" i="2"/>
  <c r="V1202" i="2"/>
  <c r="V1203" i="2"/>
  <c r="V1204" i="2"/>
  <c r="V1205" i="2"/>
  <c r="V1206" i="2"/>
  <c r="V1207" i="2"/>
  <c r="V1208" i="2"/>
  <c r="V1209" i="2"/>
  <c r="V1210" i="2"/>
  <c r="V1211" i="2"/>
  <c r="V1212" i="2"/>
  <c r="V1213" i="2"/>
  <c r="V1214" i="2"/>
  <c r="V1215" i="2"/>
  <c r="V1216" i="2"/>
  <c r="V1217" i="2"/>
  <c r="V1218" i="2"/>
  <c r="V1219" i="2"/>
  <c r="V1220" i="2"/>
  <c r="V966" i="2"/>
  <c r="V967" i="2"/>
  <c r="V968" i="2"/>
  <c r="V969" i="2"/>
  <c r="V970" i="2"/>
  <c r="V971" i="2"/>
  <c r="V972" i="2"/>
  <c r="V973" i="2"/>
  <c r="V974" i="2"/>
  <c r="V975" i="2"/>
  <c r="V976" i="2"/>
  <c r="V977" i="2"/>
  <c r="V978" i="2"/>
  <c r="V979" i="2"/>
  <c r="V980" i="2"/>
  <c r="V981" i="2"/>
  <c r="V982" i="2"/>
  <c r="V983" i="2"/>
  <c r="V984" i="2"/>
  <c r="V985" i="2"/>
  <c r="P1149" i="2"/>
  <c r="R1149" i="2"/>
  <c r="O1150" i="2"/>
  <c r="P1150" i="2"/>
  <c r="Q1150" i="2"/>
  <c r="R1150" i="2"/>
  <c r="P1151" i="2"/>
  <c r="R1151" i="2"/>
  <c r="P1152" i="2"/>
  <c r="R1152" i="2"/>
  <c r="P1153" i="2"/>
  <c r="R1153" i="2"/>
  <c r="P1154" i="2"/>
  <c r="R1154" i="2"/>
  <c r="P1155" i="2"/>
  <c r="R1155" i="2"/>
  <c r="P1156" i="2"/>
  <c r="R1156" i="2"/>
  <c r="P1157" i="2"/>
  <c r="R1157" i="2"/>
  <c r="P1158" i="2"/>
  <c r="R1158" i="2"/>
  <c r="O1159" i="2"/>
  <c r="P1159" i="2"/>
  <c r="Q1159" i="2"/>
  <c r="R1159" i="2"/>
  <c r="P1160" i="2"/>
  <c r="R1160" i="2"/>
  <c r="P1161" i="2"/>
  <c r="R1161" i="2"/>
  <c r="P1162" i="2"/>
  <c r="R1162" i="2"/>
  <c r="P1163" i="2"/>
  <c r="R1163" i="2"/>
  <c r="P1164" i="2"/>
  <c r="R1164" i="2"/>
  <c r="P1165" i="2"/>
  <c r="R1165" i="2"/>
  <c r="P1166" i="2"/>
  <c r="R1166" i="2"/>
  <c r="P1167" i="2"/>
  <c r="R1167" i="2"/>
  <c r="P1168" i="2"/>
  <c r="R1168" i="2"/>
  <c r="P1169" i="2"/>
  <c r="R1169" i="2"/>
  <c r="P1170" i="2"/>
  <c r="R1170" i="2"/>
  <c r="P1171" i="2"/>
  <c r="R1171" i="2"/>
  <c r="P1172" i="2"/>
  <c r="R1172" i="2"/>
  <c r="P1173" i="2"/>
  <c r="R1173" i="2"/>
  <c r="P1174" i="2"/>
  <c r="R1174" i="2"/>
  <c r="P1175" i="2"/>
  <c r="R1175" i="2"/>
  <c r="P1176" i="2"/>
  <c r="R1176" i="2"/>
  <c r="P1177" i="2"/>
  <c r="R1177" i="2"/>
  <c r="P1178" i="2"/>
  <c r="R1178" i="2"/>
  <c r="O1179" i="2"/>
  <c r="P1179" i="2"/>
  <c r="Q1179" i="2"/>
  <c r="R1179" i="2"/>
  <c r="O1180" i="2"/>
  <c r="P1180" i="2"/>
  <c r="Q1180" i="2"/>
  <c r="R1180" i="2"/>
  <c r="P1181" i="2"/>
  <c r="R1181" i="2"/>
  <c r="P1182" i="2"/>
  <c r="R1182" i="2"/>
  <c r="P1183" i="2"/>
  <c r="R1183" i="2"/>
  <c r="P1184" i="2"/>
  <c r="R1184" i="2"/>
  <c r="P1185" i="2"/>
  <c r="R1185" i="2"/>
  <c r="P1186" i="2"/>
  <c r="R1186" i="2"/>
  <c r="P1187" i="2"/>
  <c r="R1187" i="2"/>
  <c r="P1188" i="2"/>
  <c r="R1188" i="2"/>
  <c r="P1189" i="2"/>
  <c r="R1189" i="2"/>
  <c r="P1190" i="2"/>
  <c r="R1190" i="2"/>
  <c r="P1191" i="2"/>
  <c r="R1191" i="2"/>
  <c r="P1192" i="2"/>
  <c r="R1192" i="2"/>
  <c r="P1193" i="2"/>
  <c r="R1193" i="2"/>
  <c r="P1194" i="2"/>
  <c r="R1194" i="2"/>
  <c r="P1195" i="2"/>
  <c r="R1195" i="2"/>
  <c r="P1196" i="2"/>
  <c r="R1196" i="2"/>
  <c r="P1197" i="2"/>
  <c r="R1197" i="2"/>
  <c r="P1198" i="2"/>
  <c r="R1198" i="2"/>
  <c r="P1199" i="2"/>
  <c r="R1199" i="2"/>
  <c r="P1200" i="2"/>
  <c r="R1200" i="2"/>
  <c r="P1201" i="2"/>
  <c r="R1201" i="2"/>
  <c r="O1202" i="2"/>
  <c r="P1202" i="2"/>
  <c r="Q1202" i="2"/>
  <c r="R1202" i="2"/>
  <c r="P1203" i="2"/>
  <c r="R1203" i="2"/>
  <c r="P1204" i="2"/>
  <c r="R1204" i="2"/>
  <c r="P1205" i="2"/>
  <c r="R1205" i="2"/>
  <c r="O1206" i="2"/>
  <c r="P1206" i="2"/>
  <c r="Q1206" i="2"/>
  <c r="R1206" i="2"/>
  <c r="P1207" i="2"/>
  <c r="R1207" i="2"/>
  <c r="P1208" i="2"/>
  <c r="R1208" i="2"/>
  <c r="P1209" i="2"/>
  <c r="R1209" i="2"/>
  <c r="P1210" i="2"/>
  <c r="R1210" i="2"/>
  <c r="P1211" i="2"/>
  <c r="R1211" i="2"/>
  <c r="P1212" i="2"/>
  <c r="R1212" i="2"/>
  <c r="P1213" i="2"/>
  <c r="R1213" i="2"/>
  <c r="P1214" i="2"/>
  <c r="R1214" i="2"/>
  <c r="P1215" i="2"/>
  <c r="R1215" i="2"/>
  <c r="P1216" i="2"/>
  <c r="R1216" i="2"/>
  <c r="P1217" i="2"/>
  <c r="R1217" i="2"/>
  <c r="P1218" i="2"/>
  <c r="R1218" i="2"/>
  <c r="P1219" i="2"/>
  <c r="R1219" i="2"/>
  <c r="P1220" i="2"/>
  <c r="R1220" i="2"/>
  <c r="P1104" i="2"/>
  <c r="R1104" i="2"/>
  <c r="O1105" i="2"/>
  <c r="P1105" i="2"/>
  <c r="Q1105" i="2"/>
  <c r="R1105" i="2"/>
  <c r="P1106" i="2"/>
  <c r="R1106" i="2"/>
  <c r="P1107" i="2"/>
  <c r="R1107" i="2"/>
  <c r="P1108" i="2"/>
  <c r="R1108" i="2"/>
  <c r="P1109" i="2"/>
  <c r="R1109" i="2"/>
  <c r="P1110" i="2"/>
  <c r="R1110" i="2"/>
  <c r="P1111" i="2"/>
  <c r="R1111" i="2"/>
  <c r="P1112" i="2"/>
  <c r="R1112" i="2"/>
  <c r="P1113" i="2"/>
  <c r="R1113" i="2"/>
  <c r="P1114" i="2"/>
  <c r="R1114" i="2"/>
  <c r="P1115" i="2"/>
  <c r="R1115" i="2"/>
  <c r="P1116" i="2"/>
  <c r="R1116" i="2"/>
  <c r="P1117" i="2"/>
  <c r="R1117" i="2"/>
  <c r="P1118" i="2"/>
  <c r="R1118" i="2"/>
  <c r="P1119" i="2"/>
  <c r="R1119" i="2"/>
  <c r="P1120" i="2"/>
  <c r="R1120" i="2"/>
  <c r="P1121" i="2"/>
  <c r="R1121" i="2"/>
  <c r="P1122" i="2"/>
  <c r="R1122" i="2"/>
  <c r="P1123" i="2"/>
  <c r="R1123" i="2"/>
  <c r="P1124" i="2"/>
  <c r="R1124" i="2"/>
  <c r="P1125" i="2"/>
  <c r="R1125" i="2"/>
  <c r="P1126" i="2"/>
  <c r="R1126" i="2"/>
  <c r="O1127" i="2"/>
  <c r="P1127" i="2"/>
  <c r="Q1127" i="2"/>
  <c r="R1127" i="2"/>
  <c r="O1128" i="2"/>
  <c r="P1128" i="2"/>
  <c r="Q1128" i="2"/>
  <c r="R1128" i="2"/>
  <c r="O1129" i="2"/>
  <c r="P1129" i="2"/>
  <c r="Q1129" i="2"/>
  <c r="R1129" i="2"/>
  <c r="O1130" i="2"/>
  <c r="P1130" i="2"/>
  <c r="Q1130" i="2"/>
  <c r="R1130" i="2"/>
  <c r="P1131" i="2"/>
  <c r="R1131" i="2"/>
  <c r="P1132" i="2"/>
  <c r="R1132" i="2"/>
  <c r="P1133" i="2"/>
  <c r="R1133" i="2"/>
  <c r="P1134" i="2"/>
  <c r="R1134" i="2"/>
  <c r="P1135" i="2"/>
  <c r="R1135" i="2"/>
  <c r="P1136" i="2"/>
  <c r="R1136" i="2"/>
  <c r="P1137" i="2"/>
  <c r="R1137" i="2"/>
  <c r="P1138" i="2"/>
  <c r="R1138" i="2"/>
  <c r="P1139" i="2"/>
  <c r="R1139" i="2"/>
  <c r="P1140" i="2"/>
  <c r="R1140" i="2"/>
  <c r="P1141" i="2"/>
  <c r="R1141" i="2"/>
  <c r="P1142" i="2"/>
  <c r="R1142" i="2"/>
  <c r="P1143" i="2"/>
  <c r="R1143" i="2"/>
  <c r="P1144" i="2"/>
  <c r="R1144" i="2"/>
  <c r="P1145" i="2"/>
  <c r="R1145" i="2"/>
  <c r="P1146" i="2"/>
  <c r="R1146" i="2"/>
  <c r="P1147" i="2"/>
  <c r="R1147" i="2"/>
  <c r="P1148" i="2"/>
  <c r="R1148" i="2"/>
  <c r="P1054" i="2"/>
  <c r="R1054" i="2"/>
  <c r="O1055" i="2"/>
  <c r="P1055" i="2"/>
  <c r="Q1055" i="2"/>
  <c r="R1055" i="2"/>
  <c r="P1056" i="2"/>
  <c r="R1056" i="2"/>
  <c r="P1057" i="2"/>
  <c r="R1057" i="2"/>
  <c r="P1058" i="2"/>
  <c r="R1058" i="2"/>
  <c r="P1059" i="2"/>
  <c r="R1059" i="2"/>
  <c r="P1060" i="2"/>
  <c r="R1060" i="2"/>
  <c r="P1061" i="2"/>
  <c r="R1061" i="2"/>
  <c r="P1062" i="2"/>
  <c r="R1062" i="2"/>
  <c r="P1063" i="2"/>
  <c r="R1063" i="2"/>
  <c r="P1064" i="2"/>
  <c r="R1064" i="2"/>
  <c r="P1065" i="2"/>
  <c r="R1065" i="2"/>
  <c r="P1066" i="2"/>
  <c r="R1066" i="2"/>
  <c r="P1067" i="2"/>
  <c r="R1067" i="2"/>
  <c r="P1068" i="2"/>
  <c r="R1068" i="2"/>
  <c r="P1069" i="2"/>
  <c r="R1069" i="2"/>
  <c r="P1070" i="2"/>
  <c r="R1070" i="2"/>
  <c r="P1071" i="2"/>
  <c r="R1071" i="2"/>
  <c r="O1072" i="2"/>
  <c r="P1072" i="2"/>
  <c r="Q1072" i="2"/>
  <c r="R1072" i="2"/>
  <c r="P1073" i="2"/>
  <c r="R1073" i="2"/>
  <c r="P1074" i="2"/>
  <c r="R1074" i="2"/>
  <c r="P1075" i="2"/>
  <c r="R1075" i="2"/>
  <c r="P1076" i="2"/>
  <c r="R1076" i="2"/>
  <c r="P1077" i="2"/>
  <c r="R1077" i="2"/>
  <c r="P1078" i="2"/>
  <c r="R1078" i="2"/>
  <c r="P1079" i="2"/>
  <c r="R1079" i="2"/>
  <c r="P1080" i="2"/>
  <c r="R1080" i="2"/>
  <c r="P1081" i="2"/>
  <c r="R1081" i="2"/>
  <c r="O1082" i="2"/>
  <c r="P1082" i="2"/>
  <c r="Q1082" i="2"/>
  <c r="R1082" i="2"/>
  <c r="O1083" i="2"/>
  <c r="P1083" i="2"/>
  <c r="Q1083" i="2"/>
  <c r="R1083" i="2"/>
  <c r="P1084" i="2"/>
  <c r="R1084" i="2"/>
  <c r="P1085" i="2"/>
  <c r="R1085" i="2"/>
  <c r="P1086" i="2"/>
  <c r="R1086" i="2"/>
  <c r="P1087" i="2"/>
  <c r="R1087" i="2"/>
  <c r="P1088" i="2"/>
  <c r="R1088" i="2"/>
  <c r="P1089" i="2"/>
  <c r="R1089" i="2"/>
  <c r="P1090" i="2"/>
  <c r="R1090" i="2"/>
  <c r="P1091" i="2"/>
  <c r="R1091" i="2"/>
  <c r="P1092" i="2"/>
  <c r="R1092" i="2"/>
  <c r="P1093" i="2"/>
  <c r="R1093" i="2"/>
  <c r="P1094" i="2"/>
  <c r="R1094" i="2"/>
  <c r="P1095" i="2"/>
  <c r="R1095" i="2"/>
  <c r="P1096" i="2"/>
  <c r="R1096" i="2"/>
  <c r="P1097" i="2"/>
  <c r="R1097" i="2"/>
  <c r="P1098" i="2"/>
  <c r="R1098" i="2"/>
  <c r="P1099" i="2"/>
  <c r="R1099" i="2"/>
  <c r="P1100" i="2"/>
  <c r="R1100" i="2"/>
  <c r="P1101" i="2"/>
  <c r="R1101" i="2"/>
  <c r="P1102" i="2"/>
  <c r="R1102" i="2"/>
  <c r="P1103" i="2"/>
  <c r="R1103" i="2"/>
  <c r="P999" i="2"/>
  <c r="R999" i="2"/>
  <c r="O1000" i="2"/>
  <c r="P1000" i="2"/>
  <c r="Q1000" i="2"/>
  <c r="R1000" i="2"/>
  <c r="P1001" i="2"/>
  <c r="R1001" i="2"/>
  <c r="P1002" i="2"/>
  <c r="R1002" i="2"/>
  <c r="P1003" i="2"/>
  <c r="R1003" i="2"/>
  <c r="P1004" i="2"/>
  <c r="R1004" i="2"/>
  <c r="P1005" i="2"/>
  <c r="R1005" i="2"/>
  <c r="P1006" i="2"/>
  <c r="R1006" i="2"/>
  <c r="P1007" i="2"/>
  <c r="R1007" i="2"/>
  <c r="P1008" i="2"/>
  <c r="R1008" i="2"/>
  <c r="P1009" i="2"/>
  <c r="R1009" i="2"/>
  <c r="P1010" i="2"/>
  <c r="R1010" i="2"/>
  <c r="P1011" i="2"/>
  <c r="R1011" i="2"/>
  <c r="P1012" i="2"/>
  <c r="R1012" i="2"/>
  <c r="P1013" i="2"/>
  <c r="R1013" i="2"/>
  <c r="P1014" i="2"/>
  <c r="R1014" i="2"/>
  <c r="P1015" i="2"/>
  <c r="R1015" i="2"/>
  <c r="P1016" i="2"/>
  <c r="R1016" i="2"/>
  <c r="P1017" i="2"/>
  <c r="R1017" i="2"/>
  <c r="P1018" i="2"/>
  <c r="R1018" i="2"/>
  <c r="P1019" i="2"/>
  <c r="R1019" i="2"/>
  <c r="O1020" i="2"/>
  <c r="P1020" i="2"/>
  <c r="Q1020" i="2"/>
  <c r="R1020" i="2"/>
  <c r="P1021" i="2"/>
  <c r="R1021" i="2"/>
  <c r="P1022" i="2"/>
  <c r="R1022" i="2"/>
  <c r="P1023" i="2"/>
  <c r="R1023" i="2"/>
  <c r="P1024" i="2"/>
  <c r="R1024" i="2"/>
  <c r="P1025" i="2"/>
  <c r="R1025" i="2"/>
  <c r="P1026" i="2"/>
  <c r="R1026" i="2"/>
  <c r="P1027" i="2"/>
  <c r="R1027" i="2"/>
  <c r="P1028" i="2"/>
  <c r="R1028" i="2"/>
  <c r="P1029" i="2"/>
  <c r="R1029" i="2"/>
  <c r="P1030" i="2"/>
  <c r="R1030" i="2"/>
  <c r="O1031" i="2"/>
  <c r="P1031" i="2"/>
  <c r="Q1031" i="2"/>
  <c r="R1031" i="2"/>
  <c r="P1032" i="2"/>
  <c r="R1032" i="2"/>
  <c r="P1033" i="2"/>
  <c r="R1033" i="2"/>
  <c r="P1034" i="2"/>
  <c r="R1034" i="2"/>
  <c r="P1035" i="2"/>
  <c r="R1035" i="2"/>
  <c r="P1036" i="2"/>
  <c r="R1036" i="2"/>
  <c r="P1037" i="2"/>
  <c r="R1037" i="2"/>
  <c r="P1038" i="2"/>
  <c r="R1038" i="2"/>
  <c r="P1039" i="2"/>
  <c r="R1039" i="2"/>
  <c r="P1040" i="2"/>
  <c r="R1040" i="2"/>
  <c r="P1041" i="2"/>
  <c r="R1041" i="2"/>
  <c r="P1042" i="2"/>
  <c r="R1042" i="2"/>
  <c r="P1043" i="2"/>
  <c r="R1043" i="2"/>
  <c r="P1044" i="2"/>
  <c r="R1044" i="2"/>
  <c r="P1045" i="2"/>
  <c r="R1045" i="2"/>
  <c r="P1046" i="2"/>
  <c r="R1046" i="2"/>
  <c r="P1047" i="2"/>
  <c r="R1047" i="2"/>
  <c r="P1048" i="2"/>
  <c r="R1048" i="2"/>
  <c r="P1049" i="2"/>
  <c r="R1049" i="2"/>
  <c r="P1050" i="2"/>
  <c r="R1050" i="2"/>
  <c r="P1051" i="2"/>
  <c r="R1051" i="2"/>
  <c r="P1052" i="2"/>
  <c r="R1052" i="2"/>
  <c r="P1053" i="2"/>
  <c r="R1053" i="2"/>
  <c r="P985" i="2"/>
  <c r="R985" i="2"/>
  <c r="P986" i="2"/>
  <c r="R986" i="2"/>
  <c r="P987" i="2"/>
  <c r="R987" i="2"/>
  <c r="P988" i="2"/>
  <c r="R988" i="2"/>
  <c r="P989" i="2"/>
  <c r="R989" i="2"/>
  <c r="P990" i="2"/>
  <c r="R990" i="2"/>
  <c r="P991" i="2"/>
  <c r="R991" i="2"/>
  <c r="P992" i="2"/>
  <c r="R992" i="2"/>
  <c r="P993" i="2"/>
  <c r="R993" i="2"/>
  <c r="P994" i="2"/>
  <c r="R994" i="2"/>
  <c r="P995" i="2"/>
  <c r="R995" i="2"/>
  <c r="P996" i="2"/>
  <c r="R996" i="2"/>
  <c r="P997" i="2"/>
  <c r="R997" i="2"/>
  <c r="P998" i="2"/>
  <c r="R998" i="2"/>
  <c r="P976" i="2"/>
  <c r="R976" i="2"/>
  <c r="P977" i="2"/>
  <c r="R977" i="2"/>
  <c r="P978" i="2"/>
  <c r="R978" i="2"/>
  <c r="P979" i="2"/>
  <c r="R979" i="2"/>
  <c r="P980" i="2"/>
  <c r="Q980" i="2"/>
  <c r="O980" i="2" s="1"/>
  <c r="R980" i="2"/>
  <c r="P981" i="2"/>
  <c r="Q981" i="2"/>
  <c r="O981" i="2" s="1"/>
  <c r="R981" i="2"/>
  <c r="P982" i="2"/>
  <c r="R982" i="2"/>
  <c r="P983" i="2"/>
  <c r="R983" i="2"/>
  <c r="P984" i="2"/>
  <c r="R984" i="2"/>
  <c r="P966" i="2"/>
  <c r="R966" i="2"/>
  <c r="P967" i="2"/>
  <c r="R967" i="2"/>
  <c r="P968" i="2"/>
  <c r="R968" i="2"/>
  <c r="P969" i="2"/>
  <c r="R969" i="2"/>
  <c r="P970" i="2"/>
  <c r="R970" i="2"/>
  <c r="P971" i="2"/>
  <c r="R971" i="2"/>
  <c r="P972" i="2"/>
  <c r="R972" i="2"/>
  <c r="P973" i="2"/>
  <c r="R973" i="2"/>
  <c r="P974" i="2"/>
  <c r="R974" i="2"/>
  <c r="P975" i="2"/>
  <c r="R975" i="2"/>
  <c r="V956" i="2"/>
  <c r="V957" i="2"/>
  <c r="V958" i="2"/>
  <c r="V959" i="2"/>
  <c r="V960" i="2"/>
  <c r="V961" i="2"/>
  <c r="V962" i="2"/>
  <c r="V963" i="2"/>
  <c r="V964" i="2"/>
  <c r="V965" i="2"/>
  <c r="P956" i="2"/>
  <c r="R956" i="2"/>
  <c r="P957" i="2"/>
  <c r="R957" i="2"/>
  <c r="P958" i="2"/>
  <c r="R958" i="2"/>
  <c r="P959" i="2"/>
  <c r="R959" i="2"/>
  <c r="P960" i="2"/>
  <c r="R960" i="2"/>
  <c r="P961" i="2"/>
  <c r="R961" i="2"/>
  <c r="P962" i="2"/>
  <c r="R962" i="2"/>
  <c r="P963" i="2"/>
  <c r="R963" i="2"/>
  <c r="P964" i="2"/>
  <c r="R964" i="2"/>
  <c r="P965" i="2"/>
  <c r="R965" i="2"/>
  <c r="E25" i="35"/>
  <c r="E24" i="35"/>
  <c r="V951" i="2"/>
  <c r="V952" i="2"/>
  <c r="V953" i="2"/>
  <c r="V954" i="2"/>
  <c r="V955" i="2"/>
  <c r="P951" i="2"/>
  <c r="R951" i="2"/>
  <c r="P952" i="2"/>
  <c r="R952" i="2"/>
  <c r="P953" i="2"/>
  <c r="R953" i="2"/>
  <c r="P954" i="2"/>
  <c r="R954" i="2"/>
  <c r="P955" i="2"/>
  <c r="R955" i="2"/>
  <c r="E23" i="35"/>
  <c r="E22" i="35"/>
  <c r="E21" i="35"/>
  <c r="V939" i="2"/>
  <c r="V940" i="2"/>
  <c r="V941" i="2"/>
  <c r="V942" i="2"/>
  <c r="V943" i="2"/>
  <c r="V944" i="2"/>
  <c r="V945" i="2"/>
  <c r="V946" i="2"/>
  <c r="V947" i="2"/>
  <c r="V948" i="2"/>
  <c r="V949" i="2"/>
  <c r="V950" i="2"/>
  <c r="P939" i="2"/>
  <c r="R939" i="2"/>
  <c r="P940" i="2"/>
  <c r="R940" i="2"/>
  <c r="P941" i="2"/>
  <c r="R941" i="2"/>
  <c r="P942" i="2"/>
  <c r="R942" i="2"/>
  <c r="P943" i="2"/>
  <c r="R943" i="2"/>
  <c r="P944" i="2"/>
  <c r="Q944" i="2"/>
  <c r="O944" i="2" s="1"/>
  <c r="R944" i="2"/>
  <c r="P945" i="2"/>
  <c r="R945" i="2"/>
  <c r="P946" i="2"/>
  <c r="R946" i="2"/>
  <c r="P947" i="2"/>
  <c r="R947" i="2"/>
  <c r="P948" i="2"/>
  <c r="R948" i="2"/>
  <c r="P949" i="2"/>
  <c r="R949" i="2"/>
  <c r="P950" i="2"/>
  <c r="R950" i="2"/>
  <c r="E20" i="35"/>
  <c r="E19" i="35"/>
  <c r="P937" i="2"/>
  <c r="R937" i="2"/>
  <c r="V937" i="2"/>
  <c r="P938" i="2"/>
  <c r="R938" i="2"/>
  <c r="V938" i="2"/>
  <c r="P914" i="2"/>
  <c r="R914" i="2"/>
  <c r="V914" i="2"/>
  <c r="P915" i="2"/>
  <c r="R915" i="2"/>
  <c r="V915" i="2"/>
  <c r="P916" i="2"/>
  <c r="R916" i="2"/>
  <c r="V916" i="2"/>
  <c r="P917" i="2"/>
  <c r="R917" i="2"/>
  <c r="V917" i="2"/>
  <c r="P918" i="2"/>
  <c r="R918" i="2"/>
  <c r="V918" i="2"/>
  <c r="P919" i="2"/>
  <c r="R919" i="2"/>
  <c r="V919" i="2"/>
  <c r="O920" i="2"/>
  <c r="P920" i="2"/>
  <c r="Q920" i="2"/>
  <c r="R920" i="2"/>
  <c r="V920" i="2"/>
  <c r="P921" i="2"/>
  <c r="R921" i="2"/>
  <c r="V921" i="2"/>
  <c r="P922" i="2"/>
  <c r="R922" i="2"/>
  <c r="V922" i="2"/>
  <c r="P923" i="2"/>
  <c r="R923" i="2"/>
  <c r="V923" i="2"/>
  <c r="P924" i="2"/>
  <c r="R924" i="2"/>
  <c r="V924" i="2"/>
  <c r="P925" i="2"/>
  <c r="R925" i="2"/>
  <c r="V925" i="2"/>
  <c r="P926" i="2"/>
  <c r="R926" i="2"/>
  <c r="V926" i="2"/>
  <c r="P927" i="2"/>
  <c r="R927" i="2"/>
  <c r="V927" i="2"/>
  <c r="P928" i="2"/>
  <c r="R928" i="2"/>
  <c r="V928" i="2"/>
  <c r="P929" i="2"/>
  <c r="R929" i="2"/>
  <c r="V929" i="2"/>
  <c r="P930" i="2"/>
  <c r="R930" i="2"/>
  <c r="V930" i="2"/>
  <c r="P931" i="2"/>
  <c r="R931" i="2"/>
  <c r="V931" i="2"/>
  <c r="P932" i="2"/>
  <c r="R932" i="2"/>
  <c r="V932" i="2"/>
  <c r="P933" i="2"/>
  <c r="R933" i="2"/>
  <c r="V933" i="2"/>
  <c r="P934" i="2"/>
  <c r="R934" i="2"/>
  <c r="V934" i="2"/>
  <c r="P935" i="2"/>
  <c r="R935" i="2"/>
  <c r="V935" i="2"/>
  <c r="P936" i="2"/>
  <c r="R936" i="2"/>
  <c r="V936" i="2"/>
  <c r="P895" i="2"/>
  <c r="R895" i="2"/>
  <c r="V895" i="2"/>
  <c r="P896" i="2"/>
  <c r="R896" i="2"/>
  <c r="V896" i="2"/>
  <c r="P897" i="2"/>
  <c r="R897" i="2"/>
  <c r="V897" i="2"/>
  <c r="P898" i="2"/>
  <c r="R898" i="2"/>
  <c r="V898" i="2"/>
  <c r="P899" i="2"/>
  <c r="R899" i="2"/>
  <c r="V899" i="2"/>
  <c r="P900" i="2"/>
  <c r="R900" i="2"/>
  <c r="V900" i="2"/>
  <c r="P901" i="2"/>
  <c r="R901" i="2"/>
  <c r="V901" i="2"/>
  <c r="P902" i="2"/>
  <c r="R902" i="2"/>
  <c r="V902" i="2"/>
  <c r="P903" i="2"/>
  <c r="R903" i="2"/>
  <c r="V903" i="2"/>
  <c r="P904" i="2"/>
  <c r="R904" i="2"/>
  <c r="V904" i="2"/>
  <c r="P905" i="2"/>
  <c r="R905" i="2"/>
  <c r="V905" i="2"/>
  <c r="P906" i="2"/>
  <c r="R906" i="2"/>
  <c r="V906" i="2"/>
  <c r="P907" i="2"/>
  <c r="R907" i="2"/>
  <c r="V907" i="2"/>
  <c r="P908" i="2"/>
  <c r="R908" i="2"/>
  <c r="V908" i="2"/>
  <c r="P909" i="2"/>
  <c r="R909" i="2"/>
  <c r="V909" i="2"/>
  <c r="P910" i="2"/>
  <c r="R910" i="2"/>
  <c r="V910" i="2"/>
  <c r="P911" i="2"/>
  <c r="R911" i="2"/>
  <c r="V911" i="2"/>
  <c r="P912" i="2"/>
  <c r="R912" i="2"/>
  <c r="V912" i="2"/>
  <c r="P913" i="2"/>
  <c r="R913" i="2"/>
  <c r="V913" i="2"/>
  <c r="V894" i="2"/>
  <c r="P894" i="2"/>
  <c r="R894" i="2"/>
  <c r="P884" i="2"/>
  <c r="R884" i="2"/>
  <c r="V884" i="2"/>
  <c r="P885" i="2"/>
  <c r="R885" i="2"/>
  <c r="V885" i="2"/>
  <c r="P886" i="2"/>
  <c r="R886" i="2"/>
  <c r="V886" i="2"/>
  <c r="P887" i="2"/>
  <c r="R887" i="2"/>
  <c r="V887" i="2"/>
  <c r="P888" i="2"/>
  <c r="R888" i="2"/>
  <c r="V888" i="2"/>
  <c r="P889" i="2"/>
  <c r="R889" i="2"/>
  <c r="V889" i="2"/>
  <c r="P890" i="2"/>
  <c r="R890" i="2"/>
  <c r="V890" i="2"/>
  <c r="P891" i="2"/>
  <c r="R891" i="2"/>
  <c r="V891" i="2"/>
  <c r="P892" i="2"/>
  <c r="R892" i="2"/>
  <c r="V892" i="2"/>
  <c r="P893" i="2"/>
  <c r="R893" i="2"/>
  <c r="V893" i="2"/>
  <c r="V869" i="2"/>
  <c r="V870" i="2"/>
  <c r="V871" i="2"/>
  <c r="V872" i="2"/>
  <c r="V873" i="2"/>
  <c r="V874" i="2"/>
  <c r="V875" i="2"/>
  <c r="V876" i="2"/>
  <c r="V877" i="2"/>
  <c r="V878" i="2"/>
  <c r="V879" i="2"/>
  <c r="V880" i="2"/>
  <c r="V881" i="2"/>
  <c r="V882" i="2"/>
  <c r="V883" i="2"/>
  <c r="P869" i="2"/>
  <c r="R869" i="2"/>
  <c r="P870" i="2"/>
  <c r="R870" i="2"/>
  <c r="P871" i="2"/>
  <c r="R871" i="2"/>
  <c r="P872" i="2"/>
  <c r="R872" i="2"/>
  <c r="P873" i="2"/>
  <c r="R873" i="2"/>
  <c r="P874" i="2"/>
  <c r="R874" i="2"/>
  <c r="P875" i="2"/>
  <c r="R875" i="2"/>
  <c r="P876" i="2"/>
  <c r="R876" i="2"/>
  <c r="P877" i="2"/>
  <c r="R877" i="2"/>
  <c r="P878" i="2"/>
  <c r="R878" i="2"/>
  <c r="P879" i="2"/>
  <c r="R879" i="2"/>
  <c r="P880" i="2"/>
  <c r="R880" i="2"/>
  <c r="P881" i="2"/>
  <c r="R881" i="2"/>
  <c r="P882" i="2"/>
  <c r="R882" i="2"/>
  <c r="P883" i="2"/>
  <c r="R883" i="2"/>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V702" i="2"/>
  <c r="V703" i="2"/>
  <c r="V704" i="2"/>
  <c r="V705" i="2"/>
  <c r="V706" i="2"/>
  <c r="V707" i="2"/>
  <c r="V708" i="2"/>
  <c r="V709" i="2"/>
  <c r="V710" i="2"/>
  <c r="V711" i="2"/>
  <c r="V712" i="2"/>
  <c r="V713" i="2"/>
  <c r="V714" i="2"/>
  <c r="V715" i="2"/>
  <c r="V716" i="2"/>
  <c r="V717" i="2"/>
  <c r="V718" i="2"/>
  <c r="V719" i="2"/>
  <c r="V720" i="2"/>
  <c r="V721" i="2"/>
  <c r="V722" i="2"/>
  <c r="V723" i="2"/>
  <c r="V724" i="2"/>
  <c r="V725" i="2"/>
  <c r="V726" i="2"/>
  <c r="V727" i="2"/>
  <c r="V728" i="2"/>
  <c r="V729" i="2"/>
  <c r="V730" i="2"/>
  <c r="V731" i="2"/>
  <c r="V732" i="2"/>
  <c r="V733" i="2"/>
  <c r="V734" i="2"/>
  <c r="V735" i="2"/>
  <c r="V736" i="2"/>
  <c r="V737" i="2"/>
  <c r="V738" i="2"/>
  <c r="V739" i="2"/>
  <c r="V740" i="2"/>
  <c r="V741" i="2"/>
  <c r="V742" i="2"/>
  <c r="V743" i="2"/>
  <c r="V744" i="2"/>
  <c r="V745" i="2"/>
  <c r="V746" i="2"/>
  <c r="V747" i="2"/>
  <c r="V748" i="2"/>
  <c r="V749" i="2"/>
  <c r="V750" i="2"/>
  <c r="V751" i="2"/>
  <c r="V752" i="2"/>
  <c r="V753" i="2"/>
  <c r="V754" i="2"/>
  <c r="V755" i="2"/>
  <c r="V756" i="2"/>
  <c r="V757" i="2"/>
  <c r="V758" i="2"/>
  <c r="V759" i="2"/>
  <c r="V760" i="2"/>
  <c r="V761" i="2"/>
  <c r="V762" i="2"/>
  <c r="V763" i="2"/>
  <c r="V764" i="2"/>
  <c r="V765" i="2"/>
  <c r="V766" i="2"/>
  <c r="V767" i="2"/>
  <c r="V768" i="2"/>
  <c r="V769" i="2"/>
  <c r="V770" i="2"/>
  <c r="V771" i="2"/>
  <c r="V772" i="2"/>
  <c r="V773" i="2"/>
  <c r="V774" i="2"/>
  <c r="V775" i="2"/>
  <c r="V776" i="2"/>
  <c r="V777" i="2"/>
  <c r="V778" i="2"/>
  <c r="V779" i="2"/>
  <c r="V780" i="2"/>
  <c r="V781" i="2"/>
  <c r="V782" i="2"/>
  <c r="V783" i="2"/>
  <c r="V784" i="2"/>
  <c r="V785" i="2"/>
  <c r="V786" i="2"/>
  <c r="V787" i="2"/>
  <c r="V788" i="2"/>
  <c r="V789"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3" i="2"/>
  <c r="V824" i="2"/>
  <c r="V825" i="2"/>
  <c r="V826" i="2"/>
  <c r="V827" i="2"/>
  <c r="V828" i="2"/>
  <c r="V829"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59" i="2"/>
  <c r="V860" i="2"/>
  <c r="V861" i="2"/>
  <c r="V862" i="2"/>
  <c r="V863" i="2"/>
  <c r="V864" i="2"/>
  <c r="V865" i="2"/>
  <c r="V866" i="2"/>
  <c r="V867" i="2"/>
  <c r="V868" i="2"/>
  <c r="P702" i="2"/>
  <c r="R702" i="2"/>
  <c r="P703" i="2"/>
  <c r="R703" i="2"/>
  <c r="P704" i="2"/>
  <c r="R704" i="2"/>
  <c r="P705" i="2"/>
  <c r="R705" i="2"/>
  <c r="P706" i="2"/>
  <c r="R706" i="2"/>
  <c r="P707" i="2"/>
  <c r="R707" i="2"/>
  <c r="P708" i="2"/>
  <c r="R708" i="2"/>
  <c r="P709" i="2"/>
  <c r="R709" i="2"/>
  <c r="P710" i="2"/>
  <c r="R710" i="2"/>
  <c r="P711" i="2"/>
  <c r="R711" i="2"/>
  <c r="P712" i="2"/>
  <c r="R712" i="2"/>
  <c r="P713" i="2"/>
  <c r="R713" i="2"/>
  <c r="P714" i="2"/>
  <c r="R714" i="2"/>
  <c r="P715" i="2"/>
  <c r="R715" i="2"/>
  <c r="P716" i="2"/>
  <c r="R716" i="2"/>
  <c r="P717" i="2"/>
  <c r="R717" i="2"/>
  <c r="P718" i="2"/>
  <c r="R718" i="2"/>
  <c r="P719" i="2"/>
  <c r="R719" i="2"/>
  <c r="P720" i="2"/>
  <c r="R720" i="2"/>
  <c r="P721" i="2"/>
  <c r="R721" i="2"/>
  <c r="P722" i="2"/>
  <c r="R722" i="2"/>
  <c r="P723" i="2"/>
  <c r="R723" i="2"/>
  <c r="P724" i="2"/>
  <c r="R724" i="2"/>
  <c r="P725" i="2"/>
  <c r="R725" i="2"/>
  <c r="P726" i="2"/>
  <c r="R726" i="2"/>
  <c r="P727" i="2"/>
  <c r="R727" i="2"/>
  <c r="P728" i="2"/>
  <c r="R728" i="2"/>
  <c r="P729" i="2"/>
  <c r="R729" i="2"/>
  <c r="P730" i="2"/>
  <c r="R730" i="2"/>
  <c r="P731" i="2"/>
  <c r="R731" i="2"/>
  <c r="P732" i="2"/>
  <c r="R732" i="2"/>
  <c r="P733" i="2"/>
  <c r="R733" i="2"/>
  <c r="P734" i="2"/>
  <c r="R734" i="2"/>
  <c r="P735" i="2"/>
  <c r="R735" i="2"/>
  <c r="P736" i="2"/>
  <c r="R736" i="2"/>
  <c r="P737" i="2"/>
  <c r="R737" i="2"/>
  <c r="P738" i="2"/>
  <c r="R738" i="2"/>
  <c r="P739" i="2"/>
  <c r="R739" i="2"/>
  <c r="P740" i="2"/>
  <c r="R740" i="2"/>
  <c r="P741" i="2"/>
  <c r="R741" i="2"/>
  <c r="P742" i="2"/>
  <c r="R742" i="2"/>
  <c r="P743" i="2"/>
  <c r="R743" i="2"/>
  <c r="P744" i="2"/>
  <c r="R744" i="2"/>
  <c r="P745" i="2"/>
  <c r="R745" i="2"/>
  <c r="P746" i="2"/>
  <c r="R746" i="2"/>
  <c r="P747" i="2"/>
  <c r="R747" i="2"/>
  <c r="P748" i="2"/>
  <c r="R748" i="2"/>
  <c r="P749" i="2"/>
  <c r="R749" i="2"/>
  <c r="P750" i="2"/>
  <c r="R750" i="2"/>
  <c r="P751" i="2"/>
  <c r="R751" i="2"/>
  <c r="P752" i="2"/>
  <c r="R752" i="2"/>
  <c r="P753" i="2"/>
  <c r="R753" i="2"/>
  <c r="P754" i="2"/>
  <c r="R754" i="2"/>
  <c r="P755" i="2"/>
  <c r="R755" i="2"/>
  <c r="P756" i="2"/>
  <c r="R756" i="2"/>
  <c r="P757" i="2"/>
  <c r="R757" i="2"/>
  <c r="P758" i="2"/>
  <c r="R758" i="2"/>
  <c r="P759" i="2"/>
  <c r="R759" i="2"/>
  <c r="P760" i="2"/>
  <c r="R760" i="2"/>
  <c r="P761" i="2"/>
  <c r="R761" i="2"/>
  <c r="P762" i="2"/>
  <c r="R762" i="2"/>
  <c r="P763" i="2"/>
  <c r="R763" i="2"/>
  <c r="P764" i="2"/>
  <c r="R764" i="2"/>
  <c r="P765" i="2"/>
  <c r="R765" i="2"/>
  <c r="P766" i="2"/>
  <c r="R766" i="2"/>
  <c r="P767" i="2"/>
  <c r="R767" i="2"/>
  <c r="P768" i="2"/>
  <c r="R768" i="2"/>
  <c r="P769" i="2"/>
  <c r="R769" i="2"/>
  <c r="P770" i="2"/>
  <c r="R770" i="2"/>
  <c r="P771" i="2"/>
  <c r="R771" i="2"/>
  <c r="P772" i="2"/>
  <c r="R772" i="2"/>
  <c r="P773" i="2"/>
  <c r="R773" i="2"/>
  <c r="P774" i="2"/>
  <c r="R774" i="2"/>
  <c r="P775" i="2"/>
  <c r="R775" i="2"/>
  <c r="P776" i="2"/>
  <c r="R776" i="2"/>
  <c r="P777" i="2"/>
  <c r="R777" i="2"/>
  <c r="P778" i="2"/>
  <c r="R778" i="2"/>
  <c r="P779" i="2"/>
  <c r="R779" i="2"/>
  <c r="P780" i="2"/>
  <c r="R780" i="2"/>
  <c r="P781" i="2"/>
  <c r="R781" i="2"/>
  <c r="P782" i="2"/>
  <c r="R782" i="2"/>
  <c r="P783" i="2"/>
  <c r="R783" i="2"/>
  <c r="P784" i="2"/>
  <c r="R784" i="2"/>
  <c r="P785" i="2"/>
  <c r="R785" i="2"/>
  <c r="P786" i="2"/>
  <c r="R786" i="2"/>
  <c r="P787" i="2"/>
  <c r="R787" i="2"/>
  <c r="P788" i="2"/>
  <c r="R788" i="2"/>
  <c r="P789" i="2"/>
  <c r="R789" i="2"/>
  <c r="P790" i="2"/>
  <c r="R790" i="2"/>
  <c r="P791" i="2"/>
  <c r="R791" i="2"/>
  <c r="P792" i="2"/>
  <c r="R792" i="2"/>
  <c r="P793" i="2"/>
  <c r="R793" i="2"/>
  <c r="P794" i="2"/>
  <c r="R794" i="2"/>
  <c r="P795" i="2"/>
  <c r="R795" i="2"/>
  <c r="P796" i="2"/>
  <c r="R796" i="2"/>
  <c r="P797" i="2"/>
  <c r="R797" i="2"/>
  <c r="P798" i="2"/>
  <c r="R798" i="2"/>
  <c r="P799" i="2"/>
  <c r="R799" i="2"/>
  <c r="P800" i="2"/>
  <c r="R800" i="2"/>
  <c r="P801" i="2"/>
  <c r="R801" i="2"/>
  <c r="P802" i="2"/>
  <c r="R802" i="2"/>
  <c r="P803" i="2"/>
  <c r="R803" i="2"/>
  <c r="P804" i="2"/>
  <c r="R804" i="2"/>
  <c r="P805" i="2"/>
  <c r="R805" i="2"/>
  <c r="P806" i="2"/>
  <c r="R806" i="2"/>
  <c r="P807" i="2"/>
  <c r="R807" i="2"/>
  <c r="P808" i="2"/>
  <c r="R808" i="2"/>
  <c r="P809" i="2"/>
  <c r="R809" i="2"/>
  <c r="P810" i="2"/>
  <c r="R810" i="2"/>
  <c r="P811" i="2"/>
  <c r="R811" i="2"/>
  <c r="P812" i="2"/>
  <c r="R812" i="2"/>
  <c r="P813" i="2"/>
  <c r="R813" i="2"/>
  <c r="P814" i="2"/>
  <c r="R814" i="2"/>
  <c r="P815" i="2"/>
  <c r="R815" i="2"/>
  <c r="P816" i="2"/>
  <c r="R816" i="2"/>
  <c r="P817" i="2"/>
  <c r="R817" i="2"/>
  <c r="P818" i="2"/>
  <c r="R818" i="2"/>
  <c r="P819" i="2"/>
  <c r="R819" i="2"/>
  <c r="P820" i="2"/>
  <c r="R820" i="2"/>
  <c r="P821" i="2"/>
  <c r="R821" i="2"/>
  <c r="P822" i="2"/>
  <c r="R822" i="2"/>
  <c r="P823" i="2"/>
  <c r="R823" i="2"/>
  <c r="P824" i="2"/>
  <c r="R824" i="2"/>
  <c r="P825" i="2"/>
  <c r="R825" i="2"/>
  <c r="P826" i="2"/>
  <c r="R826" i="2"/>
  <c r="P827" i="2"/>
  <c r="R827" i="2"/>
  <c r="P828" i="2"/>
  <c r="R828" i="2"/>
  <c r="P829" i="2"/>
  <c r="R829" i="2"/>
  <c r="R831" i="2"/>
  <c r="P834" i="2"/>
  <c r="R834" i="2"/>
  <c r="P835" i="2"/>
  <c r="R835" i="2"/>
  <c r="P836" i="2"/>
  <c r="R836" i="2"/>
  <c r="P837" i="2"/>
  <c r="R837" i="2"/>
  <c r="P838" i="2"/>
  <c r="R838" i="2"/>
  <c r="P839" i="2"/>
  <c r="R839" i="2"/>
  <c r="P840" i="2"/>
  <c r="R840" i="2"/>
  <c r="P841" i="2"/>
  <c r="R841" i="2"/>
  <c r="P842" i="2"/>
  <c r="R842" i="2"/>
  <c r="P843" i="2"/>
  <c r="R843" i="2"/>
  <c r="P844" i="2"/>
  <c r="R844" i="2"/>
  <c r="P845" i="2"/>
  <c r="R845" i="2"/>
  <c r="P846" i="2"/>
  <c r="R846" i="2"/>
  <c r="P847" i="2"/>
  <c r="R847" i="2"/>
  <c r="P848" i="2"/>
  <c r="R848" i="2"/>
  <c r="P849" i="2"/>
  <c r="R849" i="2"/>
  <c r="P850" i="2"/>
  <c r="R850" i="2"/>
  <c r="P851" i="2"/>
  <c r="R851" i="2"/>
  <c r="P852" i="2"/>
  <c r="R852" i="2"/>
  <c r="P853" i="2"/>
  <c r="R853" i="2"/>
  <c r="P854" i="2"/>
  <c r="R854" i="2"/>
  <c r="P855" i="2"/>
  <c r="R855" i="2"/>
  <c r="P856" i="2"/>
  <c r="R856" i="2"/>
  <c r="P857" i="2"/>
  <c r="R857" i="2"/>
  <c r="P858" i="2"/>
  <c r="R858" i="2"/>
  <c r="P859" i="2"/>
  <c r="Q859" i="2"/>
  <c r="O859" i="2" s="1"/>
  <c r="R859" i="2"/>
  <c r="P860" i="2"/>
  <c r="R860" i="2"/>
  <c r="P861" i="2"/>
  <c r="R861" i="2"/>
  <c r="P862" i="2"/>
  <c r="R862" i="2"/>
  <c r="P863" i="2"/>
  <c r="R863" i="2"/>
  <c r="P864" i="2"/>
  <c r="R864" i="2"/>
  <c r="P865" i="2"/>
  <c r="R865" i="2"/>
  <c r="P866" i="2"/>
  <c r="Q866" i="2"/>
  <c r="O866" i="2" s="1"/>
  <c r="R866" i="2"/>
  <c r="P867" i="2"/>
  <c r="R867" i="2"/>
  <c r="P868" i="2"/>
  <c r="R868" i="2"/>
  <c r="P654" i="2"/>
  <c r="R654" i="2"/>
  <c r="V654" i="2"/>
  <c r="P655" i="2"/>
  <c r="R655" i="2"/>
  <c r="V655" i="2"/>
  <c r="P656" i="2"/>
  <c r="R656" i="2"/>
  <c r="V656" i="2"/>
  <c r="P657" i="2"/>
  <c r="R657" i="2"/>
  <c r="V657" i="2"/>
  <c r="P658" i="2"/>
  <c r="R658" i="2"/>
  <c r="V658" i="2"/>
  <c r="P659" i="2"/>
  <c r="R659" i="2"/>
  <c r="V659" i="2"/>
  <c r="P660" i="2"/>
  <c r="R660" i="2"/>
  <c r="V660" i="2"/>
  <c r="P661" i="2"/>
  <c r="R661" i="2"/>
  <c r="V661" i="2"/>
  <c r="P662" i="2"/>
  <c r="R662" i="2"/>
  <c r="V662" i="2"/>
  <c r="P663" i="2"/>
  <c r="R663" i="2"/>
  <c r="V663" i="2"/>
  <c r="P664" i="2"/>
  <c r="R664" i="2"/>
  <c r="V664" i="2"/>
  <c r="P665" i="2"/>
  <c r="R665" i="2"/>
  <c r="V665" i="2"/>
  <c r="P666" i="2"/>
  <c r="R666" i="2"/>
  <c r="V666" i="2"/>
  <c r="P667" i="2"/>
  <c r="R667" i="2"/>
  <c r="V667" i="2"/>
  <c r="P668" i="2"/>
  <c r="R668" i="2"/>
  <c r="V668" i="2"/>
  <c r="P669" i="2"/>
  <c r="R669" i="2"/>
  <c r="V669" i="2"/>
  <c r="P670" i="2"/>
  <c r="R670" i="2"/>
  <c r="V670" i="2"/>
  <c r="P671" i="2"/>
  <c r="R671" i="2"/>
  <c r="V671" i="2"/>
  <c r="P672" i="2"/>
  <c r="R672" i="2"/>
  <c r="V672" i="2"/>
  <c r="P673" i="2"/>
  <c r="R673" i="2"/>
  <c r="V673" i="2"/>
  <c r="P674" i="2"/>
  <c r="R674" i="2"/>
  <c r="V674" i="2"/>
  <c r="O675" i="2"/>
  <c r="P675" i="2"/>
  <c r="Q675" i="2"/>
  <c r="R675" i="2"/>
  <c r="V675" i="2"/>
  <c r="P676" i="2"/>
  <c r="R676" i="2"/>
  <c r="V676" i="2"/>
  <c r="P677" i="2"/>
  <c r="R677" i="2"/>
  <c r="V677" i="2"/>
  <c r="P678" i="2"/>
  <c r="R678" i="2"/>
  <c r="V678" i="2"/>
  <c r="P679" i="2"/>
  <c r="R679" i="2"/>
  <c r="V679" i="2"/>
  <c r="P680" i="2"/>
  <c r="R680" i="2"/>
  <c r="V680" i="2"/>
  <c r="P681" i="2"/>
  <c r="R681" i="2"/>
  <c r="V681" i="2"/>
  <c r="P682" i="2"/>
  <c r="R682" i="2"/>
  <c r="V682" i="2"/>
  <c r="O683" i="2"/>
  <c r="P683" i="2"/>
  <c r="Q683" i="2"/>
  <c r="R683" i="2"/>
  <c r="V683" i="2"/>
  <c r="P684" i="2"/>
  <c r="R684" i="2"/>
  <c r="V684" i="2"/>
  <c r="P685" i="2"/>
  <c r="R685" i="2"/>
  <c r="V685" i="2"/>
  <c r="P686" i="2"/>
  <c r="R686" i="2"/>
  <c r="V686" i="2"/>
  <c r="P687" i="2"/>
  <c r="R687" i="2"/>
  <c r="V687" i="2"/>
  <c r="P688" i="2"/>
  <c r="R688" i="2"/>
  <c r="V688" i="2"/>
  <c r="P689" i="2"/>
  <c r="R689" i="2"/>
  <c r="V689" i="2"/>
  <c r="P690" i="2"/>
  <c r="R690" i="2"/>
  <c r="V690" i="2"/>
  <c r="P691" i="2"/>
  <c r="R691" i="2"/>
  <c r="V691" i="2"/>
  <c r="P692" i="2"/>
  <c r="R692" i="2"/>
  <c r="V692" i="2"/>
  <c r="P693" i="2"/>
  <c r="R693" i="2"/>
  <c r="V693" i="2"/>
  <c r="P694" i="2"/>
  <c r="R694" i="2"/>
  <c r="V694" i="2"/>
  <c r="P695" i="2"/>
  <c r="R695" i="2"/>
  <c r="V695" i="2"/>
  <c r="P696" i="2"/>
  <c r="R696" i="2"/>
  <c r="V696" i="2"/>
  <c r="P697" i="2"/>
  <c r="R697" i="2"/>
  <c r="V697" i="2"/>
  <c r="P698" i="2"/>
  <c r="R698" i="2"/>
  <c r="V698" i="2"/>
  <c r="O699" i="2"/>
  <c r="P699" i="2"/>
  <c r="Q699" i="2"/>
  <c r="R699" i="2"/>
  <c r="V699" i="2"/>
  <c r="P700" i="2"/>
  <c r="R700" i="2"/>
  <c r="V700" i="2"/>
  <c r="P701" i="2"/>
  <c r="R701" i="2"/>
  <c r="V701" i="2"/>
  <c r="P647" i="2"/>
  <c r="R647" i="2"/>
  <c r="V647" i="2"/>
  <c r="P648" i="2"/>
  <c r="R648" i="2"/>
  <c r="V648" i="2"/>
  <c r="P649" i="2"/>
  <c r="R649" i="2"/>
  <c r="V649" i="2"/>
  <c r="P650" i="2"/>
  <c r="R650" i="2"/>
  <c r="V650" i="2"/>
  <c r="P651" i="2"/>
  <c r="R651" i="2"/>
  <c r="V651" i="2"/>
  <c r="P652" i="2"/>
  <c r="R652" i="2"/>
  <c r="V652" i="2"/>
  <c r="P653" i="2"/>
  <c r="R653" i="2"/>
  <c r="V653" i="2"/>
  <c r="P626" i="2"/>
  <c r="R626" i="2"/>
  <c r="V626" i="2"/>
  <c r="P627" i="2"/>
  <c r="R627" i="2"/>
  <c r="V627" i="2"/>
  <c r="P628" i="2"/>
  <c r="R628" i="2"/>
  <c r="V628" i="2"/>
  <c r="O629" i="2"/>
  <c r="P629" i="2"/>
  <c r="Q629" i="2"/>
  <c r="R629" i="2"/>
  <c r="V629" i="2"/>
  <c r="P630" i="2"/>
  <c r="R630" i="2"/>
  <c r="V630" i="2"/>
  <c r="P631" i="2"/>
  <c r="R631" i="2"/>
  <c r="V631" i="2"/>
  <c r="P632" i="2"/>
  <c r="R632" i="2"/>
  <c r="V632" i="2"/>
  <c r="P633" i="2"/>
  <c r="R633" i="2"/>
  <c r="V633" i="2"/>
  <c r="P634" i="2"/>
  <c r="R634" i="2"/>
  <c r="V634" i="2"/>
  <c r="P635" i="2"/>
  <c r="R635" i="2"/>
  <c r="V635" i="2"/>
  <c r="P636" i="2"/>
  <c r="R636" i="2"/>
  <c r="V636" i="2"/>
  <c r="P637" i="2"/>
  <c r="R637" i="2"/>
  <c r="V637" i="2"/>
  <c r="P638" i="2"/>
  <c r="R638" i="2"/>
  <c r="V638" i="2"/>
  <c r="P639" i="2"/>
  <c r="R639" i="2"/>
  <c r="V639" i="2"/>
  <c r="P640" i="2"/>
  <c r="R640" i="2"/>
  <c r="V640" i="2"/>
  <c r="P641" i="2"/>
  <c r="R641" i="2"/>
  <c r="V641" i="2"/>
  <c r="P642" i="2"/>
  <c r="R642" i="2"/>
  <c r="V642" i="2"/>
  <c r="P643" i="2"/>
  <c r="R643" i="2"/>
  <c r="V643" i="2"/>
  <c r="P644" i="2"/>
  <c r="R644" i="2"/>
  <c r="V644" i="2"/>
  <c r="P645" i="2"/>
  <c r="R645" i="2"/>
  <c r="V645" i="2"/>
  <c r="P646" i="2"/>
  <c r="R646" i="2"/>
  <c r="V646" i="2"/>
  <c r="P545" i="2"/>
  <c r="R545" i="2"/>
  <c r="V545" i="2"/>
  <c r="P546" i="2"/>
  <c r="R546" i="2"/>
  <c r="V546" i="2"/>
  <c r="P547" i="2"/>
  <c r="R547" i="2"/>
  <c r="V547" i="2"/>
  <c r="P548" i="2"/>
  <c r="R548" i="2"/>
  <c r="V548" i="2"/>
  <c r="P549" i="2"/>
  <c r="R549" i="2"/>
  <c r="V549" i="2"/>
  <c r="P550" i="2"/>
  <c r="R550" i="2"/>
  <c r="V550" i="2"/>
  <c r="P551" i="2"/>
  <c r="R551" i="2"/>
  <c r="V551" i="2"/>
  <c r="P552" i="2"/>
  <c r="R552" i="2"/>
  <c r="V552" i="2"/>
  <c r="P553" i="2"/>
  <c r="Q553" i="2"/>
  <c r="O553" i="2" s="1"/>
  <c r="R553" i="2"/>
  <c r="V553" i="2"/>
  <c r="P554" i="2"/>
  <c r="R554" i="2"/>
  <c r="V554" i="2"/>
  <c r="P555" i="2"/>
  <c r="R555" i="2"/>
  <c r="V555" i="2"/>
  <c r="P556" i="2"/>
  <c r="R556" i="2"/>
  <c r="V556" i="2"/>
  <c r="P557" i="2"/>
  <c r="R557" i="2"/>
  <c r="V557" i="2"/>
  <c r="P558" i="2"/>
  <c r="R558" i="2"/>
  <c r="V558" i="2"/>
  <c r="P559" i="2"/>
  <c r="R559" i="2"/>
  <c r="V559" i="2"/>
  <c r="O560" i="2"/>
  <c r="P560" i="2"/>
  <c r="Q560" i="2"/>
  <c r="R560" i="2"/>
  <c r="V560" i="2"/>
  <c r="P561" i="2"/>
  <c r="Q561" i="2"/>
  <c r="O561" i="2" s="1"/>
  <c r="R561" i="2"/>
  <c r="V561" i="2"/>
  <c r="P562" i="2"/>
  <c r="R562" i="2"/>
  <c r="V562" i="2"/>
  <c r="P563" i="2"/>
  <c r="Q563" i="2"/>
  <c r="O563" i="2" s="1"/>
  <c r="R563" i="2"/>
  <c r="V563" i="2"/>
  <c r="O564" i="2"/>
  <c r="P564" i="2"/>
  <c r="Q564" i="2"/>
  <c r="R564" i="2"/>
  <c r="V564" i="2"/>
  <c r="P565" i="2"/>
  <c r="R565" i="2"/>
  <c r="V565" i="2"/>
  <c r="P566" i="2"/>
  <c r="R566" i="2"/>
  <c r="V566" i="2"/>
  <c r="P567" i="2"/>
  <c r="R567" i="2"/>
  <c r="V567" i="2"/>
  <c r="P568" i="2"/>
  <c r="R568" i="2"/>
  <c r="V568" i="2"/>
  <c r="P569" i="2"/>
  <c r="Q569" i="2"/>
  <c r="O569" i="2" s="1"/>
  <c r="R569" i="2"/>
  <c r="V569" i="2"/>
  <c r="P570" i="2"/>
  <c r="R570" i="2"/>
  <c r="V570" i="2"/>
  <c r="P571" i="2"/>
  <c r="R571" i="2"/>
  <c r="V571" i="2"/>
  <c r="P572" i="2"/>
  <c r="Q572" i="2"/>
  <c r="O572" i="2" s="1"/>
  <c r="R572" i="2"/>
  <c r="V572" i="2"/>
  <c r="P573" i="2"/>
  <c r="R573" i="2"/>
  <c r="V573" i="2"/>
  <c r="P574" i="2"/>
  <c r="R574" i="2"/>
  <c r="V574" i="2"/>
  <c r="P575" i="2"/>
  <c r="R575" i="2"/>
  <c r="V575" i="2"/>
  <c r="P576" i="2"/>
  <c r="R576" i="2"/>
  <c r="V576" i="2"/>
  <c r="P577" i="2"/>
  <c r="R577" i="2"/>
  <c r="V577" i="2"/>
  <c r="P578" i="2"/>
  <c r="R578" i="2"/>
  <c r="V578" i="2"/>
  <c r="P579" i="2"/>
  <c r="R579" i="2"/>
  <c r="V579" i="2"/>
  <c r="P580" i="2"/>
  <c r="R580" i="2"/>
  <c r="V580" i="2"/>
  <c r="P581" i="2"/>
  <c r="R581" i="2"/>
  <c r="V581" i="2"/>
  <c r="V582" i="2"/>
  <c r="V583" i="2"/>
  <c r="V584" i="2"/>
  <c r="V585" i="2"/>
  <c r="V586" i="2"/>
  <c r="V587" i="2"/>
  <c r="V588" i="2"/>
  <c r="V589" i="2"/>
  <c r="V590" i="2"/>
  <c r="V591" i="2"/>
  <c r="V592" i="2"/>
  <c r="O593" i="2"/>
  <c r="P593" i="2"/>
  <c r="Q593" i="2"/>
  <c r="R593" i="2"/>
  <c r="V593" i="2"/>
  <c r="O594" i="2"/>
  <c r="P594" i="2"/>
  <c r="Q594" i="2"/>
  <c r="R594" i="2"/>
  <c r="V594" i="2"/>
  <c r="O595" i="2"/>
  <c r="P595" i="2"/>
  <c r="Q595" i="2"/>
  <c r="R595" i="2"/>
  <c r="V595" i="2"/>
  <c r="O596" i="2"/>
  <c r="P596" i="2"/>
  <c r="Q596" i="2"/>
  <c r="R596" i="2"/>
  <c r="V596" i="2"/>
  <c r="V597" i="2"/>
  <c r="V598" i="2"/>
  <c r="V599" i="2"/>
  <c r="V600" i="2"/>
  <c r="V601" i="2"/>
  <c r="V602" i="2"/>
  <c r="V603" i="2"/>
  <c r="V604" i="2"/>
  <c r="O605" i="2"/>
  <c r="P605" i="2"/>
  <c r="Q605" i="2"/>
  <c r="R605" i="2"/>
  <c r="V605" i="2"/>
  <c r="V606" i="2"/>
  <c r="V607" i="2"/>
  <c r="V608" i="2"/>
  <c r="V609" i="2"/>
  <c r="V610" i="2"/>
  <c r="O611" i="2"/>
  <c r="P611" i="2"/>
  <c r="Q611" i="2"/>
  <c r="R611" i="2"/>
  <c r="V611" i="2"/>
  <c r="O612" i="2"/>
  <c r="P612" i="2"/>
  <c r="Q612" i="2"/>
  <c r="R612" i="2"/>
  <c r="V612" i="2"/>
  <c r="O613" i="2"/>
  <c r="P613" i="2"/>
  <c r="Q613" i="2"/>
  <c r="R613" i="2"/>
  <c r="V613" i="2"/>
  <c r="V614" i="2"/>
  <c r="O615" i="2"/>
  <c r="P615" i="2"/>
  <c r="Q615" i="2"/>
  <c r="R615" i="2"/>
  <c r="V615" i="2"/>
  <c r="O616" i="2"/>
  <c r="P616" i="2"/>
  <c r="Q616" i="2"/>
  <c r="R616" i="2"/>
  <c r="V616" i="2"/>
  <c r="V617" i="2"/>
  <c r="O618" i="2"/>
  <c r="P618" i="2"/>
  <c r="Q618" i="2"/>
  <c r="R618" i="2"/>
  <c r="V618" i="2"/>
  <c r="O619" i="2"/>
  <c r="P619" i="2"/>
  <c r="Q619" i="2"/>
  <c r="R619" i="2"/>
  <c r="V619" i="2"/>
  <c r="V620" i="2"/>
  <c r="O621" i="2"/>
  <c r="P621" i="2"/>
  <c r="Q621" i="2"/>
  <c r="R621" i="2"/>
  <c r="V621" i="2"/>
  <c r="V622" i="2"/>
  <c r="O623" i="2"/>
  <c r="P623" i="2"/>
  <c r="Q623" i="2"/>
  <c r="R623" i="2"/>
  <c r="V623" i="2"/>
  <c r="O624" i="2"/>
  <c r="P624" i="2"/>
  <c r="Q624" i="2"/>
  <c r="R624" i="2"/>
  <c r="V624" i="2"/>
  <c r="O625" i="2"/>
  <c r="P625" i="2"/>
  <c r="Q625" i="2"/>
  <c r="R625" i="2"/>
  <c r="V625" i="2"/>
  <c r="P530" i="2"/>
  <c r="R530" i="2"/>
  <c r="V530" i="2"/>
  <c r="P531" i="2"/>
  <c r="R531" i="2"/>
  <c r="V531" i="2"/>
  <c r="P532" i="2"/>
  <c r="R532" i="2"/>
  <c r="V532" i="2"/>
  <c r="P533" i="2"/>
  <c r="R533" i="2"/>
  <c r="V533" i="2"/>
  <c r="P534" i="2"/>
  <c r="R534" i="2"/>
  <c r="V534" i="2"/>
  <c r="P535" i="2"/>
  <c r="R535" i="2"/>
  <c r="V535" i="2"/>
  <c r="P536" i="2"/>
  <c r="R536" i="2"/>
  <c r="V536" i="2"/>
  <c r="P537" i="2"/>
  <c r="R537" i="2"/>
  <c r="V537" i="2"/>
  <c r="P538" i="2"/>
  <c r="R538" i="2"/>
  <c r="V538" i="2"/>
  <c r="O539" i="2"/>
  <c r="P539" i="2"/>
  <c r="Q539" i="2"/>
  <c r="R539" i="2"/>
  <c r="V539" i="2"/>
  <c r="P540" i="2"/>
  <c r="R540" i="2"/>
  <c r="V540" i="2"/>
  <c r="P541" i="2"/>
  <c r="R541" i="2"/>
  <c r="V541" i="2"/>
  <c r="P542" i="2"/>
  <c r="R542" i="2"/>
  <c r="V542" i="2"/>
  <c r="P543" i="2"/>
  <c r="R543" i="2"/>
  <c r="V543" i="2"/>
  <c r="P544" i="2"/>
  <c r="R544" i="2"/>
  <c r="V544" i="2"/>
  <c r="P521" i="2"/>
  <c r="R521" i="2"/>
  <c r="P522" i="2"/>
  <c r="R522" i="2"/>
  <c r="P523" i="2"/>
  <c r="R523" i="2"/>
  <c r="P524" i="2"/>
  <c r="R524" i="2"/>
  <c r="P525" i="2"/>
  <c r="R525" i="2"/>
  <c r="P526" i="2"/>
  <c r="R526" i="2"/>
  <c r="P527" i="2"/>
  <c r="R527" i="2"/>
  <c r="P528" i="2"/>
  <c r="R528" i="2"/>
  <c r="P529" i="2"/>
  <c r="Q529" i="2"/>
  <c r="O529" i="2" s="1"/>
  <c r="R529" i="2"/>
  <c r="V521" i="2"/>
  <c r="V522" i="2"/>
  <c r="V523" i="2"/>
  <c r="V524" i="2"/>
  <c r="V525" i="2"/>
  <c r="V526" i="2"/>
  <c r="V527" i="2"/>
  <c r="V528" i="2"/>
  <c r="V529" i="2"/>
  <c r="P514" i="2"/>
  <c r="R514" i="2"/>
  <c r="V514" i="2"/>
  <c r="P515" i="2"/>
  <c r="R515" i="2"/>
  <c r="V515" i="2"/>
  <c r="P516" i="2"/>
  <c r="R516" i="2"/>
  <c r="V516" i="2"/>
  <c r="P517" i="2"/>
  <c r="R517" i="2"/>
  <c r="V517" i="2"/>
  <c r="P518" i="2"/>
  <c r="R518" i="2"/>
  <c r="V518" i="2"/>
  <c r="P519" i="2"/>
  <c r="R519" i="2"/>
  <c r="V519" i="2"/>
  <c r="P520" i="2"/>
  <c r="R520" i="2"/>
  <c r="V520" i="2"/>
  <c r="O423" i="2"/>
  <c r="P423" i="2"/>
  <c r="Q423" i="2"/>
  <c r="R423" i="2"/>
  <c r="V423" i="2"/>
  <c r="O424" i="2"/>
  <c r="P424" i="2"/>
  <c r="Q424" i="2"/>
  <c r="R424" i="2"/>
  <c r="V424" i="2"/>
  <c r="V425" i="2"/>
  <c r="V426" i="2"/>
  <c r="V427" i="2"/>
  <c r="V428" i="2"/>
  <c r="V429" i="2"/>
  <c r="V430" i="2"/>
  <c r="V431" i="2"/>
  <c r="V432" i="2"/>
  <c r="V433" i="2"/>
  <c r="V434" i="2"/>
  <c r="V435" i="2"/>
  <c r="V436" i="2"/>
  <c r="V437" i="2"/>
  <c r="V438" i="2"/>
  <c r="V439" i="2"/>
  <c r="V440" i="2"/>
  <c r="V441" i="2"/>
  <c r="V442" i="2"/>
  <c r="P443" i="2"/>
  <c r="Q443" i="2"/>
  <c r="O443" i="2" s="1"/>
  <c r="R443" i="2"/>
  <c r="V443" i="2"/>
  <c r="O444" i="2"/>
  <c r="P444" i="2"/>
  <c r="Q444" i="2"/>
  <c r="R444" i="2"/>
  <c r="V444" i="2"/>
  <c r="O445" i="2"/>
  <c r="P445" i="2"/>
  <c r="Q445" i="2"/>
  <c r="R445" i="2"/>
  <c r="V445" i="2"/>
  <c r="V446" i="2"/>
  <c r="V447" i="2"/>
  <c r="V448" i="2"/>
  <c r="V449" i="2"/>
  <c r="P450" i="2"/>
  <c r="Q450" i="2"/>
  <c r="O450" i="2" s="1"/>
  <c r="R450" i="2"/>
  <c r="V450" i="2"/>
  <c r="V451" i="2"/>
  <c r="O452" i="2"/>
  <c r="P452" i="2"/>
  <c r="Q452" i="2"/>
  <c r="R452" i="2"/>
  <c r="V452" i="2"/>
  <c r="V453" i="2"/>
  <c r="O454" i="2"/>
  <c r="P454" i="2"/>
  <c r="Q454" i="2"/>
  <c r="R454" i="2"/>
  <c r="V454" i="2"/>
  <c r="V455" i="2"/>
  <c r="O456" i="2"/>
  <c r="P456" i="2"/>
  <c r="Q456" i="2"/>
  <c r="R456" i="2"/>
  <c r="V456" i="2"/>
  <c r="O457" i="2"/>
  <c r="P457" i="2"/>
  <c r="Q457" i="2"/>
  <c r="R457" i="2"/>
  <c r="V457" i="2"/>
  <c r="V458" i="2"/>
  <c r="V459" i="2"/>
  <c r="O460" i="2"/>
  <c r="P460" i="2"/>
  <c r="Q460" i="2"/>
  <c r="R460" i="2"/>
  <c r="V460" i="2"/>
  <c r="O461" i="2"/>
  <c r="P461" i="2"/>
  <c r="Q461" i="2"/>
  <c r="R461" i="2"/>
  <c r="V461" i="2"/>
  <c r="V462" i="2"/>
  <c r="V463" i="2"/>
  <c r="V464" i="2"/>
  <c r="V465" i="2"/>
  <c r="V466" i="2"/>
  <c r="V467" i="2"/>
  <c r="V468" i="2"/>
  <c r="V469" i="2"/>
  <c r="V470" i="2"/>
  <c r="V471" i="2"/>
  <c r="V472" i="2"/>
  <c r="V473" i="2"/>
  <c r="V474" i="2"/>
  <c r="V475" i="2"/>
  <c r="V476" i="2"/>
  <c r="V477" i="2"/>
  <c r="V478" i="2"/>
  <c r="V479" i="2"/>
  <c r="V480" i="2"/>
  <c r="V481" i="2"/>
  <c r="V482" i="2"/>
  <c r="V483" i="2"/>
  <c r="V484" i="2"/>
  <c r="V485" i="2"/>
  <c r="O486" i="2"/>
  <c r="P486" i="2"/>
  <c r="Q486" i="2"/>
  <c r="R486" i="2"/>
  <c r="V486" i="2"/>
  <c r="O487" i="2"/>
  <c r="P487" i="2"/>
  <c r="Q487" i="2"/>
  <c r="R487" i="2"/>
  <c r="V487" i="2"/>
  <c r="V488" i="2"/>
  <c r="V489" i="2"/>
  <c r="V490" i="2"/>
  <c r="V491" i="2"/>
  <c r="O492" i="2"/>
  <c r="P492" i="2"/>
  <c r="Q492" i="2"/>
  <c r="R492" i="2"/>
  <c r="V492" i="2"/>
  <c r="O493" i="2"/>
  <c r="P493" i="2"/>
  <c r="Q493" i="2"/>
  <c r="R493" i="2"/>
  <c r="V493" i="2"/>
  <c r="V494" i="2"/>
  <c r="V495" i="2"/>
  <c r="O496" i="2"/>
  <c r="P496" i="2"/>
  <c r="Q496" i="2"/>
  <c r="R496" i="2"/>
  <c r="V496" i="2"/>
  <c r="O497" i="2"/>
  <c r="P497" i="2"/>
  <c r="Q497" i="2"/>
  <c r="R497" i="2"/>
  <c r="V497" i="2"/>
  <c r="V498" i="2"/>
  <c r="V499" i="2"/>
  <c r="V500" i="2"/>
  <c r="V501" i="2"/>
  <c r="V502" i="2"/>
  <c r="V503" i="2"/>
  <c r="O504" i="2"/>
  <c r="P504" i="2"/>
  <c r="Q504" i="2"/>
  <c r="R504" i="2"/>
  <c r="V504" i="2"/>
  <c r="P505" i="2"/>
  <c r="R505" i="2"/>
  <c r="V505" i="2"/>
  <c r="P506" i="2"/>
  <c r="R506" i="2"/>
  <c r="V506" i="2"/>
  <c r="P507" i="2"/>
  <c r="R507" i="2"/>
  <c r="V507" i="2"/>
  <c r="P508" i="2"/>
  <c r="R508" i="2"/>
  <c r="V508" i="2"/>
  <c r="P509" i="2"/>
  <c r="R509" i="2"/>
  <c r="V509" i="2"/>
  <c r="P510" i="2"/>
  <c r="R510" i="2"/>
  <c r="V510" i="2"/>
  <c r="P511" i="2"/>
  <c r="R511" i="2"/>
  <c r="V511" i="2"/>
  <c r="P512" i="2"/>
  <c r="R512" i="2"/>
  <c r="V512" i="2"/>
  <c r="P513" i="2"/>
  <c r="R513" i="2"/>
  <c r="V513" i="2"/>
  <c r="V422" i="2"/>
  <c r="H21" i="35" l="1"/>
  <c r="J21" i="35" s="1"/>
  <c r="K21" i="35"/>
  <c r="H19" i="35"/>
  <c r="J19" i="35" s="1"/>
  <c r="K19" i="35"/>
  <c r="H22" i="35"/>
  <c r="J22" i="35" s="1"/>
  <c r="K22" i="35"/>
  <c r="H20" i="35"/>
  <c r="J20" i="35" s="1"/>
  <c r="K20" i="35"/>
  <c r="H23" i="35"/>
  <c r="J23" i="35" s="1"/>
  <c r="K23" i="35"/>
  <c r="H24" i="35"/>
  <c r="J24" i="35" s="1"/>
  <c r="K24" i="35"/>
  <c r="H25" i="35"/>
  <c r="J25" i="35" s="1"/>
  <c r="K25" i="35"/>
  <c r="N37" i="18"/>
  <c r="M37" i="18"/>
  <c r="L37" i="18"/>
  <c r="J37" i="18"/>
  <c r="N36" i="18"/>
  <c r="M36" i="18"/>
  <c r="L36" i="18"/>
  <c r="K36" i="18"/>
  <c r="I36"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K37" i="18"/>
  <c r="J36" i="18"/>
  <c r="A6" i="28" l="1"/>
  <c r="A5" i="28"/>
  <c r="A3" i="28"/>
  <c r="Q833" i="2" l="1"/>
  <c r="O833" i="2" s="1"/>
  <c r="Q830" i="2"/>
  <c r="O830" i="2" s="1"/>
  <c r="Q831" i="2"/>
  <c r="O831" i="2" s="1"/>
  <c r="Q832" i="2"/>
  <c r="O832" i="2" s="1"/>
  <c r="Q1152" i="2"/>
  <c r="O1152" i="2" s="1"/>
  <c r="Q1161" i="2"/>
  <c r="O1161" i="2" s="1"/>
  <c r="Q1169" i="2"/>
  <c r="O1169" i="2" s="1"/>
  <c r="Q1177" i="2"/>
  <c r="O1177" i="2" s="1"/>
  <c r="Q1187" i="2"/>
  <c r="O1187" i="2" s="1"/>
  <c r="Q1195" i="2"/>
  <c r="O1195" i="2" s="1"/>
  <c r="Q1204" i="2"/>
  <c r="O1204" i="2" s="1"/>
  <c r="Q1213" i="2"/>
  <c r="O1213" i="2" s="1"/>
  <c r="Q1104" i="2"/>
  <c r="O1104" i="2" s="1"/>
  <c r="Q1113" i="2"/>
  <c r="O1113" i="2" s="1"/>
  <c r="Q1121" i="2"/>
  <c r="O1121" i="2" s="1"/>
  <c r="Q1133" i="2"/>
  <c r="O1133" i="2" s="1"/>
  <c r="Q1141" i="2"/>
  <c r="O1141" i="2" s="1"/>
  <c r="Q1054" i="2"/>
  <c r="O1054" i="2" s="1"/>
  <c r="Q1063" i="2"/>
  <c r="O1063" i="2" s="1"/>
  <c r="Q1071" i="2"/>
  <c r="O1071" i="2" s="1"/>
  <c r="Q1080" i="2"/>
  <c r="O1080" i="2" s="1"/>
  <c r="Q1090" i="2"/>
  <c r="O1090" i="2" s="1"/>
  <c r="Q1098" i="2"/>
  <c r="O1098" i="2" s="1"/>
  <c r="Q1002" i="2"/>
  <c r="O1002" i="2" s="1"/>
  <c r="Q1010" i="2"/>
  <c r="O1010" i="2" s="1"/>
  <c r="Q1018" i="2"/>
  <c r="O1018" i="2" s="1"/>
  <c r="Q1027" i="2"/>
  <c r="O1027" i="2" s="1"/>
  <c r="Q1036" i="2"/>
  <c r="O1036" i="2" s="1"/>
  <c r="Q1044" i="2"/>
  <c r="O1044" i="2" s="1"/>
  <c r="Q1052" i="2"/>
  <c r="O1052" i="2" s="1"/>
  <c r="Q991" i="2"/>
  <c r="O991" i="2" s="1"/>
  <c r="Q976" i="2"/>
  <c r="O976" i="2" s="1"/>
  <c r="Q984" i="2"/>
  <c r="O984" i="2" s="1"/>
  <c r="Q973" i="2"/>
  <c r="O973" i="2" s="1"/>
  <c r="Q958" i="2"/>
  <c r="O958" i="2" s="1"/>
  <c r="Q940" i="2"/>
  <c r="O940" i="2" s="1"/>
  <c r="Q948" i="2"/>
  <c r="O948" i="2" s="1"/>
  <c r="Q921" i="2"/>
  <c r="O921" i="2" s="1"/>
  <c r="Q922" i="2"/>
  <c r="O922" i="2" s="1"/>
  <c r="Q923" i="2"/>
  <c r="O923" i="2" s="1"/>
  <c r="Q924" i="2"/>
  <c r="O924" i="2" s="1"/>
  <c r="Q925" i="2"/>
  <c r="O925" i="2" s="1"/>
  <c r="Q926" i="2"/>
  <c r="O926" i="2" s="1"/>
  <c r="Q927" i="2"/>
  <c r="O927" i="2" s="1"/>
  <c r="Q928" i="2"/>
  <c r="O928" i="2" s="1"/>
  <c r="Q929" i="2"/>
  <c r="O929" i="2" s="1"/>
  <c r="Q930" i="2"/>
  <c r="O930" i="2" s="1"/>
  <c r="Q1151" i="2"/>
  <c r="O1151" i="2" s="1"/>
  <c r="Q1160" i="2"/>
  <c r="O1160" i="2" s="1"/>
  <c r="Q1168" i="2"/>
  <c r="O1168" i="2" s="1"/>
  <c r="Q1176" i="2"/>
  <c r="O1176" i="2" s="1"/>
  <c r="Q1186" i="2"/>
  <c r="O1186" i="2" s="1"/>
  <c r="Q1194" i="2"/>
  <c r="O1194" i="2" s="1"/>
  <c r="Q1203" i="2"/>
  <c r="O1203" i="2" s="1"/>
  <c r="Q1212" i="2"/>
  <c r="O1212" i="2" s="1"/>
  <c r="Q1220" i="2"/>
  <c r="O1220" i="2" s="1"/>
  <c r="Q1112" i="2"/>
  <c r="O1112" i="2" s="1"/>
  <c r="Q1120" i="2"/>
  <c r="O1120" i="2" s="1"/>
  <c r="Q1132" i="2"/>
  <c r="O1132" i="2" s="1"/>
  <c r="Q1140" i="2"/>
  <c r="O1140" i="2" s="1"/>
  <c r="Q1148" i="2"/>
  <c r="O1148" i="2" s="1"/>
  <c r="Q1062" i="2"/>
  <c r="O1062" i="2" s="1"/>
  <c r="Q1070" i="2"/>
  <c r="O1070" i="2" s="1"/>
  <c r="Q1079" i="2"/>
  <c r="O1079" i="2" s="1"/>
  <c r="Q1089" i="2"/>
  <c r="O1089" i="2" s="1"/>
  <c r="Q1097" i="2"/>
  <c r="O1097" i="2" s="1"/>
  <c r="Q1001" i="2"/>
  <c r="O1001" i="2" s="1"/>
  <c r="Q1009" i="2"/>
  <c r="O1009" i="2" s="1"/>
  <c r="Q1017" i="2"/>
  <c r="O1017" i="2" s="1"/>
  <c r="Q1026" i="2"/>
  <c r="O1026" i="2" s="1"/>
  <c r="Q1035" i="2"/>
  <c r="O1035" i="2" s="1"/>
  <c r="Q1043" i="2"/>
  <c r="O1043" i="2" s="1"/>
  <c r="Q1051" i="2"/>
  <c r="O1051" i="2" s="1"/>
  <c r="Q990" i="2"/>
  <c r="O990" i="2" s="1"/>
  <c r="Q998" i="2"/>
  <c r="O998" i="2" s="1"/>
  <c r="Q983" i="2"/>
  <c r="O983" i="2" s="1"/>
  <c r="Q972" i="2"/>
  <c r="O972" i="2" s="1"/>
  <c r="Q957" i="2"/>
  <c r="O957" i="2" s="1"/>
  <c r="Q965" i="2"/>
  <c r="O965" i="2" s="1"/>
  <c r="Q939" i="2"/>
  <c r="O939" i="2" s="1"/>
  <c r="Q947" i="2"/>
  <c r="O947" i="2" s="1"/>
  <c r="Q894" i="2"/>
  <c r="O894" i="2" s="1"/>
  <c r="Q870" i="2"/>
  <c r="O870" i="2" s="1"/>
  <c r="Q878" i="2"/>
  <c r="O878" i="2" s="1"/>
  <c r="Q702" i="2"/>
  <c r="O702" i="2" s="1"/>
  <c r="Q1149" i="2"/>
  <c r="O1149" i="2" s="1"/>
  <c r="Q1158" i="2"/>
  <c r="O1158" i="2" s="1"/>
  <c r="Q1167" i="2"/>
  <c r="O1167" i="2" s="1"/>
  <c r="Q1175" i="2"/>
  <c r="O1175" i="2" s="1"/>
  <c r="Q1185" i="2"/>
  <c r="O1185" i="2" s="1"/>
  <c r="Q1193" i="2"/>
  <c r="O1193" i="2" s="1"/>
  <c r="Q1201" i="2"/>
  <c r="O1201" i="2" s="1"/>
  <c r="Q1211" i="2"/>
  <c r="O1211" i="2" s="1"/>
  <c r="Q1219" i="2"/>
  <c r="O1219" i="2" s="1"/>
  <c r="Q1111" i="2"/>
  <c r="O1111" i="2" s="1"/>
  <c r="Q1119" i="2"/>
  <c r="O1119" i="2" s="1"/>
  <c r="Q1131" i="2"/>
  <c r="O1131" i="2" s="1"/>
  <c r="Q1139" i="2"/>
  <c r="O1139" i="2" s="1"/>
  <c r="Q1147" i="2"/>
  <c r="O1147" i="2" s="1"/>
  <c r="Q1061" i="2"/>
  <c r="O1061" i="2" s="1"/>
  <c r="Q1069" i="2"/>
  <c r="O1069" i="2" s="1"/>
  <c r="Q1078" i="2"/>
  <c r="O1078" i="2" s="1"/>
  <c r="Q1088" i="2"/>
  <c r="O1088" i="2" s="1"/>
  <c r="Q1096" i="2"/>
  <c r="O1096" i="2" s="1"/>
  <c r="Q999" i="2"/>
  <c r="O999" i="2" s="1"/>
  <c r="Q1008" i="2"/>
  <c r="O1008" i="2" s="1"/>
  <c r="Q1016" i="2"/>
  <c r="O1016" i="2" s="1"/>
  <c r="Q1025" i="2"/>
  <c r="O1025" i="2" s="1"/>
  <c r="Q1034" i="2"/>
  <c r="O1034" i="2" s="1"/>
  <c r="Q1042" i="2"/>
  <c r="O1042" i="2" s="1"/>
  <c r="Q1050" i="2"/>
  <c r="O1050" i="2" s="1"/>
  <c r="Q989" i="2"/>
  <c r="O989" i="2" s="1"/>
  <c r="Q997" i="2"/>
  <c r="O997" i="2" s="1"/>
  <c r="Q982" i="2"/>
  <c r="O982" i="2" s="1"/>
  <c r="Q971" i="2"/>
  <c r="O971" i="2" s="1"/>
  <c r="Q956" i="2"/>
  <c r="O956" i="2" s="1"/>
  <c r="Q964" i="2"/>
  <c r="O964" i="2" s="1"/>
  <c r="Q946" i="2"/>
  <c r="O946" i="2" s="1"/>
  <c r="Q869" i="2"/>
  <c r="O869" i="2" s="1"/>
  <c r="Q877" i="2"/>
  <c r="O877" i="2" s="1"/>
  <c r="Q1157" i="2"/>
  <c r="O1157" i="2" s="1"/>
  <c r="Q1166" i="2"/>
  <c r="O1166" i="2" s="1"/>
  <c r="Q1174" i="2"/>
  <c r="O1174" i="2" s="1"/>
  <c r="Q1184" i="2"/>
  <c r="O1184" i="2" s="1"/>
  <c r="Q1192" i="2"/>
  <c r="O1192" i="2" s="1"/>
  <c r="Q1200" i="2"/>
  <c r="O1200" i="2" s="1"/>
  <c r="Q1210" i="2"/>
  <c r="O1210" i="2" s="1"/>
  <c r="Q1218" i="2"/>
  <c r="O1218" i="2" s="1"/>
  <c r="Q1110" i="2"/>
  <c r="O1110" i="2" s="1"/>
  <c r="Q1118" i="2"/>
  <c r="O1118" i="2" s="1"/>
  <c r="Q1126" i="2"/>
  <c r="O1126" i="2" s="1"/>
  <c r="Q1138" i="2"/>
  <c r="O1138" i="2" s="1"/>
  <c r="Q1146" i="2"/>
  <c r="O1146" i="2" s="1"/>
  <c r="Q1060" i="2"/>
  <c r="O1060" i="2" s="1"/>
  <c r="Q1068" i="2"/>
  <c r="O1068" i="2" s="1"/>
  <c r="Q1077" i="2"/>
  <c r="O1077" i="2" s="1"/>
  <c r="Q1087" i="2"/>
  <c r="O1087" i="2" s="1"/>
  <c r="Q1095" i="2"/>
  <c r="O1095" i="2" s="1"/>
  <c r="Q1103" i="2"/>
  <c r="O1103" i="2" s="1"/>
  <c r="Q1007" i="2"/>
  <c r="O1007" i="2" s="1"/>
  <c r="Q1015" i="2"/>
  <c r="O1015" i="2" s="1"/>
  <c r="Q1024" i="2"/>
  <c r="O1024" i="2" s="1"/>
  <c r="Q1033" i="2"/>
  <c r="O1033" i="2" s="1"/>
  <c r="Q1041" i="2"/>
  <c r="O1041" i="2" s="1"/>
  <c r="Q1049" i="2"/>
  <c r="O1049" i="2" s="1"/>
  <c r="Q988" i="2"/>
  <c r="O988" i="2" s="1"/>
  <c r="Q996" i="2"/>
  <c r="O996" i="2" s="1"/>
  <c r="Q970" i="2"/>
  <c r="O970" i="2" s="1"/>
  <c r="Q963" i="2"/>
  <c r="O963" i="2" s="1"/>
  <c r="Q955" i="2"/>
  <c r="O955" i="2" s="1"/>
  <c r="Q945" i="2"/>
  <c r="O945" i="2" s="1"/>
  <c r="Q884" i="2"/>
  <c r="O884" i="2" s="1"/>
  <c r="Q885" i="2"/>
  <c r="O885" i="2" s="1"/>
  <c r="Q886" i="2"/>
  <c r="O886" i="2" s="1"/>
  <c r="Q887" i="2"/>
  <c r="O887" i="2" s="1"/>
  <c r="Q888" i="2"/>
  <c r="O888" i="2" s="1"/>
  <c r="Q889" i="2"/>
  <c r="O889" i="2" s="1"/>
  <c r="Q890" i="2"/>
  <c r="O890" i="2" s="1"/>
  <c r="Q891" i="2"/>
  <c r="O891" i="2" s="1"/>
  <c r="Q892" i="2"/>
  <c r="O892" i="2" s="1"/>
  <c r="Q893" i="2"/>
  <c r="O893" i="2" s="1"/>
  <c r="Q876" i="2"/>
  <c r="O876" i="2" s="1"/>
  <c r="Q1156" i="2"/>
  <c r="O1156" i="2" s="1"/>
  <c r="Q1165" i="2"/>
  <c r="O1165" i="2" s="1"/>
  <c r="Q1173" i="2"/>
  <c r="O1173" i="2" s="1"/>
  <c r="Q1183" i="2"/>
  <c r="O1183" i="2" s="1"/>
  <c r="Q1191" i="2"/>
  <c r="O1191" i="2" s="1"/>
  <c r="Q1199" i="2"/>
  <c r="O1199" i="2" s="1"/>
  <c r="Q1209" i="2"/>
  <c r="O1209" i="2" s="1"/>
  <c r="Q1217" i="2"/>
  <c r="O1217" i="2" s="1"/>
  <c r="Q1109" i="2"/>
  <c r="O1109" i="2" s="1"/>
  <c r="Q1117" i="2"/>
  <c r="O1117" i="2" s="1"/>
  <c r="Q1125" i="2"/>
  <c r="O1125" i="2" s="1"/>
  <c r="Q1137" i="2"/>
  <c r="O1137" i="2" s="1"/>
  <c r="Q1145" i="2"/>
  <c r="O1145" i="2" s="1"/>
  <c r="Q1059" i="2"/>
  <c r="O1059" i="2" s="1"/>
  <c r="Q1067" i="2"/>
  <c r="O1067" i="2" s="1"/>
  <c r="Q1076" i="2"/>
  <c r="O1076" i="2" s="1"/>
  <c r="Q1086" i="2"/>
  <c r="O1086" i="2" s="1"/>
  <c r="Q1094" i="2"/>
  <c r="O1094" i="2" s="1"/>
  <c r="Q1102" i="2"/>
  <c r="O1102" i="2" s="1"/>
  <c r="Q1006" i="2"/>
  <c r="O1006" i="2" s="1"/>
  <c r="Q1014" i="2"/>
  <c r="O1014" i="2" s="1"/>
  <c r="Q1023" i="2"/>
  <c r="O1023" i="2" s="1"/>
  <c r="Q1032" i="2"/>
  <c r="O1032" i="2" s="1"/>
  <c r="Q1040" i="2"/>
  <c r="O1040" i="2" s="1"/>
  <c r="Q1048" i="2"/>
  <c r="O1048" i="2" s="1"/>
  <c r="Q987" i="2"/>
  <c r="O987" i="2" s="1"/>
  <c r="Q995" i="2"/>
  <c r="O995" i="2" s="1"/>
  <c r="Q969" i="2"/>
  <c r="O969" i="2" s="1"/>
  <c r="Q962" i="2"/>
  <c r="O962" i="2" s="1"/>
  <c r="Q954" i="2"/>
  <c r="O954" i="2" s="1"/>
  <c r="Q875" i="2"/>
  <c r="O875" i="2" s="1"/>
  <c r="Q883" i="2"/>
  <c r="O883" i="2" s="1"/>
  <c r="Q1155" i="2"/>
  <c r="O1155" i="2" s="1"/>
  <c r="Q1164" i="2"/>
  <c r="O1164" i="2" s="1"/>
  <c r="Q1172" i="2"/>
  <c r="O1172" i="2" s="1"/>
  <c r="Q1182" i="2"/>
  <c r="O1182" i="2" s="1"/>
  <c r="Q1190" i="2"/>
  <c r="O1190" i="2" s="1"/>
  <c r="Q1198" i="2"/>
  <c r="O1198" i="2" s="1"/>
  <c r="Q1208" i="2"/>
  <c r="O1208" i="2" s="1"/>
  <c r="Q1216" i="2"/>
  <c r="O1216" i="2" s="1"/>
  <c r="Q1108" i="2"/>
  <c r="O1108" i="2" s="1"/>
  <c r="Q1116" i="2"/>
  <c r="O1116" i="2" s="1"/>
  <c r="Q1124" i="2"/>
  <c r="O1124" i="2" s="1"/>
  <c r="Q1136" i="2"/>
  <c r="O1136" i="2" s="1"/>
  <c r="Q1144" i="2"/>
  <c r="O1144" i="2" s="1"/>
  <c r="Q1058" i="2"/>
  <c r="O1058" i="2" s="1"/>
  <c r="Q1066" i="2"/>
  <c r="O1066" i="2" s="1"/>
  <c r="Q1075" i="2"/>
  <c r="O1075" i="2" s="1"/>
  <c r="Q1085" i="2"/>
  <c r="O1085" i="2" s="1"/>
  <c r="Q1093" i="2"/>
  <c r="O1093" i="2" s="1"/>
  <c r="Q1101" i="2"/>
  <c r="O1101" i="2" s="1"/>
  <c r="Q1005" i="2"/>
  <c r="O1005" i="2" s="1"/>
  <c r="Q1013" i="2"/>
  <c r="O1013" i="2" s="1"/>
  <c r="Q1022" i="2"/>
  <c r="O1022" i="2" s="1"/>
  <c r="Q1030" i="2"/>
  <c r="O1030" i="2" s="1"/>
  <c r="Q1039" i="2"/>
  <c r="O1039" i="2" s="1"/>
  <c r="Q1047" i="2"/>
  <c r="O1047" i="2" s="1"/>
  <c r="Q986" i="2"/>
  <c r="O986" i="2" s="1"/>
  <c r="Q994" i="2"/>
  <c r="O994" i="2" s="1"/>
  <c r="Q979" i="2"/>
  <c r="O979" i="2" s="1"/>
  <c r="Q968" i="2"/>
  <c r="O968" i="2" s="1"/>
  <c r="Q961" i="2"/>
  <c r="O961" i="2" s="1"/>
  <c r="Q953" i="2"/>
  <c r="O953" i="2" s="1"/>
  <c r="Q943" i="2"/>
  <c r="O943" i="2" s="1"/>
  <c r="Q874" i="2"/>
  <c r="O874" i="2" s="1"/>
  <c r="Q882" i="2"/>
  <c r="O882" i="2" s="1"/>
  <c r="Q1153" i="2"/>
  <c r="O1153" i="2" s="1"/>
  <c r="Q1162" i="2"/>
  <c r="O1162" i="2" s="1"/>
  <c r="Q1170" i="2"/>
  <c r="O1170" i="2" s="1"/>
  <c r="Q1178" i="2"/>
  <c r="O1178" i="2" s="1"/>
  <c r="Q1188" i="2"/>
  <c r="O1188" i="2" s="1"/>
  <c r="Q1196" i="2"/>
  <c r="O1196" i="2" s="1"/>
  <c r="Q1205" i="2"/>
  <c r="O1205" i="2" s="1"/>
  <c r="Q1214" i="2"/>
  <c r="O1214" i="2" s="1"/>
  <c r="Q1106" i="2"/>
  <c r="O1106" i="2" s="1"/>
  <c r="Q1114" i="2"/>
  <c r="O1114" i="2" s="1"/>
  <c r="Q1122" i="2"/>
  <c r="O1122" i="2" s="1"/>
  <c r="Q1134" i="2"/>
  <c r="O1134" i="2" s="1"/>
  <c r="Q1142" i="2"/>
  <c r="O1142" i="2" s="1"/>
  <c r="Q1056" i="2"/>
  <c r="O1056" i="2" s="1"/>
  <c r="Q1064" i="2"/>
  <c r="O1064" i="2" s="1"/>
  <c r="Q1073" i="2"/>
  <c r="O1073" i="2" s="1"/>
  <c r="Q1081" i="2"/>
  <c r="O1081" i="2" s="1"/>
  <c r="Q1091" i="2"/>
  <c r="O1091" i="2" s="1"/>
  <c r="Q1099" i="2"/>
  <c r="O1099" i="2" s="1"/>
  <c r="Q1003" i="2"/>
  <c r="O1003" i="2" s="1"/>
  <c r="Q1011" i="2"/>
  <c r="O1011" i="2" s="1"/>
  <c r="Q1019" i="2"/>
  <c r="O1019" i="2" s="1"/>
  <c r="Q1028" i="2"/>
  <c r="O1028" i="2" s="1"/>
  <c r="Q1037" i="2"/>
  <c r="O1037" i="2" s="1"/>
  <c r="Q1045" i="2"/>
  <c r="O1045" i="2" s="1"/>
  <c r="Q1053" i="2"/>
  <c r="O1053" i="2" s="1"/>
  <c r="Q992" i="2"/>
  <c r="O992" i="2" s="1"/>
  <c r="Q1163" i="2"/>
  <c r="O1163" i="2" s="1"/>
  <c r="Q1115" i="2"/>
  <c r="O1115" i="2" s="1"/>
  <c r="Q1092" i="2"/>
  <c r="O1092" i="2" s="1"/>
  <c r="Q985" i="2"/>
  <c r="O985" i="2" s="1"/>
  <c r="Q966" i="2"/>
  <c r="O966" i="2" s="1"/>
  <c r="Q949" i="2"/>
  <c r="O949" i="2" s="1"/>
  <c r="Q937" i="2"/>
  <c r="O937" i="2" s="1"/>
  <c r="Q938" i="2"/>
  <c r="O938" i="2" s="1"/>
  <c r="Q914" i="2"/>
  <c r="O914" i="2" s="1"/>
  <c r="Q915" i="2"/>
  <c r="O915" i="2" s="1"/>
  <c r="Q916" i="2"/>
  <c r="O916" i="2" s="1"/>
  <c r="Q917" i="2"/>
  <c r="O917" i="2" s="1"/>
  <c r="Q918" i="2"/>
  <c r="O918" i="2" s="1"/>
  <c r="Q919" i="2"/>
  <c r="O919" i="2" s="1"/>
  <c r="Q873" i="2"/>
  <c r="O873" i="2" s="1"/>
  <c r="Q705" i="2"/>
  <c r="O705" i="2" s="1"/>
  <c r="Q713" i="2"/>
  <c r="O713" i="2" s="1"/>
  <c r="Q721" i="2"/>
  <c r="O721" i="2" s="1"/>
  <c r="Q729" i="2"/>
  <c r="O729" i="2" s="1"/>
  <c r="Q737" i="2"/>
  <c r="O737" i="2" s="1"/>
  <c r="Q745" i="2"/>
  <c r="O745" i="2" s="1"/>
  <c r="Q753" i="2"/>
  <c r="O753" i="2" s="1"/>
  <c r="Q761" i="2"/>
  <c r="O761" i="2" s="1"/>
  <c r="Q769" i="2"/>
  <c r="O769" i="2" s="1"/>
  <c r="Q777" i="2"/>
  <c r="O777" i="2" s="1"/>
  <c r="Q785" i="2"/>
  <c r="O785" i="2" s="1"/>
  <c r="Q793" i="2"/>
  <c r="O793" i="2" s="1"/>
  <c r="Q801" i="2"/>
  <c r="O801" i="2" s="1"/>
  <c r="Q809" i="2"/>
  <c r="O809" i="2" s="1"/>
  <c r="Q817" i="2"/>
  <c r="O817" i="2" s="1"/>
  <c r="Q825" i="2"/>
  <c r="O825" i="2" s="1"/>
  <c r="Q836" i="2"/>
  <c r="O836" i="2" s="1"/>
  <c r="Q844" i="2"/>
  <c r="O844" i="2" s="1"/>
  <c r="Q852" i="2"/>
  <c r="O852" i="2" s="1"/>
  <c r="Q860" i="2"/>
  <c r="O860" i="2" s="1"/>
  <c r="Q868" i="2"/>
  <c r="O868" i="2" s="1"/>
  <c r="Q811" i="2"/>
  <c r="O811" i="2" s="1"/>
  <c r="Q838" i="2"/>
  <c r="O838" i="2" s="1"/>
  <c r="Q1107" i="2"/>
  <c r="O1107" i="2" s="1"/>
  <c r="Q967" i="2"/>
  <c r="O967" i="2" s="1"/>
  <c r="Q931" i="2"/>
  <c r="O931" i="2" s="1"/>
  <c r="Q896" i="2"/>
  <c r="O896" i="2" s="1"/>
  <c r="Q906" i="2"/>
  <c r="O906" i="2" s="1"/>
  <c r="Q912" i="2"/>
  <c r="O912" i="2" s="1"/>
  <c r="Q706" i="2"/>
  <c r="O706" i="2" s="1"/>
  <c r="Q746" i="2"/>
  <c r="O746" i="2" s="1"/>
  <c r="Q818" i="2"/>
  <c r="O818" i="2" s="1"/>
  <c r="Q1171" i="2"/>
  <c r="O1171" i="2" s="1"/>
  <c r="Q1123" i="2"/>
  <c r="O1123" i="2" s="1"/>
  <c r="Q1100" i="2"/>
  <c r="O1100" i="2" s="1"/>
  <c r="Q993" i="2"/>
  <c r="O993" i="2" s="1"/>
  <c r="Q975" i="2"/>
  <c r="O975" i="2" s="1"/>
  <c r="Q952" i="2"/>
  <c r="O952" i="2" s="1"/>
  <c r="Q872" i="2"/>
  <c r="O872" i="2" s="1"/>
  <c r="Q704" i="2"/>
  <c r="O704" i="2" s="1"/>
  <c r="Q712" i="2"/>
  <c r="O712" i="2" s="1"/>
  <c r="Q720" i="2"/>
  <c r="O720" i="2" s="1"/>
  <c r="Q728" i="2"/>
  <c r="O728" i="2" s="1"/>
  <c r="Q736" i="2"/>
  <c r="O736" i="2" s="1"/>
  <c r="Q744" i="2"/>
  <c r="O744" i="2" s="1"/>
  <c r="Q752" i="2"/>
  <c r="O752" i="2" s="1"/>
  <c r="Q760" i="2"/>
  <c r="O760" i="2" s="1"/>
  <c r="Q768" i="2"/>
  <c r="O768" i="2" s="1"/>
  <c r="Q776" i="2"/>
  <c r="O776" i="2" s="1"/>
  <c r="Q784" i="2"/>
  <c r="O784" i="2" s="1"/>
  <c r="Q792" i="2"/>
  <c r="O792" i="2" s="1"/>
  <c r="Q800" i="2"/>
  <c r="O800" i="2" s="1"/>
  <c r="Q808" i="2"/>
  <c r="O808" i="2" s="1"/>
  <c r="Q816" i="2"/>
  <c r="O816" i="2" s="1"/>
  <c r="Q824" i="2"/>
  <c r="O824" i="2" s="1"/>
  <c r="Q835" i="2"/>
  <c r="O835" i="2" s="1"/>
  <c r="Q843" i="2"/>
  <c r="O843" i="2" s="1"/>
  <c r="Q851" i="2"/>
  <c r="O851" i="2" s="1"/>
  <c r="Q867" i="2"/>
  <c r="O867" i="2" s="1"/>
  <c r="Q819" i="2"/>
  <c r="O819" i="2" s="1"/>
  <c r="Q950" i="2"/>
  <c r="O950" i="2" s="1"/>
  <c r="Q936" i="2"/>
  <c r="O936" i="2" s="1"/>
  <c r="Q904" i="2"/>
  <c r="O904" i="2" s="1"/>
  <c r="Q911" i="2"/>
  <c r="O911" i="2" s="1"/>
  <c r="Q730" i="2"/>
  <c r="O730" i="2" s="1"/>
  <c r="Q794" i="2"/>
  <c r="O794" i="2" s="1"/>
  <c r="Q810" i="2"/>
  <c r="O810" i="2" s="1"/>
  <c r="Q845" i="2"/>
  <c r="O845" i="2" s="1"/>
  <c r="Q1181" i="2"/>
  <c r="O1181" i="2" s="1"/>
  <c r="Q1135" i="2"/>
  <c r="O1135" i="2" s="1"/>
  <c r="Q1004" i="2"/>
  <c r="O1004" i="2" s="1"/>
  <c r="Q974" i="2"/>
  <c r="O974" i="2" s="1"/>
  <c r="Q951" i="2"/>
  <c r="O951" i="2" s="1"/>
  <c r="Q871" i="2"/>
  <c r="O871" i="2" s="1"/>
  <c r="Q703" i="2"/>
  <c r="O703" i="2" s="1"/>
  <c r="Q711" i="2"/>
  <c r="O711" i="2" s="1"/>
  <c r="Q719" i="2"/>
  <c r="O719" i="2" s="1"/>
  <c r="Q727" i="2"/>
  <c r="O727" i="2" s="1"/>
  <c r="Q735" i="2"/>
  <c r="O735" i="2" s="1"/>
  <c r="Q743" i="2"/>
  <c r="O743" i="2" s="1"/>
  <c r="Q751" i="2"/>
  <c r="O751" i="2" s="1"/>
  <c r="Q759" i="2"/>
  <c r="O759" i="2" s="1"/>
  <c r="Q767" i="2"/>
  <c r="O767" i="2" s="1"/>
  <c r="Q775" i="2"/>
  <c r="O775" i="2" s="1"/>
  <c r="Q783" i="2"/>
  <c r="O783" i="2" s="1"/>
  <c r="Q791" i="2"/>
  <c r="O791" i="2" s="1"/>
  <c r="Q799" i="2"/>
  <c r="O799" i="2" s="1"/>
  <c r="Q807" i="2"/>
  <c r="O807" i="2" s="1"/>
  <c r="Q815" i="2"/>
  <c r="O815" i="2" s="1"/>
  <c r="Q823" i="2"/>
  <c r="O823" i="2" s="1"/>
  <c r="Q834" i="2"/>
  <c r="O834" i="2" s="1"/>
  <c r="Q842" i="2"/>
  <c r="O842" i="2" s="1"/>
  <c r="Q850" i="2"/>
  <c r="O850" i="2" s="1"/>
  <c r="Q858" i="2"/>
  <c r="O858" i="2" s="1"/>
  <c r="Q846" i="2"/>
  <c r="O846" i="2" s="1"/>
  <c r="Q959" i="2"/>
  <c r="O959" i="2" s="1"/>
  <c r="Q933" i="2"/>
  <c r="O933" i="2" s="1"/>
  <c r="Q895" i="2"/>
  <c r="O895" i="2" s="1"/>
  <c r="Q900" i="2"/>
  <c r="O900" i="2" s="1"/>
  <c r="Q903" i="2"/>
  <c r="O903" i="2" s="1"/>
  <c r="Q910" i="2"/>
  <c r="O910" i="2" s="1"/>
  <c r="Q738" i="2"/>
  <c r="O738" i="2" s="1"/>
  <c r="Q786" i="2"/>
  <c r="O786" i="2" s="1"/>
  <c r="Q837" i="2"/>
  <c r="O837" i="2" s="1"/>
  <c r="Q861" i="2"/>
  <c r="O861" i="2" s="1"/>
  <c r="Q1189" i="2"/>
  <c r="O1189" i="2" s="1"/>
  <c r="Q1143" i="2"/>
  <c r="O1143" i="2" s="1"/>
  <c r="Q1012" i="2"/>
  <c r="O1012" i="2" s="1"/>
  <c r="Q978" i="2"/>
  <c r="O978" i="2" s="1"/>
  <c r="Q881" i="2"/>
  <c r="O881" i="2" s="1"/>
  <c r="Q710" i="2"/>
  <c r="O710" i="2" s="1"/>
  <c r="Q718" i="2"/>
  <c r="O718" i="2" s="1"/>
  <c r="Q726" i="2"/>
  <c r="O726" i="2" s="1"/>
  <c r="Q734" i="2"/>
  <c r="O734" i="2" s="1"/>
  <c r="Q742" i="2"/>
  <c r="O742" i="2" s="1"/>
  <c r="Q750" i="2"/>
  <c r="O750" i="2" s="1"/>
  <c r="Q758" i="2"/>
  <c r="O758" i="2" s="1"/>
  <c r="Q766" i="2"/>
  <c r="O766" i="2" s="1"/>
  <c r="Q774" i="2"/>
  <c r="O774" i="2" s="1"/>
  <c r="Q782" i="2"/>
  <c r="O782" i="2" s="1"/>
  <c r="Q790" i="2"/>
  <c r="O790" i="2" s="1"/>
  <c r="Q798" i="2"/>
  <c r="O798" i="2" s="1"/>
  <c r="Q806" i="2"/>
  <c r="O806" i="2" s="1"/>
  <c r="Q814" i="2"/>
  <c r="O814" i="2" s="1"/>
  <c r="Q822" i="2"/>
  <c r="O822" i="2" s="1"/>
  <c r="Q841" i="2"/>
  <c r="O841" i="2" s="1"/>
  <c r="Q849" i="2"/>
  <c r="O849" i="2" s="1"/>
  <c r="Q857" i="2"/>
  <c r="O857" i="2" s="1"/>
  <c r="Q865" i="2"/>
  <c r="O865" i="2" s="1"/>
  <c r="Q795" i="2"/>
  <c r="O795" i="2" s="1"/>
  <c r="Q803" i="2"/>
  <c r="O803" i="2" s="1"/>
  <c r="Q862" i="2"/>
  <c r="O862" i="2" s="1"/>
  <c r="Q1154" i="2"/>
  <c r="O1154" i="2" s="1"/>
  <c r="Q935" i="2"/>
  <c r="O935" i="2" s="1"/>
  <c r="Q899" i="2"/>
  <c r="O899" i="2" s="1"/>
  <c r="Q902" i="2"/>
  <c r="O902" i="2" s="1"/>
  <c r="Q909" i="2"/>
  <c r="O909" i="2" s="1"/>
  <c r="Q714" i="2"/>
  <c r="O714" i="2" s="1"/>
  <c r="Q762" i="2"/>
  <c r="O762" i="2" s="1"/>
  <c r="Q778" i="2"/>
  <c r="O778" i="2" s="1"/>
  <c r="Q853" i="2"/>
  <c r="O853" i="2" s="1"/>
  <c r="Q1197" i="2"/>
  <c r="O1197" i="2" s="1"/>
  <c r="Q1057" i="2"/>
  <c r="O1057" i="2" s="1"/>
  <c r="Q1021" i="2"/>
  <c r="O1021" i="2" s="1"/>
  <c r="Q977" i="2"/>
  <c r="O977" i="2" s="1"/>
  <c r="Q942" i="2"/>
  <c r="O942" i="2" s="1"/>
  <c r="Q880" i="2"/>
  <c r="O880" i="2" s="1"/>
  <c r="Q709" i="2"/>
  <c r="O709" i="2" s="1"/>
  <c r="Q717" i="2"/>
  <c r="O717" i="2" s="1"/>
  <c r="Q725" i="2"/>
  <c r="O725" i="2" s="1"/>
  <c r="Q733" i="2"/>
  <c r="O733" i="2" s="1"/>
  <c r="Q741" i="2"/>
  <c r="O741" i="2" s="1"/>
  <c r="Q749" i="2"/>
  <c r="O749" i="2" s="1"/>
  <c r="Q757" i="2"/>
  <c r="O757" i="2" s="1"/>
  <c r="Q765" i="2"/>
  <c r="O765" i="2" s="1"/>
  <c r="Q773" i="2"/>
  <c r="O773" i="2" s="1"/>
  <c r="Q781" i="2"/>
  <c r="O781" i="2" s="1"/>
  <c r="Q789" i="2"/>
  <c r="O789" i="2" s="1"/>
  <c r="Q797" i="2"/>
  <c r="O797" i="2" s="1"/>
  <c r="Q805" i="2"/>
  <c r="O805" i="2" s="1"/>
  <c r="Q813" i="2"/>
  <c r="O813" i="2" s="1"/>
  <c r="Q821" i="2"/>
  <c r="O821" i="2" s="1"/>
  <c r="Q829" i="2"/>
  <c r="O829" i="2" s="1"/>
  <c r="Q840" i="2"/>
  <c r="O840" i="2" s="1"/>
  <c r="Q848" i="2"/>
  <c r="O848" i="2" s="1"/>
  <c r="Q856" i="2"/>
  <c r="O856" i="2" s="1"/>
  <c r="Q864" i="2"/>
  <c r="O864" i="2" s="1"/>
  <c r="Q854" i="2"/>
  <c r="O854" i="2" s="1"/>
  <c r="Q1046" i="2"/>
  <c r="O1046" i="2" s="1"/>
  <c r="Q932" i="2"/>
  <c r="O932" i="2" s="1"/>
  <c r="Q898" i="2"/>
  <c r="O898" i="2" s="1"/>
  <c r="Q905" i="2"/>
  <c r="O905" i="2" s="1"/>
  <c r="Q908" i="2"/>
  <c r="O908" i="2" s="1"/>
  <c r="Q722" i="2"/>
  <c r="O722" i="2" s="1"/>
  <c r="Q754" i="2"/>
  <c r="O754" i="2" s="1"/>
  <c r="Q802" i="2"/>
  <c r="O802" i="2" s="1"/>
  <c r="Q1207" i="2"/>
  <c r="O1207" i="2" s="1"/>
  <c r="Q1065" i="2"/>
  <c r="O1065" i="2" s="1"/>
  <c r="Q1029" i="2"/>
  <c r="O1029" i="2" s="1"/>
  <c r="Q941" i="2"/>
  <c r="O941" i="2" s="1"/>
  <c r="Q879" i="2"/>
  <c r="O879" i="2" s="1"/>
  <c r="Q708" i="2"/>
  <c r="O708" i="2" s="1"/>
  <c r="Q716" i="2"/>
  <c r="O716" i="2" s="1"/>
  <c r="Q724" i="2"/>
  <c r="O724" i="2" s="1"/>
  <c r="Q732" i="2"/>
  <c r="O732" i="2" s="1"/>
  <c r="Q740" i="2"/>
  <c r="O740" i="2" s="1"/>
  <c r="Q748" i="2"/>
  <c r="O748" i="2" s="1"/>
  <c r="Q756" i="2"/>
  <c r="O756" i="2" s="1"/>
  <c r="Q764" i="2"/>
  <c r="O764" i="2" s="1"/>
  <c r="Q772" i="2"/>
  <c r="O772" i="2" s="1"/>
  <c r="Q780" i="2"/>
  <c r="O780" i="2" s="1"/>
  <c r="Q788" i="2"/>
  <c r="O788" i="2" s="1"/>
  <c r="Q796" i="2"/>
  <c r="O796" i="2" s="1"/>
  <c r="Q804" i="2"/>
  <c r="O804" i="2" s="1"/>
  <c r="Q812" i="2"/>
  <c r="O812" i="2" s="1"/>
  <c r="Q820" i="2"/>
  <c r="O820" i="2" s="1"/>
  <c r="Q828" i="2"/>
  <c r="O828" i="2" s="1"/>
  <c r="Q839" i="2"/>
  <c r="O839" i="2" s="1"/>
  <c r="Q847" i="2"/>
  <c r="O847" i="2" s="1"/>
  <c r="Q855" i="2"/>
  <c r="O855" i="2" s="1"/>
  <c r="Q863" i="2"/>
  <c r="O863" i="2" s="1"/>
  <c r="Q787" i="2"/>
  <c r="O787" i="2" s="1"/>
  <c r="Q827" i="2"/>
  <c r="O827" i="2" s="1"/>
  <c r="Q1084" i="2"/>
  <c r="O1084" i="2" s="1"/>
  <c r="Q934" i="2"/>
  <c r="O934" i="2" s="1"/>
  <c r="Q897" i="2"/>
  <c r="O897" i="2" s="1"/>
  <c r="Q901" i="2"/>
  <c r="O901" i="2" s="1"/>
  <c r="Q907" i="2"/>
  <c r="O907" i="2" s="1"/>
  <c r="Q913" i="2"/>
  <c r="O913" i="2" s="1"/>
  <c r="Q770" i="2"/>
  <c r="O770" i="2" s="1"/>
  <c r="Q826" i="2"/>
  <c r="O826" i="2" s="1"/>
  <c r="Q1215" i="2"/>
  <c r="O1215" i="2" s="1"/>
  <c r="Q1074" i="2"/>
  <c r="O1074" i="2" s="1"/>
  <c r="Q1038" i="2"/>
  <c r="O1038" i="2" s="1"/>
  <c r="Q960" i="2"/>
  <c r="O960" i="2" s="1"/>
  <c r="Q707" i="2"/>
  <c r="O707" i="2" s="1"/>
  <c r="Q715" i="2"/>
  <c r="O715" i="2" s="1"/>
  <c r="Q723" i="2"/>
  <c r="O723" i="2" s="1"/>
  <c r="Q731" i="2"/>
  <c r="O731" i="2" s="1"/>
  <c r="Q739" i="2"/>
  <c r="O739" i="2" s="1"/>
  <c r="Q747" i="2"/>
  <c r="O747" i="2" s="1"/>
  <c r="Q755" i="2"/>
  <c r="O755" i="2" s="1"/>
  <c r="Q763" i="2"/>
  <c r="O763" i="2" s="1"/>
  <c r="Q771" i="2"/>
  <c r="O771" i="2" s="1"/>
  <c r="Q779" i="2"/>
  <c r="O779" i="2" s="1"/>
  <c r="S1155" i="2"/>
  <c r="S1163" i="2"/>
  <c r="S1171" i="2"/>
  <c r="S1179" i="2"/>
  <c r="S1187" i="2"/>
  <c r="S1195" i="2"/>
  <c r="S1203" i="2"/>
  <c r="S1211" i="2"/>
  <c r="S1219" i="2"/>
  <c r="S1110" i="2"/>
  <c r="S1118" i="2"/>
  <c r="S1126" i="2"/>
  <c r="S1134" i="2"/>
  <c r="S1142" i="2"/>
  <c r="S1055" i="2"/>
  <c r="S1063" i="2"/>
  <c r="S1071" i="2"/>
  <c r="S1079" i="2"/>
  <c r="S1087" i="2"/>
  <c r="S1095" i="2"/>
  <c r="S1103" i="2"/>
  <c r="S1006" i="2"/>
  <c r="S1014" i="2"/>
  <c r="S1022" i="2"/>
  <c r="S1030" i="2"/>
  <c r="S1038" i="2"/>
  <c r="S1046" i="2"/>
  <c r="S985" i="2"/>
  <c r="S993" i="2"/>
  <c r="S978" i="2"/>
  <c r="S967" i="2"/>
  <c r="S975" i="2"/>
  <c r="S958" i="2"/>
  <c r="S952" i="2"/>
  <c r="S944" i="2"/>
  <c r="S885" i="2"/>
  <c r="S889" i="2"/>
  <c r="S893" i="2"/>
  <c r="S876" i="2"/>
  <c r="S1156" i="2"/>
  <c r="S1164" i="2"/>
  <c r="S1172" i="2"/>
  <c r="S1180" i="2"/>
  <c r="S1188" i="2"/>
  <c r="S1196" i="2"/>
  <c r="S1204" i="2"/>
  <c r="S1212" i="2"/>
  <c r="S1220" i="2"/>
  <c r="S1111" i="2"/>
  <c r="S1119" i="2"/>
  <c r="S1127" i="2"/>
  <c r="S1135" i="2"/>
  <c r="S1143" i="2"/>
  <c r="S1056" i="2"/>
  <c r="S1064" i="2"/>
  <c r="S1072" i="2"/>
  <c r="S1080" i="2"/>
  <c r="S1088" i="2"/>
  <c r="S1096" i="2"/>
  <c r="S999" i="2"/>
  <c r="S1007" i="2"/>
  <c r="S1015" i="2"/>
  <c r="S1023" i="2"/>
  <c r="S1031" i="2"/>
  <c r="S1039" i="2"/>
  <c r="S1047" i="2"/>
  <c r="S986" i="2"/>
  <c r="S994" i="2"/>
  <c r="S979" i="2"/>
  <c r="S968" i="2"/>
  <c r="S959" i="2"/>
  <c r="S953" i="2"/>
  <c r="S945" i="2"/>
  <c r="S937" i="2"/>
  <c r="S916" i="2"/>
  <c r="S920" i="2"/>
  <c r="S924" i="2"/>
  <c r="S928" i="2"/>
  <c r="S932" i="2"/>
  <c r="S936" i="2"/>
  <c r="S898" i="2"/>
  <c r="S902" i="2"/>
  <c r="S906" i="2"/>
  <c r="S910" i="2"/>
  <c r="S869" i="2"/>
  <c r="S877" i="2"/>
  <c r="S705" i="2"/>
  <c r="S713" i="2"/>
  <c r="S721" i="2"/>
  <c r="S729" i="2"/>
  <c r="S737" i="2"/>
  <c r="S745" i="2"/>
  <c r="S753" i="2"/>
  <c r="S761" i="2"/>
  <c r="S769" i="2"/>
  <c r="S777" i="2"/>
  <c r="S785" i="2"/>
  <c r="S793" i="2"/>
  <c r="S801" i="2"/>
  <c r="S809" i="2"/>
  <c r="S817" i="2"/>
  <c r="S825" i="2"/>
  <c r="S836" i="2"/>
  <c r="S844" i="2"/>
  <c r="S852" i="2"/>
  <c r="S860" i="2"/>
  <c r="S868" i="2"/>
  <c r="S654" i="2"/>
  <c r="Q658" i="2"/>
  <c r="O658" i="2" s="1"/>
  <c r="S662" i="2"/>
  <c r="Q666" i="2"/>
  <c r="O666" i="2" s="1"/>
  <c r="S670" i="2"/>
  <c r="Q674" i="2"/>
  <c r="O674" i="2" s="1"/>
  <c r="S677" i="2"/>
  <c r="Q681" i="2"/>
  <c r="O681" i="2" s="1"/>
  <c r="S684" i="2"/>
  <c r="Q688" i="2"/>
  <c r="O688" i="2" s="1"/>
  <c r="S692" i="2"/>
  <c r="Q696" i="2"/>
  <c r="O696" i="2" s="1"/>
  <c r="S699" i="2"/>
  <c r="Q648" i="2"/>
  <c r="O648" i="2" s="1"/>
  <c r="S652" i="2"/>
  <c r="Q628" i="2"/>
  <c r="O628" i="2" s="1"/>
  <c r="S631" i="2"/>
  <c r="S1149" i="2"/>
  <c r="S1157" i="2"/>
  <c r="S1165" i="2"/>
  <c r="S1173" i="2"/>
  <c r="S1181" i="2"/>
  <c r="S1189" i="2"/>
  <c r="S1197" i="2"/>
  <c r="S1205" i="2"/>
  <c r="S1213" i="2"/>
  <c r="S1104" i="2"/>
  <c r="S1112" i="2"/>
  <c r="S1120" i="2"/>
  <c r="S1128" i="2"/>
  <c r="S1136" i="2"/>
  <c r="S1144" i="2"/>
  <c r="S1057" i="2"/>
  <c r="S1065" i="2"/>
  <c r="S1073" i="2"/>
  <c r="S1081" i="2"/>
  <c r="S1089" i="2"/>
  <c r="S1097" i="2"/>
  <c r="S1000" i="2"/>
  <c r="S1008" i="2"/>
  <c r="S1016" i="2"/>
  <c r="S1024" i="2"/>
  <c r="S1032" i="2"/>
  <c r="S1040" i="2"/>
  <c r="S1048" i="2"/>
  <c r="S987" i="2"/>
  <c r="S995" i="2"/>
  <c r="S980" i="2"/>
  <c r="S969" i="2"/>
  <c r="S960" i="2"/>
  <c r="S954" i="2"/>
  <c r="S946" i="2"/>
  <c r="S894" i="2"/>
  <c r="S886" i="2"/>
  <c r="S890" i="2"/>
  <c r="S870" i="2"/>
  <c r="S878" i="2"/>
  <c r="S706" i="2"/>
  <c r="S714" i="2"/>
  <c r="S722" i="2"/>
  <c r="S730" i="2"/>
  <c r="S738" i="2"/>
  <c r="S746" i="2"/>
  <c r="S754" i="2"/>
  <c r="S762" i="2"/>
  <c r="S770" i="2"/>
  <c r="S778" i="2"/>
  <c r="S786" i="2"/>
  <c r="S794" i="2"/>
  <c r="S802" i="2"/>
  <c r="S810" i="2"/>
  <c r="S818" i="2"/>
  <c r="S826" i="2"/>
  <c r="S837" i="2"/>
  <c r="S845" i="2"/>
  <c r="S853" i="2"/>
  <c r="S861" i="2"/>
  <c r="S655" i="2"/>
  <c r="Q659" i="2"/>
  <c r="O659" i="2" s="1"/>
  <c r="S663" i="2"/>
  <c r="Q667" i="2"/>
  <c r="O667" i="2" s="1"/>
  <c r="S671" i="2"/>
  <c r="S678" i="2"/>
  <c r="Q682" i="2"/>
  <c r="O682" i="2" s="1"/>
  <c r="S685" i="2"/>
  <c r="Q689" i="2"/>
  <c r="O689" i="2" s="1"/>
  <c r="S693" i="2"/>
  <c r="Q697" i="2"/>
  <c r="O697" i="2" s="1"/>
  <c r="S700" i="2"/>
  <c r="Q649" i="2"/>
  <c r="O649" i="2" s="1"/>
  <c r="S653" i="2"/>
  <c r="S632" i="2"/>
  <c r="S1150" i="2"/>
  <c r="S1158" i="2"/>
  <c r="S1166" i="2"/>
  <c r="S1174" i="2"/>
  <c r="S1182" i="2"/>
  <c r="S1190" i="2"/>
  <c r="S1198" i="2"/>
  <c r="S1206" i="2"/>
  <c r="S1214" i="2"/>
  <c r="S1105" i="2"/>
  <c r="S1113" i="2"/>
  <c r="S1121" i="2"/>
  <c r="S1129" i="2"/>
  <c r="S1137" i="2"/>
  <c r="S1145" i="2"/>
  <c r="S1058" i="2"/>
  <c r="S1066" i="2"/>
  <c r="S1074" i="2"/>
  <c r="S1082" i="2"/>
  <c r="S1090" i="2"/>
  <c r="S1098" i="2"/>
  <c r="S1001" i="2"/>
  <c r="S1009" i="2"/>
  <c r="S1017" i="2"/>
  <c r="S1025" i="2"/>
  <c r="S1033" i="2"/>
  <c r="S1041" i="2"/>
  <c r="S1049" i="2"/>
  <c r="S988" i="2"/>
  <c r="S996" i="2"/>
  <c r="S981" i="2"/>
  <c r="S970" i="2"/>
  <c r="S961" i="2"/>
  <c r="S955" i="2"/>
  <c r="S939" i="2"/>
  <c r="S947" i="2"/>
  <c r="S938" i="2"/>
  <c r="S917" i="2"/>
  <c r="S921" i="2"/>
  <c r="S925" i="2"/>
  <c r="S929" i="2"/>
  <c r="S933" i="2"/>
  <c r="S895" i="2"/>
  <c r="S899" i="2"/>
  <c r="S903" i="2"/>
  <c r="S907" i="2"/>
  <c r="S911" i="2"/>
  <c r="S871" i="2"/>
  <c r="S879" i="2"/>
  <c r="S707" i="2"/>
  <c r="S715" i="2"/>
  <c r="S723" i="2"/>
  <c r="S731" i="2"/>
  <c r="S739" i="2"/>
  <c r="S747" i="2"/>
  <c r="S755" i="2"/>
  <c r="S763" i="2"/>
  <c r="S771" i="2"/>
  <c r="S779" i="2"/>
  <c r="S787" i="2"/>
  <c r="S795" i="2"/>
  <c r="S803" i="2"/>
  <c r="S811" i="2"/>
  <c r="S819" i="2"/>
  <c r="S827" i="2"/>
  <c r="S838" i="2"/>
  <c r="S846" i="2"/>
  <c r="S854" i="2"/>
  <c r="S862" i="2"/>
  <c r="S656" i="2"/>
  <c r="Q660" i="2"/>
  <c r="O660" i="2" s="1"/>
  <c r="S664" i="2"/>
  <c r="Q668" i="2"/>
  <c r="O668" i="2" s="1"/>
  <c r="S672" i="2"/>
  <c r="S679" i="2"/>
  <c r="S686" i="2"/>
  <c r="Q690" i="2"/>
  <c r="O690" i="2" s="1"/>
  <c r="S694" i="2"/>
  <c r="Q698" i="2"/>
  <c r="O698" i="2" s="1"/>
  <c r="S701" i="2"/>
  <c r="Q650" i="2"/>
  <c r="O650" i="2" s="1"/>
  <c r="S626" i="2"/>
  <c r="S633" i="2"/>
  <c r="S1152" i="2"/>
  <c r="S1160" i="2"/>
  <c r="S1168" i="2"/>
  <c r="S1176" i="2"/>
  <c r="S1184" i="2"/>
  <c r="S1192" i="2"/>
  <c r="S1200" i="2"/>
  <c r="S1208" i="2"/>
  <c r="S1216" i="2"/>
  <c r="S1107" i="2"/>
  <c r="S1115" i="2"/>
  <c r="S1123" i="2"/>
  <c r="S1131" i="2"/>
  <c r="S1139" i="2"/>
  <c r="S1147" i="2"/>
  <c r="S1060" i="2"/>
  <c r="S1068" i="2"/>
  <c r="S1076" i="2"/>
  <c r="S1084" i="2"/>
  <c r="S1092" i="2"/>
  <c r="S1100" i="2"/>
  <c r="S1003" i="2"/>
  <c r="S1011" i="2"/>
  <c r="S1019" i="2"/>
  <c r="S1027" i="2"/>
  <c r="S1035" i="2"/>
  <c r="S1043" i="2"/>
  <c r="S1051" i="2"/>
  <c r="S990" i="2"/>
  <c r="S998" i="2"/>
  <c r="S983" i="2"/>
  <c r="S972" i="2"/>
  <c r="S963" i="2"/>
  <c r="S941" i="2"/>
  <c r="S949" i="2"/>
  <c r="S914" i="2"/>
  <c r="S918" i="2"/>
  <c r="S922" i="2"/>
  <c r="S926" i="2"/>
  <c r="S930" i="2"/>
  <c r="S934" i="2"/>
  <c r="S896" i="2"/>
  <c r="S900" i="2"/>
  <c r="S904" i="2"/>
  <c r="S908" i="2"/>
  <c r="S912" i="2"/>
  <c r="S873" i="2"/>
  <c r="S881" i="2"/>
  <c r="S709" i="2"/>
  <c r="S717" i="2"/>
  <c r="S725" i="2"/>
  <c r="S733" i="2"/>
  <c r="S741" i="2"/>
  <c r="S749" i="2"/>
  <c r="S757" i="2"/>
  <c r="S765" i="2"/>
  <c r="S773" i="2"/>
  <c r="S781" i="2"/>
  <c r="S789" i="2"/>
  <c r="S797" i="2"/>
  <c r="S805" i="2"/>
  <c r="S813" i="2"/>
  <c r="S821" i="2"/>
  <c r="S829" i="2"/>
  <c r="S840" i="2"/>
  <c r="S848" i="2"/>
  <c r="S856" i="2"/>
  <c r="S864" i="2"/>
  <c r="Q654" i="2"/>
  <c r="O654" i="2" s="1"/>
  <c r="S658" i="2"/>
  <c r="Q662" i="2"/>
  <c r="O662" i="2" s="1"/>
  <c r="S666" i="2"/>
  <c r="Q670" i="2"/>
  <c r="O670" i="2" s="1"/>
  <c r="S674" i="2"/>
  <c r="Q677" i="2"/>
  <c r="O677" i="2" s="1"/>
  <c r="S681" i="2"/>
  <c r="Q684" i="2"/>
  <c r="O684" i="2" s="1"/>
  <c r="S688" i="2"/>
  <c r="Q692" i="2"/>
  <c r="O692" i="2" s="1"/>
  <c r="S696" i="2"/>
  <c r="S648" i="2"/>
  <c r="Q652" i="2"/>
  <c r="O652" i="2" s="1"/>
  <c r="S628" i="2"/>
  <c r="Q631" i="2"/>
  <c r="O631" i="2" s="1"/>
  <c r="S1153" i="2"/>
  <c r="S1161" i="2"/>
  <c r="S1169" i="2"/>
  <c r="S1177" i="2"/>
  <c r="S1185" i="2"/>
  <c r="S1193" i="2"/>
  <c r="S1201" i="2"/>
  <c r="S1209" i="2"/>
  <c r="S1217" i="2"/>
  <c r="S1108" i="2"/>
  <c r="S1116" i="2"/>
  <c r="S1124" i="2"/>
  <c r="S1132" i="2"/>
  <c r="S1140" i="2"/>
  <c r="S1148" i="2"/>
  <c r="S1061" i="2"/>
  <c r="S1069" i="2"/>
  <c r="S1077" i="2"/>
  <c r="S1085" i="2"/>
  <c r="S1093" i="2"/>
  <c r="S1101" i="2"/>
  <c r="S1004" i="2"/>
  <c r="S1012" i="2"/>
  <c r="S1020" i="2"/>
  <c r="S1028" i="2"/>
  <c r="S1036" i="2"/>
  <c r="S1044" i="2"/>
  <c r="S1052" i="2"/>
  <c r="S991" i="2"/>
  <c r="S976" i="2"/>
  <c r="S984" i="2"/>
  <c r="S973" i="2"/>
  <c r="S956" i="2"/>
  <c r="S964" i="2"/>
  <c r="S942" i="2"/>
  <c r="S950" i="2"/>
  <c r="S884" i="2"/>
  <c r="S888" i="2"/>
  <c r="S892" i="2"/>
  <c r="S874" i="2"/>
  <c r="S882" i="2"/>
  <c r="S702" i="2"/>
  <c r="S710" i="2"/>
  <c r="S718" i="2"/>
  <c r="S726" i="2"/>
  <c r="S734" i="2"/>
  <c r="S742" i="2"/>
  <c r="S750" i="2"/>
  <c r="S758" i="2"/>
  <c r="S766" i="2"/>
  <c r="S774" i="2"/>
  <c r="S782" i="2"/>
  <c r="S790" i="2"/>
  <c r="S798" i="2"/>
  <c r="S806" i="2"/>
  <c r="S814" i="2"/>
  <c r="S822" i="2"/>
  <c r="S831" i="2"/>
  <c r="S841" i="2"/>
  <c r="S849" i="2"/>
  <c r="S857" i="2"/>
  <c r="S865" i="2"/>
  <c r="Q655" i="2"/>
  <c r="O655" i="2" s="1"/>
  <c r="S659" i="2"/>
  <c r="Q663" i="2"/>
  <c r="O663" i="2" s="1"/>
  <c r="S667" i="2"/>
  <c r="Q671" i="2"/>
  <c r="O671" i="2" s="1"/>
  <c r="Q678" i="2"/>
  <c r="O678" i="2" s="1"/>
  <c r="S682" i="2"/>
  <c r="Q685" i="2"/>
  <c r="O685" i="2" s="1"/>
  <c r="S689" i="2"/>
  <c r="Q693" i="2"/>
  <c r="O693" i="2" s="1"/>
  <c r="S697" i="2"/>
  <c r="Q700" i="2"/>
  <c r="O700" i="2" s="1"/>
  <c r="S649" i="2"/>
  <c r="Q653" i="2"/>
  <c r="O653" i="2" s="1"/>
  <c r="Q632" i="2"/>
  <c r="O632" i="2" s="1"/>
  <c r="S1175" i="2"/>
  <c r="S1207" i="2"/>
  <c r="S1122" i="2"/>
  <c r="S1059" i="2"/>
  <c r="S1091" i="2"/>
  <c r="S1018" i="2"/>
  <c r="S1050" i="2"/>
  <c r="S971" i="2"/>
  <c r="S962" i="2"/>
  <c r="S927" i="2"/>
  <c r="S708" i="2"/>
  <c r="S728" i="2"/>
  <c r="S751" i="2"/>
  <c r="S772" i="2"/>
  <c r="S792" i="2"/>
  <c r="S815" i="2"/>
  <c r="S839" i="2"/>
  <c r="S859" i="2"/>
  <c r="S661" i="2"/>
  <c r="Q691" i="2"/>
  <c r="O691" i="2" s="1"/>
  <c r="S650" i="2"/>
  <c r="S627" i="2"/>
  <c r="Q637" i="2"/>
  <c r="O637" i="2" s="1"/>
  <c r="S641" i="2"/>
  <c r="Q645" i="2"/>
  <c r="O645" i="2" s="1"/>
  <c r="S547" i="2"/>
  <c r="Q551" i="2"/>
  <c r="O551" i="2" s="1"/>
  <c r="S555" i="2"/>
  <c r="Q559" i="2"/>
  <c r="O559" i="2" s="1"/>
  <c r="S562" i="2"/>
  <c r="Q565" i="2"/>
  <c r="O565" i="2" s="1"/>
  <c r="S569" i="2"/>
  <c r="Q573" i="2"/>
  <c r="O573" i="2" s="1"/>
  <c r="S577" i="2"/>
  <c r="Q581" i="2"/>
  <c r="O581" i="2" s="1"/>
  <c r="S585" i="2"/>
  <c r="Q589" i="2"/>
  <c r="S597" i="2"/>
  <c r="Q601" i="2"/>
  <c r="Q608" i="2"/>
  <c r="S611" i="2"/>
  <c r="S625" i="2"/>
  <c r="Q533" i="2"/>
  <c r="O533" i="2" s="1"/>
  <c r="S537" i="2"/>
  <c r="Q540" i="2"/>
  <c r="O540" i="2" s="1"/>
  <c r="S544" i="2"/>
  <c r="Q516" i="2"/>
  <c r="O516" i="2" s="1"/>
  <c r="S520" i="2"/>
  <c r="S428" i="2"/>
  <c r="Q432" i="2"/>
  <c r="S436" i="2"/>
  <c r="Q440" i="2"/>
  <c r="Q446" i="2"/>
  <c r="S450" i="2"/>
  <c r="Q453" i="2"/>
  <c r="Q458" i="2"/>
  <c r="Q464" i="2"/>
  <c r="S468" i="2"/>
  <c r="Q472" i="2"/>
  <c r="S476" i="2"/>
  <c r="Q480" i="2"/>
  <c r="S484" i="2"/>
  <c r="S490" i="2"/>
  <c r="Q498" i="2"/>
  <c r="S502" i="2"/>
  <c r="Q505" i="2"/>
  <c r="O505" i="2" s="1"/>
  <c r="S509" i="2"/>
  <c r="Q513" i="2"/>
  <c r="O513" i="2" s="1"/>
  <c r="S1178" i="2"/>
  <c r="S1210" i="2"/>
  <c r="S1125" i="2"/>
  <c r="S1062" i="2"/>
  <c r="S1094" i="2"/>
  <c r="S1021" i="2"/>
  <c r="S1053" i="2"/>
  <c r="S974" i="2"/>
  <c r="S965" i="2"/>
  <c r="S951" i="2"/>
  <c r="S940" i="2"/>
  <c r="S915" i="2"/>
  <c r="S905" i="2"/>
  <c r="S891" i="2"/>
  <c r="S711" i="2"/>
  <c r="S732" i="2"/>
  <c r="S752" i="2"/>
  <c r="S775" i="2"/>
  <c r="S796" i="2"/>
  <c r="S816" i="2"/>
  <c r="S842" i="2"/>
  <c r="S863" i="2"/>
  <c r="S657" i="2"/>
  <c r="Q672" i="2"/>
  <c r="O672" i="2" s="1"/>
  <c r="Q673" i="2"/>
  <c r="O673" i="2" s="1"/>
  <c r="Q686" i="2"/>
  <c r="O686" i="2" s="1"/>
  <c r="Q687" i="2"/>
  <c r="O687" i="2" s="1"/>
  <c r="S698" i="2"/>
  <c r="S651" i="2"/>
  <c r="S629" i="2"/>
  <c r="S634" i="2"/>
  <c r="Q638" i="2"/>
  <c r="O638" i="2" s="1"/>
  <c r="S642" i="2"/>
  <c r="Q646" i="2"/>
  <c r="O646" i="2" s="1"/>
  <c r="S548" i="2"/>
  <c r="Q552" i="2"/>
  <c r="O552" i="2" s="1"/>
  <c r="S556" i="2"/>
  <c r="S563" i="2"/>
  <c r="Q566" i="2"/>
  <c r="O566" i="2" s="1"/>
  <c r="S570" i="2"/>
  <c r="Q574" i="2"/>
  <c r="O574" i="2" s="1"/>
  <c r="S578" i="2"/>
  <c r="Q582" i="2"/>
  <c r="S586" i="2"/>
  <c r="Q590" i="2"/>
  <c r="S593" i="2"/>
  <c r="S598" i="2"/>
  <c r="Q602" i="2"/>
  <c r="S605" i="2"/>
  <c r="Q609" i="2"/>
  <c r="Q614" i="2"/>
  <c r="S616" i="2"/>
  <c r="S621" i="2"/>
  <c r="S530" i="2"/>
  <c r="Q534" i="2"/>
  <c r="O534" i="2" s="1"/>
  <c r="S538" i="2"/>
  <c r="Q541" i="2"/>
  <c r="O541" i="2" s="1"/>
  <c r="S521" i="2"/>
  <c r="S522" i="2"/>
  <c r="S523" i="2"/>
  <c r="S524" i="2"/>
  <c r="S525" i="2"/>
  <c r="S526" i="2"/>
  <c r="S527" i="2"/>
  <c r="S528" i="2"/>
  <c r="S529" i="2"/>
  <c r="Q517" i="2"/>
  <c r="O517" i="2" s="1"/>
  <c r="Q425" i="2"/>
  <c r="S429" i="2"/>
  <c r="Q433" i="2"/>
  <c r="S437" i="2"/>
  <c r="Q441" i="2"/>
  <c r="S444" i="2"/>
  <c r="Q447" i="2"/>
  <c r="S451" i="2"/>
  <c r="S456" i="2"/>
  <c r="Q459" i="2"/>
  <c r="S461" i="2"/>
  <c r="Q465" i="2"/>
  <c r="S469" i="2"/>
  <c r="Q473" i="2"/>
  <c r="S477" i="2"/>
  <c r="Q481" i="2"/>
  <c r="S485" i="2"/>
  <c r="S491" i="2"/>
  <c r="S496" i="2"/>
  <c r="Q499" i="2"/>
  <c r="S503" i="2"/>
  <c r="Q506" i="2"/>
  <c r="O506" i="2" s="1"/>
  <c r="S510" i="2"/>
  <c r="Q422" i="2"/>
  <c r="S1133" i="2"/>
  <c r="S992" i="2"/>
  <c r="S948" i="2"/>
  <c r="S1151" i="2"/>
  <c r="S1183" i="2"/>
  <c r="S1215" i="2"/>
  <c r="S1130" i="2"/>
  <c r="S1067" i="2"/>
  <c r="S1099" i="2"/>
  <c r="S1026" i="2"/>
  <c r="S989" i="2"/>
  <c r="S943" i="2"/>
  <c r="S935" i="2"/>
  <c r="S712" i="2"/>
  <c r="S735" i="2"/>
  <c r="S756" i="2"/>
  <c r="S776" i="2"/>
  <c r="S799" i="2"/>
  <c r="S820" i="2"/>
  <c r="S843" i="2"/>
  <c r="S866" i="2"/>
  <c r="Q669" i="2"/>
  <c r="O669" i="2" s="1"/>
  <c r="Q679" i="2"/>
  <c r="O679" i="2" s="1"/>
  <c r="Q680" i="2"/>
  <c r="O680" i="2" s="1"/>
  <c r="S647" i="2"/>
  <c r="S630" i="2"/>
  <c r="S635" i="2"/>
  <c r="Q639" i="2"/>
  <c r="O639" i="2" s="1"/>
  <c r="S643" i="2"/>
  <c r="Q545" i="2"/>
  <c r="O545" i="2" s="1"/>
  <c r="S549" i="2"/>
  <c r="S557" i="2"/>
  <c r="Q567" i="2"/>
  <c r="O567" i="2" s="1"/>
  <c r="S571" i="2"/>
  <c r="Q575" i="2"/>
  <c r="O575" i="2" s="1"/>
  <c r="S579" i="2"/>
  <c r="Q583" i="2"/>
  <c r="S587" i="2"/>
  <c r="Q591" i="2"/>
  <c r="S599" i="2"/>
  <c r="Q603" i="2"/>
  <c r="S606" i="2"/>
  <c r="Q610" i="2"/>
  <c r="S612" i="2"/>
  <c r="S617" i="2"/>
  <c r="S622" i="2"/>
  <c r="S531" i="2"/>
  <c r="Q535" i="2"/>
  <c r="O535" i="2" s="1"/>
  <c r="Q542" i="2"/>
  <c r="O542" i="2" s="1"/>
  <c r="S514" i="2"/>
  <c r="Q518" i="2"/>
  <c r="O518" i="2" s="1"/>
  <c r="S423" i="2"/>
  <c r="Q426" i="2"/>
  <c r="S430" i="2"/>
  <c r="Q434" i="2"/>
  <c r="S438" i="2"/>
  <c r="Q442" i="2"/>
  <c r="Q448" i="2"/>
  <c r="S462" i="2"/>
  <c r="Q466" i="2"/>
  <c r="S470" i="2"/>
  <c r="Q474" i="2"/>
  <c r="S478" i="2"/>
  <c r="Q482" i="2"/>
  <c r="Q488" i="2"/>
  <c r="Q494" i="2"/>
  <c r="Q500" i="2"/>
  <c r="Q507" i="2"/>
  <c r="O507" i="2" s="1"/>
  <c r="S511" i="2"/>
  <c r="S1154" i="2"/>
  <c r="S1186" i="2"/>
  <c r="S1218" i="2"/>
  <c r="S1070" i="2"/>
  <c r="S1102" i="2"/>
  <c r="S1029" i="2"/>
  <c r="S923" i="2"/>
  <c r="S913" i="2"/>
  <c r="S1162" i="2"/>
  <c r="S1194" i="2"/>
  <c r="S1109" i="2"/>
  <c r="S1141" i="2"/>
  <c r="S1078" i="2"/>
  <c r="S1005" i="2"/>
  <c r="S1037" i="2"/>
  <c r="S977" i="2"/>
  <c r="S931" i="2"/>
  <c r="S875" i="2"/>
  <c r="S720" i="2"/>
  <c r="S743" i="2"/>
  <c r="S764" i="2"/>
  <c r="S784" i="2"/>
  <c r="S807" i="2"/>
  <c r="S828" i="2"/>
  <c r="S851" i="2"/>
  <c r="Q656" i="2"/>
  <c r="O656" i="2" s="1"/>
  <c r="Q657" i="2"/>
  <c r="O657" i="2" s="1"/>
  <c r="S668" i="2"/>
  <c r="S673" i="2"/>
  <c r="S687" i="2"/>
  <c r="Q651" i="2"/>
  <c r="O651" i="2" s="1"/>
  <c r="Q633" i="2"/>
  <c r="O633" i="2" s="1"/>
  <c r="Q634" i="2"/>
  <c r="O634" i="2" s="1"/>
  <c r="S638" i="2"/>
  <c r="Q642" i="2"/>
  <c r="O642" i="2" s="1"/>
  <c r="S646" i="2"/>
  <c r="Q548" i="2"/>
  <c r="O548" i="2" s="1"/>
  <c r="S552" i="2"/>
  <c r="Q556" i="2"/>
  <c r="O556" i="2" s="1"/>
  <c r="S566" i="2"/>
  <c r="Q570" i="2"/>
  <c r="O570" i="2" s="1"/>
  <c r="S574" i="2"/>
  <c r="Q578" i="2"/>
  <c r="O578" i="2" s="1"/>
  <c r="S582" i="2"/>
  <c r="Q586" i="2"/>
  <c r="S590" i="2"/>
  <c r="S595" i="2"/>
  <c r="Q598" i="2"/>
  <c r="S602" i="2"/>
  <c r="S609" i="2"/>
  <c r="S614" i="2"/>
  <c r="Q530" i="2"/>
  <c r="O530" i="2" s="1"/>
  <c r="S534" i="2"/>
  <c r="Q538" i="2"/>
  <c r="O538" i="2" s="1"/>
  <c r="S541" i="2"/>
  <c r="Q521" i="2"/>
  <c r="O521" i="2" s="1"/>
  <c r="Q522" i="2"/>
  <c r="O522" i="2" s="1"/>
  <c r="Q523" i="2"/>
  <c r="O523" i="2" s="1"/>
  <c r="Q524" i="2"/>
  <c r="O524" i="2" s="1"/>
  <c r="Q525" i="2"/>
  <c r="O525" i="2" s="1"/>
  <c r="Q526" i="2"/>
  <c r="O526" i="2" s="1"/>
  <c r="Q527" i="2"/>
  <c r="O527" i="2" s="1"/>
  <c r="Q528" i="2"/>
  <c r="O528" i="2" s="1"/>
  <c r="S517" i="2"/>
  <c r="S425" i="2"/>
  <c r="Q429" i="2"/>
  <c r="S433" i="2"/>
  <c r="Q437" i="2"/>
  <c r="S441" i="2"/>
  <c r="S447" i="2"/>
  <c r="Q451" i="2"/>
  <c r="S459" i="2"/>
  <c r="S465" i="2"/>
  <c r="Q469" i="2"/>
  <c r="S473" i="2"/>
  <c r="Q477" i="2"/>
  <c r="S481" i="2"/>
  <c r="Q485" i="2"/>
  <c r="S487" i="2"/>
  <c r="Q491" i="2"/>
  <c r="S493" i="2"/>
  <c r="S499" i="2"/>
  <c r="Q503" i="2"/>
  <c r="S506" i="2"/>
  <c r="Q510" i="2"/>
  <c r="O510" i="2" s="1"/>
  <c r="S422" i="2"/>
  <c r="S1167" i="2"/>
  <c r="S1199" i="2"/>
  <c r="S1114" i="2"/>
  <c r="S1146" i="2"/>
  <c r="S1083" i="2"/>
  <c r="S1010" i="2"/>
  <c r="S1042" i="2"/>
  <c r="S1054" i="2"/>
  <c r="S982" i="2"/>
  <c r="S883" i="2"/>
  <c r="S704" i="2"/>
  <c r="S748" i="2"/>
  <c r="S791" i="2"/>
  <c r="S835" i="2"/>
  <c r="S676" i="2"/>
  <c r="Q701" i="2"/>
  <c r="O701" i="2" s="1"/>
  <c r="Q647" i="2"/>
  <c r="O647" i="2" s="1"/>
  <c r="Q555" i="2"/>
  <c r="O555" i="2" s="1"/>
  <c r="S564" i="2"/>
  <c r="S565" i="2"/>
  <c r="S568" i="2"/>
  <c r="S572" i="2"/>
  <c r="S573" i="2"/>
  <c r="S576" i="2"/>
  <c r="S580" i="2"/>
  <c r="S581" i="2"/>
  <c r="S584" i="2"/>
  <c r="S588" i="2"/>
  <c r="S589" i="2"/>
  <c r="S592" i="2"/>
  <c r="S607" i="2"/>
  <c r="S608" i="2"/>
  <c r="Q622" i="2"/>
  <c r="S532" i="2"/>
  <c r="S533" i="2"/>
  <c r="S536" i="2"/>
  <c r="S542" i="2"/>
  <c r="S445" i="2"/>
  <c r="S446" i="2"/>
  <c r="S449" i="2"/>
  <c r="Q455" i="2"/>
  <c r="S460" i="2"/>
  <c r="S495" i="2"/>
  <c r="Q502" i="2"/>
  <c r="Q508" i="2"/>
  <c r="O508" i="2" s="1"/>
  <c r="Q511" i="2"/>
  <c r="O511" i="2" s="1"/>
  <c r="Q512" i="2"/>
  <c r="O512" i="2" s="1"/>
  <c r="Q431" i="2"/>
  <c r="S453" i="2"/>
  <c r="Q489" i="2"/>
  <c r="S1170" i="2"/>
  <c r="S1086" i="2"/>
  <c r="S909" i="2"/>
  <c r="S850" i="2"/>
  <c r="Q695" i="2"/>
  <c r="O695" i="2" s="1"/>
  <c r="Q627" i="2"/>
  <c r="O627" i="2" s="1"/>
  <c r="Q630" i="2"/>
  <c r="O630" i="2" s="1"/>
  <c r="S637" i="2"/>
  <c r="S644" i="2"/>
  <c r="S546" i="2"/>
  <c r="S551" i="2"/>
  <c r="Q600" i="2"/>
  <c r="Q604" i="2"/>
  <c r="S620" i="2"/>
  <c r="S515" i="2"/>
  <c r="Q428" i="2"/>
  <c r="S463" i="2"/>
  <c r="S464" i="2"/>
  <c r="S467" i="2"/>
  <c r="S471" i="2"/>
  <c r="S472" i="2"/>
  <c r="S475" i="2"/>
  <c r="S479" i="2"/>
  <c r="S480" i="2"/>
  <c r="S483" i="2"/>
  <c r="Q490" i="2"/>
  <c r="S500" i="2"/>
  <c r="S1191" i="2"/>
  <c r="S1002" i="2"/>
  <c r="S724" i="2"/>
  <c r="S554" i="2"/>
  <c r="S558" i="2"/>
  <c r="Q562" i="2"/>
  <c r="O562" i="2" s="1"/>
  <c r="Q597" i="2"/>
  <c r="S454" i="2"/>
  <c r="S486" i="2"/>
  <c r="S1159" i="2"/>
  <c r="S1075" i="2"/>
  <c r="S966" i="2"/>
  <c r="S901" i="2"/>
  <c r="S716" i="2"/>
  <c r="S759" i="2"/>
  <c r="S800" i="2"/>
  <c r="S847" i="2"/>
  <c r="Q664" i="2"/>
  <c r="O664" i="2" s="1"/>
  <c r="Q665" i="2"/>
  <c r="O665" i="2" s="1"/>
  <c r="S639" i="2"/>
  <c r="S545" i="2"/>
  <c r="S619" i="2"/>
  <c r="S539" i="2"/>
  <c r="S540" i="2"/>
  <c r="S543" i="2"/>
  <c r="S518" i="2"/>
  <c r="Q427" i="2"/>
  <c r="Q430" i="2"/>
  <c r="Q435" i="2"/>
  <c r="Q438" i="2"/>
  <c r="Q439" i="2"/>
  <c r="S452" i="2"/>
  <c r="S466" i="2"/>
  <c r="S474" i="2"/>
  <c r="S482" i="2"/>
  <c r="Q509" i="2"/>
  <c r="O509" i="2" s="1"/>
  <c r="S719" i="2"/>
  <c r="S760" i="2"/>
  <c r="S804" i="2"/>
  <c r="S669" i="2"/>
  <c r="Q694" i="2"/>
  <c r="O694" i="2" s="1"/>
  <c r="Q626" i="2"/>
  <c r="O626" i="2" s="1"/>
  <c r="S636" i="2"/>
  <c r="S640" i="2"/>
  <c r="S645" i="2"/>
  <c r="S550" i="2"/>
  <c r="S553" i="2"/>
  <c r="Q599" i="2"/>
  <c r="Q617" i="2"/>
  <c r="S516" i="2"/>
  <c r="S519" i="2"/>
  <c r="Q436" i="2"/>
  <c r="S767" i="2"/>
  <c r="S808" i="2"/>
  <c r="S855" i="2"/>
  <c r="Q661" i="2"/>
  <c r="O661" i="2" s="1"/>
  <c r="S559" i="2"/>
  <c r="S594" i="2"/>
  <c r="S613" i="2"/>
  <c r="S498" i="2"/>
  <c r="S507" i="2"/>
  <c r="S1202" i="2"/>
  <c r="S1013" i="2"/>
  <c r="S897" i="2"/>
  <c r="S727" i="2"/>
  <c r="S768" i="2"/>
  <c r="S812" i="2"/>
  <c r="S858" i="2"/>
  <c r="Q676" i="2"/>
  <c r="O676" i="2" s="1"/>
  <c r="Q568" i="2"/>
  <c r="O568" i="2" s="1"/>
  <c r="Q571" i="2"/>
  <c r="O571" i="2" s="1"/>
  <c r="Q576" i="2"/>
  <c r="O576" i="2" s="1"/>
  <c r="Q579" i="2"/>
  <c r="O579" i="2" s="1"/>
  <c r="Q580" i="2"/>
  <c r="O580" i="2" s="1"/>
  <c r="Q584" i="2"/>
  <c r="Q587" i="2"/>
  <c r="Q588" i="2"/>
  <c r="Q592" i="2"/>
  <c r="Q606" i="2"/>
  <c r="Q607" i="2"/>
  <c r="S615" i="2"/>
  <c r="Q531" i="2"/>
  <c r="O531" i="2" s="1"/>
  <c r="Q532" i="2"/>
  <c r="O532" i="2" s="1"/>
  <c r="Q536" i="2"/>
  <c r="O536" i="2" s="1"/>
  <c r="S426" i="2"/>
  <c r="S434" i="2"/>
  <c r="S442" i="2"/>
  <c r="Q449" i="2"/>
  <c r="S455" i="2"/>
  <c r="S488" i="2"/>
  <c r="Q495" i="2"/>
  <c r="S504" i="2"/>
  <c r="S505" i="2"/>
  <c r="S508" i="2"/>
  <c r="S512" i="2"/>
  <c r="S513" i="2"/>
  <c r="S740" i="2"/>
  <c r="S783" i="2"/>
  <c r="S824" i="2"/>
  <c r="S660" i="2"/>
  <c r="S695" i="2"/>
  <c r="Q635" i="2"/>
  <c r="O635" i="2" s="1"/>
  <c r="Q643" i="2"/>
  <c r="O643" i="2" s="1"/>
  <c r="Q546" i="2"/>
  <c r="O546" i="2" s="1"/>
  <c r="Q550" i="2"/>
  <c r="O550" i="2" s="1"/>
  <c r="S561" i="2"/>
  <c r="S600" i="2"/>
  <c r="S604" i="2"/>
  <c r="Q620" i="2"/>
  <c r="Q514" i="2"/>
  <c r="O514" i="2" s="1"/>
  <c r="Q462" i="2"/>
  <c r="Q470" i="2"/>
  <c r="Q478" i="2"/>
  <c r="Q483" i="2"/>
  <c r="S492" i="2"/>
  <c r="S1138" i="2"/>
  <c r="S957" i="2"/>
  <c r="S703" i="2"/>
  <c r="S744" i="2"/>
  <c r="S834" i="2"/>
  <c r="S690" i="2"/>
  <c r="Q641" i="2"/>
  <c r="O641" i="2" s="1"/>
  <c r="Q557" i="2"/>
  <c r="O557" i="2" s="1"/>
  <c r="S567" i="2"/>
  <c r="S575" i="2"/>
  <c r="S624" i="2"/>
  <c r="S535" i="2"/>
  <c r="S448" i="2"/>
  <c r="S457" i="2"/>
  <c r="Q468" i="2"/>
  <c r="Q484" i="2"/>
  <c r="Q501" i="2"/>
  <c r="S497" i="2"/>
  <c r="S1106" i="2"/>
  <c r="S1034" i="2"/>
  <c r="S736" i="2"/>
  <c r="S780" i="2"/>
  <c r="S823" i="2"/>
  <c r="S867" i="2"/>
  <c r="S665" i="2"/>
  <c r="S680" i="2"/>
  <c r="S683" i="2"/>
  <c r="S560" i="2"/>
  <c r="Q577" i="2"/>
  <c r="O577" i="2" s="1"/>
  <c r="Q585" i="2"/>
  <c r="S603" i="2"/>
  <c r="S623" i="2"/>
  <c r="Q537" i="2"/>
  <c r="O537" i="2" s="1"/>
  <c r="Q543" i="2"/>
  <c r="O543" i="2" s="1"/>
  <c r="S424" i="2"/>
  <c r="S427" i="2"/>
  <c r="S431" i="2"/>
  <c r="S432" i="2"/>
  <c r="S435" i="2"/>
  <c r="S439" i="2"/>
  <c r="S440" i="2"/>
  <c r="S443" i="2"/>
  <c r="S489" i="2"/>
  <c r="S1117" i="2"/>
  <c r="S1045" i="2"/>
  <c r="S872" i="2"/>
  <c r="Q636" i="2"/>
  <c r="O636" i="2" s="1"/>
  <c r="Q640" i="2"/>
  <c r="O640" i="2" s="1"/>
  <c r="Q644" i="2"/>
  <c r="O644" i="2" s="1"/>
  <c r="Q549" i="2"/>
  <c r="O549" i="2" s="1"/>
  <c r="S596" i="2"/>
  <c r="S601" i="2"/>
  <c r="Q544" i="2"/>
  <c r="O544" i="2" s="1"/>
  <c r="Q515" i="2"/>
  <c r="O515" i="2" s="1"/>
  <c r="Q519" i="2"/>
  <c r="O519" i="2" s="1"/>
  <c r="Q463" i="2"/>
  <c r="Q467" i="2"/>
  <c r="Q471" i="2"/>
  <c r="Q475" i="2"/>
  <c r="Q479" i="2"/>
  <c r="S997" i="2"/>
  <c r="S919" i="2"/>
  <c r="S887" i="2"/>
  <c r="S880" i="2"/>
  <c r="S788" i="2"/>
  <c r="S675" i="2"/>
  <c r="S691" i="2"/>
  <c r="Q547" i="2"/>
  <c r="O547" i="2" s="1"/>
  <c r="Q554" i="2"/>
  <c r="O554" i="2" s="1"/>
  <c r="Q558" i="2"/>
  <c r="O558" i="2" s="1"/>
  <c r="S583" i="2"/>
  <c r="S591" i="2"/>
  <c r="S610" i="2"/>
  <c r="S618" i="2"/>
  <c r="Q520" i="2"/>
  <c r="O520" i="2" s="1"/>
  <c r="S458" i="2"/>
  <c r="Q476" i="2"/>
  <c r="S494" i="2"/>
  <c r="S501"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O478" i="2" l="1"/>
  <c r="O477" i="2"/>
  <c r="O488" i="2"/>
  <c r="O498" i="2"/>
  <c r="O482" i="2"/>
  <c r="O480" i="2"/>
  <c r="O435" i="2"/>
  <c r="O428" i="2"/>
  <c r="O441" i="2"/>
  <c r="O430" i="2"/>
  <c r="O451" i="2"/>
  <c r="O466" i="2"/>
  <c r="O472" i="2"/>
  <c r="O439" i="2"/>
  <c r="O604" i="2"/>
  <c r="O448" i="2"/>
  <c r="O464" i="2"/>
  <c r="O584" i="2"/>
  <c r="O427" i="2"/>
  <c r="O442" i="2"/>
  <c r="O440" i="2"/>
  <c r="O432" i="2"/>
  <c r="O474" i="2"/>
  <c r="O433" i="2"/>
  <c r="O429" i="2"/>
  <c r="O446" i="2"/>
  <c r="O447" i="2"/>
  <c r="O437" i="2"/>
  <c r="O483" i="2"/>
  <c r="O436" i="2"/>
  <c r="O585" i="2"/>
  <c r="O501" i="2"/>
  <c r="O495" i="2"/>
  <c r="O438" i="2"/>
  <c r="O453" i="2"/>
  <c r="O479" i="2"/>
  <c r="O467" i="2"/>
  <c r="O463" i="2"/>
  <c r="O431" i="2"/>
  <c r="O610" i="2"/>
  <c r="O468" i="2"/>
  <c r="O484" i="2"/>
  <c r="O617" i="2"/>
  <c r="O603" i="2"/>
  <c r="O608" i="2"/>
  <c r="O459" i="2"/>
  <c r="O462" i="2"/>
  <c r="O422" i="2"/>
  <c r="O614" i="2"/>
  <c r="O601" i="2"/>
  <c r="O425" i="2"/>
  <c r="O597" i="2"/>
  <c r="O609" i="2"/>
  <c r="O485" i="2"/>
  <c r="O476" i="2"/>
  <c r="O471" i="2"/>
  <c r="O449" i="2"/>
  <c r="O599" i="2"/>
  <c r="O502" i="2"/>
  <c r="O591" i="2"/>
  <c r="O589" i="2"/>
  <c r="O500" i="2"/>
  <c r="O598" i="2"/>
  <c r="O583" i="2"/>
  <c r="O602" i="2"/>
  <c r="O494" i="2"/>
  <c r="O499" i="2"/>
  <c r="O426" i="2"/>
  <c r="O455" i="2"/>
  <c r="O590" i="2"/>
  <c r="O470" i="2"/>
  <c r="O582" i="2"/>
  <c r="O620" i="2"/>
  <c r="O606" i="2"/>
  <c r="O469" i="2"/>
  <c r="O600" i="2"/>
  <c r="O434" i="2"/>
  <c r="O475" i="2"/>
  <c r="O481" i="2"/>
  <c r="O592" i="2"/>
  <c r="O473" i="2"/>
  <c r="O458" i="2"/>
  <c r="O489" i="2"/>
  <c r="O586" i="2"/>
  <c r="O607" i="2"/>
  <c r="O503" i="2"/>
  <c r="O490" i="2"/>
  <c r="O588" i="2"/>
  <c r="O491" i="2"/>
  <c r="O587" i="2"/>
  <c r="O622" i="2"/>
  <c r="O465"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8" i="2"/>
  <c r="P79" i="2"/>
  <c r="P80" i="2"/>
  <c r="P83" i="2"/>
  <c r="P84" i="2"/>
  <c r="P85" i="2"/>
  <c r="P86" i="2"/>
  <c r="P87" i="2"/>
  <c r="P88" i="2"/>
  <c r="P89" i="2"/>
  <c r="P90" i="2"/>
  <c r="P91" i="2"/>
  <c r="P93" i="2"/>
  <c r="P96" i="2"/>
  <c r="P117" i="2"/>
  <c r="P121" i="2"/>
  <c r="P132" i="2"/>
  <c r="P143" i="2"/>
  <c r="P144"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5" i="2"/>
  <c r="P216" i="2"/>
  <c r="P217" i="2"/>
  <c r="P218" i="2"/>
  <c r="P219" i="2"/>
  <c r="P220" i="2"/>
  <c r="P221" i="2"/>
  <c r="P222" i="2"/>
  <c r="P223" i="2"/>
  <c r="P224" i="2"/>
  <c r="P225" i="2"/>
  <c r="P226" i="2"/>
  <c r="P227" i="2"/>
  <c r="P228" i="2"/>
  <c r="P229" i="2"/>
  <c r="P230" i="2"/>
  <c r="P238" i="2"/>
  <c r="P239" i="2"/>
  <c r="P240" i="2"/>
  <c r="P242" i="2"/>
  <c r="P244" i="2"/>
  <c r="P248" i="2"/>
  <c r="P249" i="2"/>
  <c r="P252" i="2"/>
  <c r="P253" i="2"/>
  <c r="P254" i="2"/>
  <c r="P255" i="2"/>
  <c r="P256" i="2"/>
  <c r="P259" i="2"/>
  <c r="P264" i="2"/>
  <c r="P266" i="2"/>
  <c r="P267" i="2"/>
  <c r="P268" i="2"/>
  <c r="P269" i="2"/>
  <c r="P270" i="2"/>
  <c r="P271" i="2"/>
  <c r="P272" i="2"/>
  <c r="P273" i="2"/>
  <c r="P274" i="2"/>
  <c r="P275" i="2"/>
  <c r="P279" i="2"/>
  <c r="P306" i="2"/>
  <c r="P308" i="2"/>
  <c r="P311" i="2"/>
  <c r="P312" i="2"/>
  <c r="P313" i="2"/>
  <c r="P314" i="2"/>
  <c r="P315" i="2"/>
  <c r="P321" i="2"/>
  <c r="P322" i="2"/>
  <c r="P327" i="2"/>
  <c r="P329" i="2"/>
  <c r="P330" i="2"/>
  <c r="P331" i="2"/>
  <c r="P332" i="2"/>
  <c r="P333" i="2"/>
  <c r="P337" i="2"/>
  <c r="P341" i="2"/>
  <c r="P346"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7" i="2"/>
  <c r="P388" i="2"/>
  <c r="P391" i="2"/>
  <c r="P392" i="2"/>
  <c r="P393" i="2"/>
  <c r="P394" i="2"/>
  <c r="P395" i="2"/>
  <c r="P398" i="2"/>
  <c r="P400" i="2"/>
  <c r="P401" i="2"/>
  <c r="P404" i="2"/>
  <c r="P405" i="2"/>
  <c r="P406" i="2"/>
  <c r="P407" i="2"/>
  <c r="P408" i="2"/>
  <c r="P410" i="2"/>
  <c r="P411" i="2"/>
  <c r="P412" i="2"/>
  <c r="P413" i="2"/>
  <c r="P414" i="2"/>
  <c r="P415" i="2"/>
  <c r="P416" i="2"/>
  <c r="P417" i="2"/>
  <c r="P418" i="2"/>
  <c r="P419" i="2"/>
  <c r="P420" i="2"/>
  <c r="P421" i="2"/>
  <c r="O46" i="2"/>
  <c r="O50" i="2"/>
  <c r="O56" i="2"/>
  <c r="O79" i="2"/>
  <c r="O84" i="2"/>
  <c r="O85" i="2"/>
  <c r="O89" i="2"/>
  <c r="O90" i="2"/>
  <c r="O91" i="2"/>
  <c r="O96" i="2"/>
  <c r="O117" i="2"/>
  <c r="O132" i="2"/>
  <c r="O159" i="2"/>
  <c r="O160" i="2"/>
  <c r="O162" i="2"/>
  <c r="O163" i="2"/>
  <c r="O166" i="2"/>
  <c r="O181" i="2"/>
  <c r="O183" i="2"/>
  <c r="O195" i="2"/>
  <c r="O222" i="2"/>
  <c r="O223" i="2"/>
  <c r="O228" i="2"/>
  <c r="O240" i="2"/>
  <c r="O242" i="2"/>
  <c r="O252" i="2"/>
  <c r="O253" i="2"/>
  <c r="O254" i="2"/>
  <c r="O255" i="2"/>
  <c r="O256" i="2"/>
  <c r="O259" i="2"/>
  <c r="O266" i="2"/>
  <c r="O268" i="2"/>
  <c r="O270" i="2"/>
  <c r="O275" i="2"/>
  <c r="O306" i="2"/>
  <c r="O311" i="2"/>
  <c r="O313" i="2"/>
  <c r="O314" i="2"/>
  <c r="O322" i="2"/>
  <c r="O327" i="2"/>
  <c r="O329" i="2"/>
  <c r="O331" i="2"/>
  <c r="O333" i="2"/>
  <c r="O337" i="2"/>
  <c r="O341" i="2"/>
  <c r="O366" i="2"/>
  <c r="O371" i="2"/>
  <c r="O372" i="2"/>
  <c r="O373" i="2"/>
  <c r="O379" i="2"/>
  <c r="O387" i="2"/>
  <c r="O388" i="2"/>
  <c r="O391" i="2"/>
  <c r="O392" i="2"/>
  <c r="O395" i="2"/>
  <c r="O400" i="2"/>
  <c r="O401" i="2"/>
  <c r="O408" i="2"/>
  <c r="O410" i="2"/>
  <c r="O411" i="2"/>
  <c r="O413" i="2"/>
  <c r="O414" i="2"/>
  <c r="O415" i="2"/>
  <c r="O416" i="2"/>
  <c r="O419" i="2"/>
  <c r="O420" i="2"/>
  <c r="O421" i="2"/>
  <c r="R14" i="2" l="1"/>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8" i="2"/>
  <c r="R79" i="2"/>
  <c r="R80" i="2"/>
  <c r="R83" i="2"/>
  <c r="R84" i="2"/>
  <c r="R85" i="2"/>
  <c r="R86" i="2"/>
  <c r="R87" i="2"/>
  <c r="R88" i="2"/>
  <c r="R89" i="2"/>
  <c r="R90" i="2"/>
  <c r="R91" i="2"/>
  <c r="R93" i="2"/>
  <c r="R96" i="2"/>
  <c r="R117" i="2"/>
  <c r="R121" i="2"/>
  <c r="R132" i="2"/>
  <c r="R143" i="2"/>
  <c r="R144"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5" i="2"/>
  <c r="R216" i="2"/>
  <c r="R217" i="2"/>
  <c r="R218" i="2"/>
  <c r="R219" i="2"/>
  <c r="R220" i="2"/>
  <c r="R221" i="2"/>
  <c r="R222" i="2"/>
  <c r="R223" i="2"/>
  <c r="R224" i="2"/>
  <c r="R225" i="2"/>
  <c r="R226" i="2"/>
  <c r="R227" i="2"/>
  <c r="R228" i="2"/>
  <c r="R229" i="2"/>
  <c r="R230" i="2"/>
  <c r="R238" i="2"/>
  <c r="R239" i="2"/>
  <c r="R240" i="2"/>
  <c r="R242" i="2"/>
  <c r="R244" i="2"/>
  <c r="R248" i="2"/>
  <c r="R249" i="2"/>
  <c r="R252" i="2"/>
  <c r="R253" i="2"/>
  <c r="R254" i="2"/>
  <c r="R255" i="2"/>
  <c r="R256" i="2"/>
  <c r="R259" i="2"/>
  <c r="R264" i="2"/>
  <c r="R266" i="2"/>
  <c r="R267" i="2"/>
  <c r="R268" i="2"/>
  <c r="R269" i="2"/>
  <c r="R270" i="2"/>
  <c r="R271" i="2"/>
  <c r="R272" i="2"/>
  <c r="R273" i="2"/>
  <c r="R274" i="2"/>
  <c r="R275" i="2"/>
  <c r="R279" i="2"/>
  <c r="R306" i="2"/>
  <c r="R308" i="2"/>
  <c r="R311" i="2"/>
  <c r="R312" i="2"/>
  <c r="R313" i="2"/>
  <c r="R314" i="2"/>
  <c r="R315" i="2"/>
  <c r="R321" i="2"/>
  <c r="R322" i="2"/>
  <c r="R327" i="2"/>
  <c r="R329" i="2"/>
  <c r="R330" i="2"/>
  <c r="R331" i="2"/>
  <c r="R332" i="2"/>
  <c r="R333" i="2"/>
  <c r="R337" i="2"/>
  <c r="R341" i="2"/>
  <c r="R346"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7" i="2"/>
  <c r="R388" i="2"/>
  <c r="R391" i="2"/>
  <c r="R392" i="2"/>
  <c r="R393" i="2"/>
  <c r="R394" i="2"/>
  <c r="R395" i="2"/>
  <c r="R398" i="2"/>
  <c r="R400" i="2"/>
  <c r="R401" i="2"/>
  <c r="R404" i="2"/>
  <c r="R405" i="2"/>
  <c r="R406" i="2"/>
  <c r="R407" i="2"/>
  <c r="R408" i="2"/>
  <c r="R410" i="2"/>
  <c r="R411" i="2"/>
  <c r="R412" i="2"/>
  <c r="R413" i="2"/>
  <c r="R414" i="2"/>
  <c r="R415" i="2"/>
  <c r="R416" i="2"/>
  <c r="R417" i="2"/>
  <c r="R418" i="2"/>
  <c r="R419" i="2"/>
  <c r="R420" i="2"/>
  <c r="R421" i="2"/>
  <c r="R8" i="2"/>
  <c r="R442" i="2" l="1"/>
  <c r="P442" i="2" s="1"/>
  <c r="R610" i="2"/>
  <c r="P610" i="2" s="1"/>
  <c r="R591" i="2"/>
  <c r="P591" i="2" s="1"/>
  <c r="R592" i="2"/>
  <c r="P592" i="2" s="1"/>
  <c r="R478" i="2"/>
  <c r="P478" i="2" s="1"/>
  <c r="R440" i="2"/>
  <c r="P440" i="2" s="1"/>
  <c r="R468" i="2"/>
  <c r="P468" i="2" s="1"/>
  <c r="R589" i="2"/>
  <c r="P589" i="2" s="1"/>
  <c r="R473" i="2"/>
  <c r="P473" i="2" s="1"/>
  <c r="R477" i="2"/>
  <c r="P477" i="2" s="1"/>
  <c r="R432" i="2"/>
  <c r="P432" i="2" s="1"/>
  <c r="R484" i="2"/>
  <c r="P484" i="2" s="1"/>
  <c r="R500" i="2"/>
  <c r="P500" i="2" s="1"/>
  <c r="R458" i="2"/>
  <c r="P458" i="2" s="1"/>
  <c r="R488" i="2"/>
  <c r="P488" i="2" s="1"/>
  <c r="R474" i="2"/>
  <c r="P474" i="2" s="1"/>
  <c r="R617" i="2"/>
  <c r="P617" i="2" s="1"/>
  <c r="R598" i="2"/>
  <c r="P598" i="2" s="1"/>
  <c r="R489" i="2"/>
  <c r="P489" i="2" s="1"/>
  <c r="R498" i="2"/>
  <c r="P498" i="2" s="1"/>
  <c r="R433" i="2"/>
  <c r="P433" i="2" s="1"/>
  <c r="R603" i="2"/>
  <c r="P603" i="2" s="1"/>
  <c r="R583" i="2"/>
  <c r="P583" i="2" s="1"/>
  <c r="R586" i="2"/>
  <c r="P586" i="2" s="1"/>
  <c r="R482" i="2"/>
  <c r="P482" i="2" s="1"/>
  <c r="R429" i="2"/>
  <c r="P429" i="2" s="1"/>
  <c r="R608" i="2"/>
  <c r="P608" i="2" s="1"/>
  <c r="R602" i="2"/>
  <c r="P602" i="2" s="1"/>
  <c r="R607" i="2"/>
  <c r="P607" i="2" s="1"/>
  <c r="R480" i="2"/>
  <c r="P480" i="2" s="1"/>
  <c r="R446" i="2"/>
  <c r="P446" i="2" s="1"/>
  <c r="R459" i="2"/>
  <c r="P459" i="2" s="1"/>
  <c r="R494" i="2"/>
  <c r="P494" i="2" s="1"/>
  <c r="R503" i="2"/>
  <c r="P503" i="2" s="1"/>
  <c r="R435" i="2"/>
  <c r="P435" i="2" s="1"/>
  <c r="R447" i="2"/>
  <c r="P447" i="2" s="1"/>
  <c r="R462" i="2"/>
  <c r="P462" i="2" s="1"/>
  <c r="R499" i="2"/>
  <c r="P499" i="2" s="1"/>
  <c r="R490" i="2"/>
  <c r="P490" i="2" s="1"/>
  <c r="R428" i="2"/>
  <c r="P428" i="2" s="1"/>
  <c r="R437" i="2"/>
  <c r="P437" i="2" s="1"/>
  <c r="R422" i="2"/>
  <c r="P422" i="2" s="1"/>
  <c r="R426" i="2"/>
  <c r="P426" i="2" s="1"/>
  <c r="R588" i="2"/>
  <c r="P588" i="2" s="1"/>
  <c r="R481" i="2"/>
  <c r="P481" i="2" s="1"/>
  <c r="R441" i="2"/>
  <c r="P441" i="2" s="1"/>
  <c r="R483" i="2"/>
  <c r="P483" i="2" s="1"/>
  <c r="R614" i="2"/>
  <c r="P614" i="2" s="1"/>
  <c r="R455" i="2"/>
  <c r="P455" i="2" s="1"/>
  <c r="R491" i="2"/>
  <c r="P491" i="2" s="1"/>
  <c r="R609" i="2"/>
  <c r="P609" i="2" s="1"/>
  <c r="R620" i="2"/>
  <c r="P620" i="2" s="1"/>
  <c r="R431" i="2"/>
  <c r="P431" i="2" s="1"/>
  <c r="R430" i="2"/>
  <c r="P430" i="2" s="1"/>
  <c r="R436" i="2"/>
  <c r="P436" i="2" s="1"/>
  <c r="R601" i="2"/>
  <c r="P601" i="2" s="1"/>
  <c r="R590" i="2"/>
  <c r="P590" i="2" s="1"/>
  <c r="R587" i="2"/>
  <c r="P587" i="2" s="1"/>
  <c r="R495" i="2"/>
  <c r="P495" i="2" s="1"/>
  <c r="R451" i="2"/>
  <c r="P451" i="2" s="1"/>
  <c r="R585" i="2"/>
  <c r="P585" i="2" s="1"/>
  <c r="R425" i="2"/>
  <c r="P425" i="2" s="1"/>
  <c r="R470" i="2"/>
  <c r="P470" i="2" s="1"/>
  <c r="R622" i="2"/>
  <c r="P622" i="2" s="1"/>
  <c r="R472" i="2"/>
  <c r="P472" i="2" s="1"/>
  <c r="R502" i="2"/>
  <c r="P502" i="2" s="1"/>
  <c r="R466" i="2"/>
  <c r="P466" i="2" s="1"/>
  <c r="R501" i="2"/>
  <c r="P501" i="2" s="1"/>
  <c r="R597" i="2"/>
  <c r="P597" i="2" s="1"/>
  <c r="R582" i="2"/>
  <c r="P582" i="2" s="1"/>
  <c r="R465" i="2"/>
  <c r="P465" i="2" s="1"/>
  <c r="R427" i="2"/>
  <c r="P427" i="2" s="1"/>
  <c r="R439" i="2"/>
  <c r="P439" i="2" s="1"/>
  <c r="R438" i="2"/>
  <c r="P438" i="2" s="1"/>
  <c r="R485" i="2"/>
  <c r="P485" i="2" s="1"/>
  <c r="R606" i="2"/>
  <c r="P606" i="2" s="1"/>
  <c r="R604" i="2"/>
  <c r="P604" i="2" s="1"/>
  <c r="R453" i="2"/>
  <c r="P453" i="2" s="1"/>
  <c r="R476" i="2"/>
  <c r="P476" i="2" s="1"/>
  <c r="R469" i="2"/>
  <c r="P469" i="2" s="1"/>
  <c r="R448" i="2"/>
  <c r="P448" i="2" s="1"/>
  <c r="R479" i="2"/>
  <c r="P479" i="2" s="1"/>
  <c r="R471" i="2"/>
  <c r="P471" i="2" s="1"/>
  <c r="R600" i="2"/>
  <c r="P600" i="2" s="1"/>
  <c r="R464" i="2"/>
  <c r="P464" i="2" s="1"/>
  <c r="R467" i="2"/>
  <c r="P467" i="2" s="1"/>
  <c r="R449" i="2"/>
  <c r="P449" i="2" s="1"/>
  <c r="R434" i="2"/>
  <c r="P434" i="2" s="1"/>
  <c r="R584" i="2"/>
  <c r="P584" i="2" s="1"/>
  <c r="R463" i="2"/>
  <c r="P463" i="2" s="1"/>
  <c r="R599" i="2"/>
  <c r="P599" i="2" s="1"/>
  <c r="R475" i="2"/>
  <c r="P475" i="2" s="1"/>
  <c r="E14" i="32"/>
  <c r="C16" i="17" l="1"/>
  <c r="N35" i="18" l="1"/>
  <c r="M35" i="18"/>
  <c r="L35" i="18"/>
  <c r="K35" i="18"/>
  <c r="J35" i="18"/>
  <c r="I35" i="18"/>
  <c r="N33" i="38"/>
  <c r="M33" i="38"/>
  <c r="L33" i="38"/>
  <c r="J33" i="38"/>
  <c r="Q15" i="2" l="1"/>
  <c r="O15" i="2" s="1"/>
  <c r="Q14" i="2"/>
  <c r="O14" i="2" s="1"/>
  <c r="Q16" i="2"/>
  <c r="O16" i="2" s="1"/>
  <c r="Q17" i="2"/>
  <c r="O17" i="2" s="1"/>
  <c r="Q18" i="2"/>
  <c r="O18" i="2" s="1"/>
  <c r="Q19" i="2"/>
  <c r="O19" i="2" s="1"/>
  <c r="Q20" i="2"/>
  <c r="O20" i="2" s="1"/>
  <c r="Q21" i="2"/>
  <c r="O21" i="2" s="1"/>
  <c r="Q22" i="2"/>
  <c r="O22" i="2" s="1"/>
  <c r="Q23" i="2"/>
  <c r="O23" i="2" s="1"/>
  <c r="Q24" i="2"/>
  <c r="O24" i="2" s="1"/>
  <c r="Q25" i="2"/>
  <c r="O25" i="2" s="1"/>
  <c r="Q26" i="2"/>
  <c r="O26" i="2" s="1"/>
  <c r="Q27" i="2"/>
  <c r="O27" i="2" s="1"/>
  <c r="Q28" i="2"/>
  <c r="O28" i="2" s="1"/>
  <c r="Q29" i="2"/>
  <c r="O29" i="2" s="1"/>
  <c r="Q30" i="2"/>
  <c r="O30" i="2" s="1"/>
  <c r="Q31" i="2"/>
  <c r="O31" i="2" s="1"/>
  <c r="Q32" i="2"/>
  <c r="O32" i="2" s="1"/>
  <c r="Q33" i="2"/>
  <c r="O33" i="2" s="1"/>
  <c r="Q34" i="2"/>
  <c r="O34" i="2" s="1"/>
  <c r="Q35" i="2"/>
  <c r="O35" i="2" s="1"/>
  <c r="Q36" i="2"/>
  <c r="O36" i="2" s="1"/>
  <c r="Q37" i="2"/>
  <c r="O37" i="2" s="1"/>
  <c r="Q38" i="2"/>
  <c r="O38" i="2" s="1"/>
  <c r="Q39" i="2"/>
  <c r="O39" i="2" s="1"/>
  <c r="Q40" i="2"/>
  <c r="O40" i="2" s="1"/>
  <c r="Q41" i="2"/>
  <c r="O41" i="2" s="1"/>
  <c r="Q42" i="2"/>
  <c r="O42" i="2" s="1"/>
  <c r="Q43" i="2"/>
  <c r="O43" i="2" s="1"/>
  <c r="Q44" i="2"/>
  <c r="O44" i="2" s="1"/>
  <c r="Q45" i="2"/>
  <c r="O45" i="2" s="1"/>
  <c r="Q46" i="2"/>
  <c r="Q47" i="2"/>
  <c r="O47" i="2" s="1"/>
  <c r="Q48" i="2"/>
  <c r="O48" i="2" s="1"/>
  <c r="Q49" i="2"/>
  <c r="O49" i="2" s="1"/>
  <c r="Q50" i="2"/>
  <c r="Q51" i="2"/>
  <c r="O51" i="2" s="1"/>
  <c r="Q52" i="2"/>
  <c r="O52" i="2" s="1"/>
  <c r="Q53" i="2"/>
  <c r="O53" i="2" s="1"/>
  <c r="Q54" i="2"/>
  <c r="O54" i="2" s="1"/>
  <c r="Q55" i="2"/>
  <c r="O55" i="2" s="1"/>
  <c r="Q56" i="2"/>
  <c r="Q57" i="2"/>
  <c r="O57" i="2" s="1"/>
  <c r="Q58" i="2"/>
  <c r="O58" i="2" s="1"/>
  <c r="Q59" i="2"/>
  <c r="O59" i="2" s="1"/>
  <c r="Q60" i="2"/>
  <c r="O60" i="2" s="1"/>
  <c r="Q61" i="2"/>
  <c r="O61" i="2" s="1"/>
  <c r="Q62" i="2"/>
  <c r="O62" i="2" s="1"/>
  <c r="Q63" i="2"/>
  <c r="O63" i="2" s="1"/>
  <c r="Q64" i="2"/>
  <c r="O64" i="2" s="1"/>
  <c r="Q65" i="2"/>
  <c r="O65" i="2" s="1"/>
  <c r="Q66" i="2"/>
  <c r="O66" i="2" s="1"/>
  <c r="Q67" i="2"/>
  <c r="O67" i="2" s="1"/>
  <c r="Q68" i="2"/>
  <c r="O68" i="2" s="1"/>
  <c r="Q69" i="2"/>
  <c r="O69" i="2" s="1"/>
  <c r="Q70" i="2"/>
  <c r="Q71" i="2"/>
  <c r="Q72" i="2"/>
  <c r="Q73" i="2"/>
  <c r="Q74" i="2"/>
  <c r="Q75" i="2"/>
  <c r="Q76" i="2"/>
  <c r="Q77" i="2"/>
  <c r="Q78" i="2"/>
  <c r="O78" i="2" s="1"/>
  <c r="Q79" i="2"/>
  <c r="Q80" i="2"/>
  <c r="O80" i="2" s="1"/>
  <c r="Q81" i="2"/>
  <c r="Q82" i="2"/>
  <c r="Q83" i="2"/>
  <c r="O83" i="2" s="1"/>
  <c r="Q84" i="2"/>
  <c r="Q85" i="2"/>
  <c r="Q86" i="2"/>
  <c r="O86" i="2" s="1"/>
  <c r="Q87" i="2"/>
  <c r="O87" i="2" s="1"/>
  <c r="Q88" i="2"/>
  <c r="O88" i="2" s="1"/>
  <c r="Q89" i="2"/>
  <c r="Q90" i="2"/>
  <c r="Q91" i="2"/>
  <c r="Q92" i="2"/>
  <c r="Q93" i="2"/>
  <c r="O93" i="2" s="1"/>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O121" i="2" s="1"/>
  <c r="Q122" i="2"/>
  <c r="Q123" i="2"/>
  <c r="Q124" i="2"/>
  <c r="Q125" i="2"/>
  <c r="Q126" i="2"/>
  <c r="Q127" i="2"/>
  <c r="Q128" i="2"/>
  <c r="Q129" i="2"/>
  <c r="Q130" i="2"/>
  <c r="Q131" i="2"/>
  <c r="Q132" i="2"/>
  <c r="Q133" i="2"/>
  <c r="Q134" i="2"/>
  <c r="Q135" i="2"/>
  <c r="Q136" i="2"/>
  <c r="Q137" i="2"/>
  <c r="Q138" i="2"/>
  <c r="Q139" i="2"/>
  <c r="Q140" i="2"/>
  <c r="Q141" i="2"/>
  <c r="Q142" i="2"/>
  <c r="Q143" i="2"/>
  <c r="O143" i="2" s="1"/>
  <c r="Q144" i="2"/>
  <c r="O144" i="2" s="1"/>
  <c r="Q145" i="2"/>
  <c r="Q146" i="2"/>
  <c r="Q147" i="2"/>
  <c r="Q148" i="2"/>
  <c r="Q149" i="2"/>
  <c r="O149" i="2" s="1"/>
  <c r="Q150" i="2"/>
  <c r="O150" i="2" s="1"/>
  <c r="Q151" i="2"/>
  <c r="O151" i="2" s="1"/>
  <c r="Q152" i="2"/>
  <c r="O152" i="2" s="1"/>
  <c r="Q153" i="2"/>
  <c r="O153" i="2" s="1"/>
  <c r="Q154" i="2"/>
  <c r="O154" i="2" s="1"/>
  <c r="Q155" i="2"/>
  <c r="O155" i="2" s="1"/>
  <c r="Q156" i="2"/>
  <c r="O156" i="2" s="1"/>
  <c r="Q157" i="2"/>
  <c r="O157" i="2" s="1"/>
  <c r="Q158" i="2"/>
  <c r="O158" i="2" s="1"/>
  <c r="Q159" i="2"/>
  <c r="Q160" i="2"/>
  <c r="Q161" i="2"/>
  <c r="O161" i="2" s="1"/>
  <c r="Q162" i="2"/>
  <c r="Q163" i="2"/>
  <c r="Q164" i="2"/>
  <c r="O164" i="2" s="1"/>
  <c r="Q165" i="2"/>
  <c r="O165" i="2" s="1"/>
  <c r="Q166" i="2"/>
  <c r="Q167" i="2"/>
  <c r="O167" i="2" s="1"/>
  <c r="Q168" i="2"/>
  <c r="O168" i="2" s="1"/>
  <c r="Q169" i="2"/>
  <c r="O169" i="2" s="1"/>
  <c r="Q170" i="2"/>
  <c r="O170" i="2" s="1"/>
  <c r="Q171" i="2"/>
  <c r="O171" i="2" s="1"/>
  <c r="Q172" i="2"/>
  <c r="O172" i="2" s="1"/>
  <c r="Q173" i="2"/>
  <c r="O173" i="2" s="1"/>
  <c r="Q174" i="2"/>
  <c r="O174" i="2" s="1"/>
  <c r="Q175" i="2"/>
  <c r="O175" i="2" s="1"/>
  <c r="Q176" i="2"/>
  <c r="O176" i="2" s="1"/>
  <c r="Q177" i="2"/>
  <c r="O177" i="2" s="1"/>
  <c r="Q178" i="2"/>
  <c r="O178" i="2" s="1"/>
  <c r="Q179" i="2"/>
  <c r="O179" i="2" s="1"/>
  <c r="Q180" i="2"/>
  <c r="O180" i="2" s="1"/>
  <c r="Q181" i="2"/>
  <c r="Q182" i="2"/>
  <c r="O182" i="2" s="1"/>
  <c r="Q183" i="2"/>
  <c r="Q184" i="2"/>
  <c r="O184" i="2" s="1"/>
  <c r="Q185" i="2"/>
  <c r="O185" i="2" s="1"/>
  <c r="Q186" i="2"/>
  <c r="O186" i="2" s="1"/>
  <c r="Q187" i="2"/>
  <c r="O187" i="2" s="1"/>
  <c r="Q188" i="2"/>
  <c r="O188" i="2" s="1"/>
  <c r="Q189" i="2"/>
  <c r="O189" i="2" s="1"/>
  <c r="Q190" i="2"/>
  <c r="O190" i="2" s="1"/>
  <c r="Q191" i="2"/>
  <c r="O191" i="2" s="1"/>
  <c r="Q192" i="2"/>
  <c r="O192" i="2" s="1"/>
  <c r="Q193" i="2"/>
  <c r="O193" i="2" s="1"/>
  <c r="Q194" i="2"/>
  <c r="O194" i="2" s="1"/>
  <c r="Q195" i="2"/>
  <c r="Q196" i="2"/>
  <c r="O196" i="2" s="1"/>
  <c r="Q197" i="2"/>
  <c r="O197" i="2" s="1"/>
  <c r="Q198" i="2"/>
  <c r="O198" i="2" s="1"/>
  <c r="Q199" i="2"/>
  <c r="O199" i="2" s="1"/>
  <c r="Q200" i="2"/>
  <c r="O200" i="2" s="1"/>
  <c r="Q201" i="2"/>
  <c r="O201" i="2" s="1"/>
  <c r="Q202" i="2"/>
  <c r="O202" i="2" s="1"/>
  <c r="Q203" i="2"/>
  <c r="O203" i="2" s="1"/>
  <c r="Q204" i="2"/>
  <c r="O204" i="2" s="1"/>
  <c r="Q205" i="2"/>
  <c r="O205" i="2" s="1"/>
  <c r="Q206" i="2"/>
  <c r="O206" i="2" s="1"/>
  <c r="Q207" i="2"/>
  <c r="O207" i="2" s="1"/>
  <c r="Q208" i="2"/>
  <c r="O208" i="2" s="1"/>
  <c r="Q209" i="2"/>
  <c r="O209" i="2" s="1"/>
  <c r="Q210" i="2"/>
  <c r="O210" i="2" s="1"/>
  <c r="Q211" i="2"/>
  <c r="O211" i="2" s="1"/>
  <c r="Q212" i="2"/>
  <c r="O212" i="2" s="1"/>
  <c r="Q213" i="2"/>
  <c r="O213" i="2" s="1"/>
  <c r="Q214" i="2"/>
  <c r="Q215" i="2"/>
  <c r="O215" i="2" s="1"/>
  <c r="Q216" i="2"/>
  <c r="O216" i="2" s="1"/>
  <c r="Q217" i="2"/>
  <c r="O217" i="2" s="1"/>
  <c r="Q218" i="2"/>
  <c r="O218" i="2" s="1"/>
  <c r="Q219" i="2"/>
  <c r="O219" i="2" s="1"/>
  <c r="Q220" i="2"/>
  <c r="O220" i="2" s="1"/>
  <c r="Q221" i="2"/>
  <c r="O221" i="2" s="1"/>
  <c r="Q222" i="2"/>
  <c r="Q223" i="2"/>
  <c r="Q224" i="2"/>
  <c r="O224" i="2" s="1"/>
  <c r="Q225" i="2"/>
  <c r="O225" i="2" s="1"/>
  <c r="Q226" i="2"/>
  <c r="O226" i="2" s="1"/>
  <c r="Q227" i="2"/>
  <c r="O227" i="2" s="1"/>
  <c r="Q228" i="2"/>
  <c r="Q229" i="2"/>
  <c r="O229" i="2" s="1"/>
  <c r="Q230" i="2"/>
  <c r="O230" i="2" s="1"/>
  <c r="Q231" i="2"/>
  <c r="Q232" i="2"/>
  <c r="Q233" i="2"/>
  <c r="Q234" i="2"/>
  <c r="Q235" i="2"/>
  <c r="Q236" i="2"/>
  <c r="Q237" i="2"/>
  <c r="Q238" i="2"/>
  <c r="O238" i="2" s="1"/>
  <c r="Q239" i="2"/>
  <c r="O239" i="2" s="1"/>
  <c r="Q240" i="2"/>
  <c r="Q241" i="2"/>
  <c r="Q242" i="2"/>
  <c r="Q243" i="2"/>
  <c r="Q244" i="2"/>
  <c r="O244" i="2" s="1"/>
  <c r="Q245" i="2"/>
  <c r="Q246" i="2"/>
  <c r="Q247" i="2"/>
  <c r="Q248" i="2"/>
  <c r="O248" i="2" s="1"/>
  <c r="Q249" i="2"/>
  <c r="O249" i="2" s="1"/>
  <c r="Q250" i="2"/>
  <c r="Q251" i="2"/>
  <c r="Q252" i="2"/>
  <c r="Q253" i="2"/>
  <c r="Q254" i="2"/>
  <c r="Q255" i="2"/>
  <c r="Q256" i="2"/>
  <c r="Q257" i="2"/>
  <c r="Q258" i="2"/>
  <c r="Q259" i="2"/>
  <c r="Q260" i="2"/>
  <c r="Q261" i="2"/>
  <c r="Q262" i="2"/>
  <c r="Q263" i="2"/>
  <c r="Q264" i="2"/>
  <c r="O264" i="2" s="1"/>
  <c r="Q265" i="2"/>
  <c r="Q266" i="2"/>
  <c r="Q267" i="2"/>
  <c r="O267" i="2" s="1"/>
  <c r="Q268" i="2"/>
  <c r="Q269" i="2"/>
  <c r="O269" i="2" s="1"/>
  <c r="Q270" i="2"/>
  <c r="Q271" i="2"/>
  <c r="O271" i="2" s="1"/>
  <c r="Q272" i="2"/>
  <c r="O272" i="2" s="1"/>
  <c r="Q273" i="2"/>
  <c r="O273" i="2" s="1"/>
  <c r="Q274" i="2"/>
  <c r="O274" i="2" s="1"/>
  <c r="Q275" i="2"/>
  <c r="Q276" i="2"/>
  <c r="Q277" i="2"/>
  <c r="Q278" i="2"/>
  <c r="Q279" i="2"/>
  <c r="O279" i="2" s="1"/>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O308" i="2" s="1"/>
  <c r="Q309" i="2"/>
  <c r="Q310" i="2"/>
  <c r="Q311" i="2"/>
  <c r="Q312" i="2"/>
  <c r="O312" i="2" s="1"/>
  <c r="Q313" i="2"/>
  <c r="Q314" i="2"/>
  <c r="Q315" i="2"/>
  <c r="O315" i="2" s="1"/>
  <c r="Q316" i="2"/>
  <c r="Q317" i="2"/>
  <c r="Q318" i="2"/>
  <c r="Q319" i="2"/>
  <c r="Q320" i="2"/>
  <c r="Q321" i="2"/>
  <c r="O321" i="2" s="1"/>
  <c r="Q322" i="2"/>
  <c r="Q323" i="2"/>
  <c r="Q324" i="2"/>
  <c r="Q325" i="2"/>
  <c r="Q326" i="2"/>
  <c r="Q327" i="2"/>
  <c r="Q328" i="2"/>
  <c r="Q329" i="2"/>
  <c r="Q330" i="2"/>
  <c r="O330" i="2" s="1"/>
  <c r="Q331" i="2"/>
  <c r="Q332" i="2"/>
  <c r="O332" i="2" s="1"/>
  <c r="Q333" i="2"/>
  <c r="Q334" i="2"/>
  <c r="Q335" i="2"/>
  <c r="Q336" i="2"/>
  <c r="Q337" i="2"/>
  <c r="Q338" i="2"/>
  <c r="Q339" i="2"/>
  <c r="Q340" i="2"/>
  <c r="Q341" i="2"/>
  <c r="Q342" i="2"/>
  <c r="Q343" i="2"/>
  <c r="Q344" i="2"/>
  <c r="Q345" i="2"/>
  <c r="Q346" i="2"/>
  <c r="O346" i="2" s="1"/>
  <c r="Q347" i="2"/>
  <c r="Q348" i="2"/>
  <c r="Q349" i="2"/>
  <c r="Q350" i="2"/>
  <c r="Q351" i="2"/>
  <c r="O351" i="2" s="1"/>
  <c r="Q352" i="2"/>
  <c r="O352" i="2" s="1"/>
  <c r="Q353" i="2"/>
  <c r="O353" i="2" s="1"/>
  <c r="Q354" i="2"/>
  <c r="O354" i="2" s="1"/>
  <c r="Q355" i="2"/>
  <c r="O355" i="2" s="1"/>
  <c r="Q356" i="2"/>
  <c r="O356" i="2" s="1"/>
  <c r="Q357" i="2"/>
  <c r="O357" i="2" s="1"/>
  <c r="Q358" i="2"/>
  <c r="O358" i="2" s="1"/>
  <c r="Q359" i="2"/>
  <c r="O359" i="2" s="1"/>
  <c r="Q360" i="2"/>
  <c r="O360" i="2" s="1"/>
  <c r="Q361" i="2"/>
  <c r="O361" i="2" s="1"/>
  <c r="Q362" i="2"/>
  <c r="O362" i="2" s="1"/>
  <c r="Q363" i="2"/>
  <c r="O363" i="2" s="1"/>
  <c r="Q364" i="2"/>
  <c r="O364" i="2" s="1"/>
  <c r="Q365" i="2"/>
  <c r="O365" i="2" s="1"/>
  <c r="Q366" i="2"/>
  <c r="Q367" i="2"/>
  <c r="O367" i="2" s="1"/>
  <c r="Q368" i="2"/>
  <c r="O368" i="2" s="1"/>
  <c r="Q369" i="2"/>
  <c r="O369" i="2" s="1"/>
  <c r="Q370" i="2"/>
  <c r="O370" i="2" s="1"/>
  <c r="Q371" i="2"/>
  <c r="Q372" i="2"/>
  <c r="Q373" i="2"/>
  <c r="Q374" i="2"/>
  <c r="O374" i="2" s="1"/>
  <c r="Q375" i="2"/>
  <c r="O375" i="2" s="1"/>
  <c r="Q376" i="2"/>
  <c r="O376" i="2" s="1"/>
  <c r="Q377" i="2"/>
  <c r="O377" i="2" s="1"/>
  <c r="Q378" i="2"/>
  <c r="O378" i="2" s="1"/>
  <c r="Q379" i="2"/>
  <c r="Q380" i="2"/>
  <c r="O380" i="2" s="1"/>
  <c r="Q381" i="2"/>
  <c r="Q382" i="2"/>
  <c r="Q383" i="2"/>
  <c r="Q384" i="2"/>
  <c r="Q385" i="2"/>
  <c r="Q386" i="2"/>
  <c r="Q387" i="2"/>
  <c r="Q388" i="2"/>
  <c r="Q389" i="2"/>
  <c r="Q390" i="2"/>
  <c r="Q391" i="2"/>
  <c r="Q392" i="2"/>
  <c r="Q393" i="2"/>
  <c r="O393" i="2" s="1"/>
  <c r="Q394" i="2"/>
  <c r="O394" i="2" s="1"/>
  <c r="Q395" i="2"/>
  <c r="Q396" i="2"/>
  <c r="Q397" i="2"/>
  <c r="Q398" i="2"/>
  <c r="O398" i="2" s="1"/>
  <c r="Q399" i="2"/>
  <c r="Q400" i="2"/>
  <c r="Q401" i="2"/>
  <c r="Q402" i="2"/>
  <c r="Q403" i="2"/>
  <c r="Q404" i="2"/>
  <c r="O404" i="2" s="1"/>
  <c r="Q405" i="2"/>
  <c r="O405" i="2" s="1"/>
  <c r="Q406" i="2"/>
  <c r="O406" i="2" s="1"/>
  <c r="Q407" i="2"/>
  <c r="O407" i="2" s="1"/>
  <c r="Q408" i="2"/>
  <c r="Q409" i="2"/>
  <c r="Q410" i="2"/>
  <c r="Q411" i="2"/>
  <c r="Q412" i="2"/>
  <c r="O412" i="2" s="1"/>
  <c r="Q413" i="2"/>
  <c r="Q414" i="2"/>
  <c r="Q415" i="2"/>
  <c r="Q416" i="2"/>
  <c r="Q417" i="2"/>
  <c r="O417" i="2" s="1"/>
  <c r="Q418" i="2"/>
  <c r="O418" i="2" s="1"/>
  <c r="Q419" i="2"/>
  <c r="Q420" i="2"/>
  <c r="Q421" i="2"/>
  <c r="Q10" i="2"/>
  <c r="O10" i="2" s="1"/>
  <c r="J34" i="38"/>
  <c r="I34" i="38"/>
  <c r="M34" i="38"/>
  <c r="L34" i="38"/>
  <c r="I43" i="18"/>
  <c r="N43" i="18"/>
  <c r="M43" i="18"/>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10" i="2"/>
  <c r="L31" i="28"/>
  <c r="L12" i="28"/>
  <c r="L13" i="28"/>
  <c r="L14" i="28"/>
  <c r="L15" i="28"/>
  <c r="L16" i="28"/>
  <c r="L17" i="28"/>
  <c r="L18" i="28"/>
  <c r="L19" i="28"/>
  <c r="L20" i="28"/>
  <c r="L21" i="28"/>
  <c r="L22" i="28"/>
  <c r="L23" i="28"/>
  <c r="L24" i="28"/>
  <c r="L25" i="28"/>
  <c r="L26" i="28"/>
  <c r="L27" i="28"/>
  <c r="L28" i="28"/>
  <c r="L29" i="28"/>
  <c r="L30" i="28"/>
  <c r="L10" i="28"/>
  <c r="N25" i="38"/>
  <c r="M25" i="38"/>
  <c r="L25" i="38"/>
  <c r="K25" i="38"/>
  <c r="J25" i="38"/>
  <c r="I25" i="38"/>
  <c r="B8" i="38"/>
  <c r="A8" i="38"/>
  <c r="B7" i="38"/>
  <c r="A7" i="38"/>
  <c r="B6" i="38"/>
  <c r="A6" i="38"/>
  <c r="B5" i="38"/>
  <c r="A5" i="38"/>
  <c r="B4" i="38"/>
  <c r="A4" i="38"/>
  <c r="B3" i="38"/>
  <c r="A3" i="38"/>
  <c r="E13" i="35"/>
  <c r="E14" i="35"/>
  <c r="K14" i="35" s="1"/>
  <c r="E15" i="35"/>
  <c r="K15" i="35" s="1"/>
  <c r="E16" i="35"/>
  <c r="K16" i="35" s="1"/>
  <c r="E17" i="35"/>
  <c r="K17" i="35" s="1"/>
  <c r="E18" i="35"/>
  <c r="K18" i="35" s="1"/>
  <c r="C7" i="2"/>
  <c r="C6" i="2"/>
  <c r="C5" i="2"/>
  <c r="C3" i="2"/>
  <c r="B4" i="2"/>
  <c r="B5" i="2"/>
  <c r="B6" i="2"/>
  <c r="B7" i="2"/>
  <c r="B3" i="2"/>
  <c r="V421" i="2"/>
  <c r="V420" i="2"/>
  <c r="V419" i="2"/>
  <c r="V418" i="2"/>
  <c r="V417" i="2"/>
  <c r="V416" i="2"/>
  <c r="V415" i="2"/>
  <c r="V414" i="2"/>
  <c r="V413" i="2"/>
  <c r="V412" i="2"/>
  <c r="V411" i="2"/>
  <c r="V410" i="2"/>
  <c r="V409" i="2"/>
  <c r="V408" i="2"/>
  <c r="V407" i="2"/>
  <c r="V406" i="2"/>
  <c r="V405" i="2"/>
  <c r="V404" i="2"/>
  <c r="V403" i="2"/>
  <c r="V402" i="2"/>
  <c r="V401" i="2"/>
  <c r="V400" i="2"/>
  <c r="V399" i="2"/>
  <c r="V398" i="2"/>
  <c r="V397" i="2"/>
  <c r="V396" i="2"/>
  <c r="V395" i="2"/>
  <c r="V394" i="2"/>
  <c r="V393" i="2"/>
  <c r="V392" i="2"/>
  <c r="V391" i="2"/>
  <c r="V390" i="2"/>
  <c r="V389" i="2"/>
  <c r="V388" i="2"/>
  <c r="V387" i="2"/>
  <c r="V386" i="2"/>
  <c r="V385" i="2"/>
  <c r="V384" i="2"/>
  <c r="V383" i="2"/>
  <c r="V382" i="2"/>
  <c r="V381" i="2"/>
  <c r="V380" i="2"/>
  <c r="V379" i="2"/>
  <c r="V378" i="2"/>
  <c r="V377" i="2"/>
  <c r="V376" i="2"/>
  <c r="V375" i="2"/>
  <c r="V374" i="2"/>
  <c r="V373" i="2"/>
  <c r="V372" i="2"/>
  <c r="V371" i="2"/>
  <c r="V370" i="2"/>
  <c r="V369" i="2"/>
  <c r="V368" i="2"/>
  <c r="V367" i="2"/>
  <c r="V366" i="2"/>
  <c r="V365" i="2"/>
  <c r="V364" i="2"/>
  <c r="V363" i="2"/>
  <c r="V362" i="2"/>
  <c r="V361" i="2"/>
  <c r="V360" i="2"/>
  <c r="V359" i="2"/>
  <c r="V358" i="2"/>
  <c r="V357" i="2"/>
  <c r="V356" i="2"/>
  <c r="V355" i="2"/>
  <c r="V354" i="2"/>
  <c r="V353" i="2"/>
  <c r="V352" i="2"/>
  <c r="V351" i="2"/>
  <c r="V350" i="2"/>
  <c r="V349" i="2"/>
  <c r="V348" i="2"/>
  <c r="V347" i="2"/>
  <c r="V346" i="2"/>
  <c r="V345" i="2"/>
  <c r="V344" i="2"/>
  <c r="V343" i="2"/>
  <c r="V342" i="2"/>
  <c r="V341" i="2"/>
  <c r="V340" i="2"/>
  <c r="V339" i="2"/>
  <c r="V338" i="2"/>
  <c r="V337" i="2"/>
  <c r="V336" i="2"/>
  <c r="V335" i="2"/>
  <c r="V334" i="2"/>
  <c r="V333" i="2"/>
  <c r="V332" i="2"/>
  <c r="V331" i="2"/>
  <c r="V330" i="2"/>
  <c r="V329" i="2"/>
  <c r="V328" i="2"/>
  <c r="V327" i="2"/>
  <c r="V326" i="2"/>
  <c r="V325" i="2"/>
  <c r="V324" i="2"/>
  <c r="V323" i="2"/>
  <c r="V322" i="2"/>
  <c r="V321" i="2"/>
  <c r="V320" i="2"/>
  <c r="V319" i="2"/>
  <c r="V318" i="2"/>
  <c r="V317" i="2"/>
  <c r="V316" i="2"/>
  <c r="V315" i="2"/>
  <c r="V314" i="2"/>
  <c r="V313" i="2"/>
  <c r="V312" i="2"/>
  <c r="V311" i="2"/>
  <c r="V310" i="2"/>
  <c r="V309" i="2"/>
  <c r="V308" i="2"/>
  <c r="V307" i="2"/>
  <c r="V306" i="2"/>
  <c r="V305" i="2"/>
  <c r="V304" i="2"/>
  <c r="V303" i="2"/>
  <c r="V302" i="2"/>
  <c r="V301" i="2"/>
  <c r="V300" i="2"/>
  <c r="V299" i="2"/>
  <c r="V298" i="2"/>
  <c r="V297" i="2"/>
  <c r="V296" i="2"/>
  <c r="V295" i="2"/>
  <c r="V294" i="2"/>
  <c r="V293" i="2"/>
  <c r="V292" i="2"/>
  <c r="V291" i="2"/>
  <c r="V290" i="2"/>
  <c r="V289" i="2"/>
  <c r="V288" i="2"/>
  <c r="V287" i="2"/>
  <c r="V286" i="2"/>
  <c r="V285" i="2"/>
  <c r="V284" i="2"/>
  <c r="V283" i="2"/>
  <c r="V282" i="2"/>
  <c r="V281" i="2"/>
  <c r="V280" i="2"/>
  <c r="V279" i="2"/>
  <c r="V278" i="2"/>
  <c r="V277" i="2"/>
  <c r="V276" i="2"/>
  <c r="V275" i="2"/>
  <c r="V274" i="2"/>
  <c r="V273" i="2"/>
  <c r="V272" i="2"/>
  <c r="V271" i="2"/>
  <c r="V270" i="2"/>
  <c r="V269" i="2"/>
  <c r="V268" i="2"/>
  <c r="V267" i="2"/>
  <c r="V266" i="2"/>
  <c r="V265" i="2"/>
  <c r="V264" i="2"/>
  <c r="V263" i="2"/>
  <c r="V262" i="2"/>
  <c r="V261" i="2"/>
  <c r="V260" i="2"/>
  <c r="V259" i="2"/>
  <c r="V258" i="2"/>
  <c r="V257" i="2"/>
  <c r="V256" i="2"/>
  <c r="V255" i="2"/>
  <c r="V254" i="2"/>
  <c r="V253" i="2"/>
  <c r="V252" i="2"/>
  <c r="V251" i="2"/>
  <c r="V250" i="2"/>
  <c r="V249" i="2"/>
  <c r="V248" i="2"/>
  <c r="V247" i="2"/>
  <c r="V246" i="2"/>
  <c r="V245" i="2"/>
  <c r="V244" i="2"/>
  <c r="V243" i="2"/>
  <c r="V242" i="2"/>
  <c r="V241" i="2"/>
  <c r="V240" i="2"/>
  <c r="V239" i="2"/>
  <c r="V238" i="2"/>
  <c r="V237" i="2"/>
  <c r="V236" i="2"/>
  <c r="V235" i="2"/>
  <c r="V234" i="2"/>
  <c r="V233" i="2"/>
  <c r="V232" i="2"/>
  <c r="V231" i="2"/>
  <c r="V230" i="2"/>
  <c r="V229" i="2"/>
  <c r="V228" i="2"/>
  <c r="V227" i="2"/>
  <c r="V226" i="2"/>
  <c r="V225" i="2"/>
  <c r="V224" i="2"/>
  <c r="V223" i="2"/>
  <c r="V222" i="2"/>
  <c r="V221" i="2"/>
  <c r="V220" i="2"/>
  <c r="V219" i="2"/>
  <c r="V218" i="2"/>
  <c r="V217" i="2"/>
  <c r="V216" i="2"/>
  <c r="V215" i="2"/>
  <c r="V214" i="2"/>
  <c r="V213" i="2"/>
  <c r="V212" i="2"/>
  <c r="V211" i="2"/>
  <c r="V210" i="2"/>
  <c r="V209" i="2"/>
  <c r="V208" i="2"/>
  <c r="V207" i="2"/>
  <c r="V206" i="2"/>
  <c r="V205" i="2"/>
  <c r="V204" i="2"/>
  <c r="V203" i="2"/>
  <c r="V202" i="2"/>
  <c r="V201" i="2"/>
  <c r="V200" i="2"/>
  <c r="V199" i="2"/>
  <c r="V198" i="2"/>
  <c r="V197" i="2"/>
  <c r="V196" i="2"/>
  <c r="V195" i="2"/>
  <c r="V194" i="2"/>
  <c r="V193" i="2"/>
  <c r="V192" i="2"/>
  <c r="V191" i="2"/>
  <c r="V190" i="2"/>
  <c r="V189" i="2"/>
  <c r="V188" i="2"/>
  <c r="V187" i="2"/>
  <c r="V186" i="2"/>
  <c r="V185" i="2"/>
  <c r="V184" i="2"/>
  <c r="V183" i="2"/>
  <c r="V182" i="2"/>
  <c r="V181" i="2"/>
  <c r="V180" i="2"/>
  <c r="V179" i="2"/>
  <c r="V178" i="2"/>
  <c r="V177" i="2"/>
  <c r="V176" i="2"/>
  <c r="V175" i="2"/>
  <c r="V174" i="2"/>
  <c r="V173" i="2"/>
  <c r="V172" i="2"/>
  <c r="V171" i="2"/>
  <c r="V170" i="2"/>
  <c r="V169" i="2"/>
  <c r="V168" i="2"/>
  <c r="V167" i="2"/>
  <c r="V166" i="2"/>
  <c r="V165" i="2"/>
  <c r="V164" i="2"/>
  <c r="V163" i="2"/>
  <c r="V162" i="2"/>
  <c r="V161" i="2"/>
  <c r="V160" i="2"/>
  <c r="V159" i="2"/>
  <c r="V158" i="2"/>
  <c r="V157" i="2"/>
  <c r="V156" i="2"/>
  <c r="V155" i="2"/>
  <c r="V154" i="2"/>
  <c r="V153" i="2"/>
  <c r="V152" i="2"/>
  <c r="V151" i="2"/>
  <c r="V150" i="2"/>
  <c r="V149" i="2"/>
  <c r="V148" i="2"/>
  <c r="V147" i="2"/>
  <c r="V146" i="2"/>
  <c r="V145" i="2"/>
  <c r="V144" i="2"/>
  <c r="V143" i="2"/>
  <c r="V142" i="2"/>
  <c r="V141" i="2"/>
  <c r="V140" i="2"/>
  <c r="V139" i="2"/>
  <c r="V138" i="2"/>
  <c r="V137" i="2"/>
  <c r="V136" i="2"/>
  <c r="V135" i="2"/>
  <c r="V134" i="2"/>
  <c r="V133" i="2"/>
  <c r="V132" i="2"/>
  <c r="V131" i="2"/>
  <c r="V130" i="2"/>
  <c r="V129" i="2"/>
  <c r="V128" i="2"/>
  <c r="V127" i="2"/>
  <c r="V126" i="2"/>
  <c r="V125" i="2"/>
  <c r="V124" i="2"/>
  <c r="V123" i="2"/>
  <c r="V122" i="2"/>
  <c r="V121" i="2"/>
  <c r="V120" i="2"/>
  <c r="V119" i="2"/>
  <c r="V118" i="2"/>
  <c r="V117" i="2"/>
  <c r="V116" i="2"/>
  <c r="V115" i="2"/>
  <c r="V114" i="2"/>
  <c r="V113" i="2"/>
  <c r="V112" i="2"/>
  <c r="V111" i="2"/>
  <c r="V110" i="2"/>
  <c r="V109" i="2"/>
  <c r="V108" i="2"/>
  <c r="V107" i="2"/>
  <c r="V106" i="2"/>
  <c r="V105" i="2"/>
  <c r="V104" i="2"/>
  <c r="V103" i="2"/>
  <c r="V102" i="2"/>
  <c r="V101" i="2"/>
  <c r="V100" i="2"/>
  <c r="V99" i="2"/>
  <c r="V98" i="2"/>
  <c r="V97" i="2"/>
  <c r="V96" i="2"/>
  <c r="V95" i="2"/>
  <c r="V94" i="2"/>
  <c r="V93" i="2"/>
  <c r="V92" i="2"/>
  <c r="V91" i="2"/>
  <c r="V90" i="2"/>
  <c r="V89" i="2"/>
  <c r="V88" i="2"/>
  <c r="V87" i="2"/>
  <c r="V86" i="2"/>
  <c r="V85" i="2"/>
  <c r="V84" i="2"/>
  <c r="V83" i="2"/>
  <c r="V82" i="2"/>
  <c r="V81" i="2"/>
  <c r="V80" i="2"/>
  <c r="V79" i="2"/>
  <c r="V78" i="2"/>
  <c r="V77" i="2"/>
  <c r="V76" i="2"/>
  <c r="V75" i="2"/>
  <c r="V74" i="2"/>
  <c r="V73" i="2"/>
  <c r="V72" i="2"/>
  <c r="V71" i="2"/>
  <c r="V70" i="2"/>
  <c r="V69" i="2"/>
  <c r="V68" i="2"/>
  <c r="V67" i="2"/>
  <c r="V66" i="2"/>
  <c r="V65" i="2"/>
  <c r="V64" i="2"/>
  <c r="V63" i="2"/>
  <c r="V62" i="2"/>
  <c r="V61" i="2"/>
  <c r="V60" i="2"/>
  <c r="V59" i="2"/>
  <c r="V58" i="2"/>
  <c r="V57" i="2"/>
  <c r="V56" i="2"/>
  <c r="V55" i="2"/>
  <c r="V54" i="2"/>
  <c r="V53" i="2"/>
  <c r="V52" i="2"/>
  <c r="V51" i="2"/>
  <c r="V50" i="2"/>
  <c r="V49" i="2"/>
  <c r="V48" i="2"/>
  <c r="V47" i="2"/>
  <c r="V46" i="2"/>
  <c r="V45" i="2"/>
  <c r="V44" i="2"/>
  <c r="V43" i="2"/>
  <c r="V42" i="2"/>
  <c r="V41" i="2"/>
  <c r="V40" i="2"/>
  <c r="V39" i="2"/>
  <c r="V38" i="2"/>
  <c r="V37" i="2"/>
  <c r="V36" i="2"/>
  <c r="V35" i="2"/>
  <c r="V34" i="2"/>
  <c r="V33" i="2"/>
  <c r="V32" i="2"/>
  <c r="V31" i="2"/>
  <c r="V30" i="2"/>
  <c r="V29" i="2"/>
  <c r="V28" i="2"/>
  <c r="V27" i="2"/>
  <c r="V26" i="2"/>
  <c r="V25" i="2"/>
  <c r="V24" i="2"/>
  <c r="V23" i="2"/>
  <c r="V22" i="2"/>
  <c r="V21" i="2"/>
  <c r="V20" i="2"/>
  <c r="V19" i="2"/>
  <c r="V18" i="2"/>
  <c r="V17" i="2"/>
  <c r="V16" i="2"/>
  <c r="V15" i="2"/>
  <c r="V11" i="2"/>
  <c r="V12" i="2"/>
  <c r="V13" i="2"/>
  <c r="V14" i="2"/>
  <c r="V10" i="2"/>
  <c r="B6" i="28"/>
  <c r="B5" i="28"/>
  <c r="B3" i="28"/>
  <c r="A8" i="36"/>
  <c r="A7" i="36"/>
  <c r="A6" i="36"/>
  <c r="A5" i="36"/>
  <c r="A4" i="36"/>
  <c r="A3" i="36"/>
  <c r="A8" i="34"/>
  <c r="A7" i="34"/>
  <c r="A6" i="34"/>
  <c r="A5" i="34"/>
  <c r="A4" i="34"/>
  <c r="A3" i="34"/>
  <c r="A8" i="35"/>
  <c r="A7" i="35"/>
  <c r="A6" i="35"/>
  <c r="A5" i="35"/>
  <c r="A4" i="35"/>
  <c r="A3" i="35"/>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8" i="36"/>
  <c r="B7" i="36"/>
  <c r="B6" i="36"/>
  <c r="B5" i="36"/>
  <c r="B3" i="36"/>
  <c r="A42" i="32"/>
  <c r="B4" i="31"/>
  <c r="A36" i="32" s="1"/>
  <c r="B8" i="31"/>
  <c r="B7" i="31"/>
  <c r="B6" i="31"/>
  <c r="B5" i="31"/>
  <c r="B3" i="31"/>
  <c r="B4" i="35"/>
  <c r="A38" i="32" s="1"/>
  <c r="B4" i="32"/>
  <c r="B8" i="35"/>
  <c r="B7" i="35"/>
  <c r="B6" i="35"/>
  <c r="B5" i="35"/>
  <c r="B3" i="35"/>
  <c r="B8" i="34"/>
  <c r="B7" i="34"/>
  <c r="B6" i="34"/>
  <c r="B5" i="34"/>
  <c r="B4" i="34"/>
  <c r="A40" i="32" s="1"/>
  <c r="B3" i="34"/>
  <c r="O17" i="34"/>
  <c r="J15" i="34"/>
  <c r="I15" i="34"/>
  <c r="E15" i="34"/>
  <c r="H15" i="34" s="1"/>
  <c r="K14" i="34"/>
  <c r="J14" i="34"/>
  <c r="I14" i="34"/>
  <c r="E14" i="34"/>
  <c r="H14" i="34" s="1"/>
  <c r="E13" i="34"/>
  <c r="H13" i="34" s="1"/>
  <c r="M13" i="34" s="1"/>
  <c r="P13" i="34" s="1"/>
  <c r="B8" i="17"/>
  <c r="B7" i="17"/>
  <c r="B6" i="17"/>
  <c r="B5" i="17"/>
  <c r="B3" i="17"/>
  <c r="B7" i="18"/>
  <c r="B6" i="18"/>
  <c r="B5" i="18"/>
  <c r="B3" i="18"/>
  <c r="N31" i="18"/>
  <c r="M31" i="18"/>
  <c r="L31" i="18"/>
  <c r="K31" i="18"/>
  <c r="J31" i="18"/>
  <c r="I31" i="18"/>
  <c r="B8" i="18"/>
  <c r="E16" i="32"/>
  <c r="F13" i="31"/>
  <c r="F12" i="31"/>
  <c r="B4" i="28"/>
  <c r="Q11" i="2"/>
  <c r="O11" i="2" s="1"/>
  <c r="Q13" i="2"/>
  <c r="O13" i="2" s="1"/>
  <c r="C4" i="2"/>
  <c r="B4" i="18"/>
  <c r="B4" i="17"/>
  <c r="B41" i="17"/>
  <c r="B47" i="17" s="1"/>
  <c r="B51" i="17" s="1"/>
  <c r="B52" i="17"/>
  <c r="F23" i="31" l="1"/>
  <c r="C154" i="39"/>
  <c r="F154" i="39" s="1"/>
  <c r="C153" i="39"/>
  <c r="F153" i="39" s="1"/>
  <c r="C152" i="39"/>
  <c r="F152" i="39" s="1"/>
  <c r="C151" i="39"/>
  <c r="F151" i="39" s="1"/>
  <c r="K13" i="35"/>
  <c r="H13" i="35"/>
  <c r="C31" i="39"/>
  <c r="F31" i="39" s="1"/>
  <c r="C76" i="39"/>
  <c r="F76" i="39" s="1"/>
  <c r="C125" i="39"/>
  <c r="F125" i="39" s="1"/>
  <c r="C58" i="39"/>
  <c r="F58" i="39" s="1"/>
  <c r="C90" i="39"/>
  <c r="F90" i="39" s="1"/>
  <c r="C27" i="39"/>
  <c r="F27" i="39" s="1"/>
  <c r="C75" i="39"/>
  <c r="F75" i="39" s="1"/>
  <c r="C124" i="39"/>
  <c r="F124" i="39" s="1"/>
  <c r="S58" i="37" s="1"/>
  <c r="C39" i="39"/>
  <c r="F39" i="39" s="1"/>
  <c r="C93" i="39"/>
  <c r="F93" i="39" s="1"/>
  <c r="C20" i="39"/>
  <c r="F20" i="39" s="1"/>
  <c r="C72" i="39"/>
  <c r="F72" i="39" s="1"/>
  <c r="C120" i="39"/>
  <c r="F120" i="39" s="1"/>
  <c r="C34" i="39"/>
  <c r="F34" i="39" s="1"/>
  <c r="C127" i="39"/>
  <c r="F127" i="39" s="1"/>
  <c r="S60" i="37" s="1"/>
  <c r="C16" i="39"/>
  <c r="F16" i="39" s="1"/>
  <c r="C71" i="39"/>
  <c r="F71" i="39" s="1"/>
  <c r="C116" i="39"/>
  <c r="F116" i="39" s="1"/>
  <c r="C54" i="39"/>
  <c r="F54" i="39" s="1"/>
  <c r="C42" i="39"/>
  <c r="F42" i="39" s="1"/>
  <c r="C150" i="39"/>
  <c r="F150" i="39" s="1"/>
  <c r="C68" i="39"/>
  <c r="F68" i="39" s="1"/>
  <c r="C112" i="39"/>
  <c r="F112" i="39" s="1"/>
  <c r="C22" i="39"/>
  <c r="F22" i="39" s="1"/>
  <c r="C95" i="39"/>
  <c r="F95" i="39" s="1"/>
  <c r="C44" i="39"/>
  <c r="F44" i="39" s="1"/>
  <c r="C149" i="39"/>
  <c r="F149" i="39" s="1"/>
  <c r="C67" i="39"/>
  <c r="F67" i="39" s="1"/>
  <c r="C108" i="39"/>
  <c r="F108" i="39" s="1"/>
  <c r="C88" i="39"/>
  <c r="F88" i="39" s="1"/>
  <c r="C101" i="39"/>
  <c r="F101" i="39" s="1"/>
  <c r="C89" i="39"/>
  <c r="F89" i="39" s="1"/>
  <c r="C147" i="39"/>
  <c r="F147" i="39" s="1"/>
  <c r="C64" i="39"/>
  <c r="F64" i="39" s="1"/>
  <c r="C104" i="39"/>
  <c r="F104" i="39" s="1"/>
  <c r="C56" i="39"/>
  <c r="F56" i="39" s="1"/>
  <c r="C36" i="39"/>
  <c r="F36" i="39" s="1"/>
  <c r="C13" i="39"/>
  <c r="F13" i="39" s="1"/>
  <c r="C146" i="39"/>
  <c r="F146" i="39" s="1"/>
  <c r="C63" i="39"/>
  <c r="F63" i="39" s="1"/>
  <c r="C100" i="39"/>
  <c r="F100" i="39" s="1"/>
  <c r="C70" i="39"/>
  <c r="F70" i="39" s="1"/>
  <c r="C79" i="39"/>
  <c r="F79" i="39" s="1"/>
  <c r="C143" i="39"/>
  <c r="F143" i="39" s="1"/>
  <c r="C60" i="39"/>
  <c r="F60" i="39" s="1"/>
  <c r="C98" i="39"/>
  <c r="F98" i="39" s="1"/>
  <c r="C91" i="39"/>
  <c r="F91" i="39" s="1"/>
  <c r="C66" i="39"/>
  <c r="F66" i="39" s="1"/>
  <c r="C18" i="39"/>
  <c r="F18" i="39" s="1"/>
  <c r="C24" i="39"/>
  <c r="F24" i="39" s="1"/>
  <c r="C142" i="39"/>
  <c r="F142" i="39" s="1"/>
  <c r="C59" i="39"/>
  <c r="F59" i="39" s="1"/>
  <c r="C94" i="39"/>
  <c r="F94" i="39" s="1"/>
  <c r="C55" i="39"/>
  <c r="F55" i="39" s="1"/>
  <c r="C105" i="39"/>
  <c r="F105" i="39" s="1"/>
  <c r="C14" i="39"/>
  <c r="F14" i="39" s="1"/>
  <c r="C49" i="39"/>
  <c r="F49" i="39" s="1"/>
  <c r="C138" i="39"/>
  <c r="F138" i="39" s="1"/>
  <c r="C139" i="39"/>
  <c r="F139" i="39" s="1"/>
  <c r="C137" i="39"/>
  <c r="F137" i="39" s="1"/>
  <c r="C128" i="39"/>
  <c r="F128" i="39" s="1"/>
  <c r="C135" i="39"/>
  <c r="F135" i="39" s="1"/>
  <c r="C52" i="39"/>
  <c r="F52" i="39" s="1"/>
  <c r="C87" i="39"/>
  <c r="F87" i="39" s="1"/>
  <c r="S45" i="37" s="1"/>
  <c r="C37" i="39"/>
  <c r="F37" i="39" s="1"/>
  <c r="C32" i="39"/>
  <c r="F32" i="39" s="1"/>
  <c r="C53" i="39"/>
  <c r="F53" i="39" s="1"/>
  <c r="C134" i="39"/>
  <c r="F134" i="39" s="1"/>
  <c r="C51" i="39"/>
  <c r="F51" i="39" s="1"/>
  <c r="C83" i="39"/>
  <c r="F83" i="39" s="1"/>
  <c r="C48" i="39"/>
  <c r="F48" i="39" s="1"/>
  <c r="C17" i="39"/>
  <c r="F17" i="39" s="1"/>
  <c r="C132" i="39"/>
  <c r="F132" i="39" s="1"/>
  <c r="C47" i="39"/>
  <c r="F47" i="39" s="1"/>
  <c r="C82" i="39"/>
  <c r="F82" i="39" s="1"/>
  <c r="S43" i="37" s="1"/>
  <c r="C62" i="39"/>
  <c r="F62" i="39" s="1"/>
  <c r="C38" i="39"/>
  <c r="F38" i="39" s="1"/>
  <c r="C131" i="39"/>
  <c r="F131" i="39" s="1"/>
  <c r="C46" i="39"/>
  <c r="F46" i="39" s="1"/>
  <c r="C81" i="39"/>
  <c r="F81" i="39" s="1"/>
  <c r="S40" i="37" s="1"/>
  <c r="C74" i="39"/>
  <c r="F74" i="39" s="1"/>
  <c r="C19" i="39"/>
  <c r="F19" i="39" s="1"/>
  <c r="C15" i="39"/>
  <c r="F15" i="39" s="1"/>
  <c r="C136" i="39"/>
  <c r="F136" i="39" s="1"/>
  <c r="C130" i="39"/>
  <c r="F130" i="39" s="1"/>
  <c r="C41" i="39"/>
  <c r="F41" i="39" s="1"/>
  <c r="C77" i="39"/>
  <c r="F77" i="39" s="1"/>
  <c r="C35" i="39"/>
  <c r="F35" i="39" s="1"/>
  <c r="C96" i="39"/>
  <c r="F96" i="39" s="1"/>
  <c r="C84" i="39"/>
  <c r="F84" i="39" s="1"/>
  <c r="C144" i="39"/>
  <c r="F144" i="39" s="1"/>
  <c r="C129" i="39"/>
  <c r="F129" i="39" s="1"/>
  <c r="C40" i="39"/>
  <c r="F40" i="39" s="1"/>
  <c r="C26" i="39"/>
  <c r="F26" i="39" s="1"/>
  <c r="C141" i="39"/>
  <c r="F141" i="39" s="1"/>
  <c r="C140" i="39"/>
  <c r="F140" i="39" s="1"/>
  <c r="C122" i="39"/>
  <c r="F122" i="39" s="1"/>
  <c r="C92" i="39"/>
  <c r="F92" i="39" s="1"/>
  <c r="C126" i="39"/>
  <c r="F126" i="39" s="1"/>
  <c r="C121" i="39"/>
  <c r="F121" i="39" s="1"/>
  <c r="C148" i="39"/>
  <c r="F148" i="39" s="1"/>
  <c r="S68" i="37" s="1"/>
  <c r="C123" i="39"/>
  <c r="F123" i="39" s="1"/>
  <c r="C118" i="39"/>
  <c r="F118" i="39" s="1"/>
  <c r="C33" i="39"/>
  <c r="F33" i="39" s="1"/>
  <c r="C57" i="39"/>
  <c r="F57" i="39" s="1"/>
  <c r="C119" i="39"/>
  <c r="F119" i="39" s="1"/>
  <c r="C117" i="39"/>
  <c r="F117" i="39" s="1"/>
  <c r="C145" i="39"/>
  <c r="F145" i="39" s="1"/>
  <c r="C115" i="39"/>
  <c r="F115" i="39" s="1"/>
  <c r="C114" i="39"/>
  <c r="F114" i="39" s="1"/>
  <c r="C30" i="39"/>
  <c r="F30" i="39" s="1"/>
  <c r="C133" i="39"/>
  <c r="F133" i="39" s="1"/>
  <c r="C111" i="39"/>
  <c r="F111" i="39" s="1"/>
  <c r="C113" i="39"/>
  <c r="F113" i="39" s="1"/>
  <c r="C29" i="39"/>
  <c r="F29" i="39" s="1"/>
  <c r="C50" i="39"/>
  <c r="F50" i="39" s="1"/>
  <c r="C110" i="39"/>
  <c r="F110" i="39" s="1"/>
  <c r="C107" i="39"/>
  <c r="F107" i="39" s="1"/>
  <c r="C103" i="39"/>
  <c r="F103" i="39" s="1"/>
  <c r="C109" i="39"/>
  <c r="F109" i="39" s="1"/>
  <c r="C25" i="39"/>
  <c r="F25" i="39" s="1"/>
  <c r="C45" i="39"/>
  <c r="F45" i="39" s="1"/>
  <c r="C23" i="39"/>
  <c r="F23" i="39" s="1"/>
  <c r="C85" i="39"/>
  <c r="F85" i="39" s="1"/>
  <c r="C99" i="39"/>
  <c r="F99" i="39" s="1"/>
  <c r="C106" i="39"/>
  <c r="F106" i="39" s="1"/>
  <c r="C43" i="39"/>
  <c r="F43" i="39" s="1"/>
  <c r="C21" i="39"/>
  <c r="F21" i="39" s="1"/>
  <c r="C78" i="39"/>
  <c r="F78" i="39" s="1"/>
  <c r="C97" i="39"/>
  <c r="F97" i="39" s="1"/>
  <c r="C86" i="39"/>
  <c r="F86" i="39" s="1"/>
  <c r="C102" i="39"/>
  <c r="F102" i="39" s="1"/>
  <c r="C28" i="39"/>
  <c r="F28" i="39" s="1"/>
  <c r="C80" i="39"/>
  <c r="F80" i="39" s="1"/>
  <c r="C73" i="39"/>
  <c r="F73" i="39" s="1"/>
  <c r="C69" i="39"/>
  <c r="F69" i="39" s="1"/>
  <c r="C65" i="39"/>
  <c r="F65" i="39" s="1"/>
  <c r="C61" i="39"/>
  <c r="F61" i="39" s="1"/>
  <c r="C31" i="37"/>
  <c r="C51" i="37"/>
  <c r="C33" i="37"/>
  <c r="B12" i="37"/>
  <c r="B32" i="37"/>
  <c r="B52" i="37"/>
  <c r="C32" i="37"/>
  <c r="C52" i="37"/>
  <c r="B53" i="37"/>
  <c r="C53" i="37"/>
  <c r="C12" i="37"/>
  <c r="B13" i="37"/>
  <c r="C13" i="37"/>
  <c r="B14" i="37"/>
  <c r="B34" i="37"/>
  <c r="B54" i="37"/>
  <c r="C14" i="37"/>
  <c r="C34" i="37"/>
  <c r="C54" i="37"/>
  <c r="C35" i="37"/>
  <c r="C55" i="37"/>
  <c r="B15" i="37"/>
  <c r="B35" i="37"/>
  <c r="B55" i="37"/>
  <c r="C15" i="37"/>
  <c r="C67" i="37"/>
  <c r="B16" i="37"/>
  <c r="B36" i="37"/>
  <c r="B56" i="37"/>
  <c r="C36" i="37"/>
  <c r="C56" i="37"/>
  <c r="C42" i="37"/>
  <c r="C65" i="37"/>
  <c r="B47" i="37"/>
  <c r="C16" i="37"/>
  <c r="B17" i="37"/>
  <c r="B37" i="37"/>
  <c r="B57" i="37"/>
  <c r="C37" i="37"/>
  <c r="C57" i="37"/>
  <c r="B46" i="37"/>
  <c r="C47" i="37"/>
  <c r="C17" i="37"/>
  <c r="B67" i="37"/>
  <c r="B18" i="37"/>
  <c r="B38" i="37"/>
  <c r="B58" i="37"/>
  <c r="C58" i="37"/>
  <c r="C61" i="37"/>
  <c r="C45" i="37"/>
  <c r="C18" i="37"/>
  <c r="C38" i="37"/>
  <c r="B42" i="37"/>
  <c r="C46" i="37"/>
  <c r="B19" i="37"/>
  <c r="B39" i="37"/>
  <c r="B59" i="37"/>
  <c r="C59" i="37"/>
  <c r="B62" i="37"/>
  <c r="B65" i="37"/>
  <c r="C19" i="37"/>
  <c r="C39" i="37"/>
  <c r="C41" i="37"/>
  <c r="B63" i="37"/>
  <c r="B20" i="37"/>
  <c r="B40" i="37"/>
  <c r="B60" i="37"/>
  <c r="C60" i="37"/>
  <c r="B41" i="37"/>
  <c r="B43" i="37"/>
  <c r="C20" i="37"/>
  <c r="C40" i="37"/>
  <c r="B61" i="37"/>
  <c r="C62" i="37"/>
  <c r="C66" i="37"/>
  <c r="B21" i="37"/>
  <c r="B66" i="37"/>
  <c r="C21" i="37"/>
  <c r="B22" i="37"/>
  <c r="C22" i="37"/>
  <c r="B23" i="37"/>
  <c r="C23" i="37"/>
  <c r="C43" i="37"/>
  <c r="C63" i="37"/>
  <c r="B44" i="37"/>
  <c r="B64" i="37"/>
  <c r="C44" i="37"/>
  <c r="C64" i="37"/>
  <c r="B45" i="37"/>
  <c r="B24" i="37"/>
  <c r="C24" i="37"/>
  <c r="B25" i="37"/>
  <c r="C25" i="37"/>
  <c r="B26" i="37"/>
  <c r="C26" i="37"/>
  <c r="B27" i="37"/>
  <c r="C27" i="37"/>
  <c r="B28" i="37"/>
  <c r="B48" i="37"/>
  <c r="B68" i="37"/>
  <c r="C48" i="37"/>
  <c r="C68" i="37"/>
  <c r="B49" i="37"/>
  <c r="C11" i="37"/>
  <c r="B50" i="37"/>
  <c r="C28" i="37"/>
  <c r="B29" i="37"/>
  <c r="C29" i="37"/>
  <c r="C49" i="37"/>
  <c r="B11" i="37"/>
  <c r="B30" i="37"/>
  <c r="C30" i="37"/>
  <c r="C50" i="37"/>
  <c r="B51" i="37"/>
  <c r="B33" i="37"/>
  <c r="B31" i="37"/>
  <c r="E52" i="37"/>
  <c r="J52" i="37" s="1"/>
  <c r="E22" i="37"/>
  <c r="J22" i="37" s="1"/>
  <c r="E63" i="37"/>
  <c r="J63" i="37" s="1"/>
  <c r="E54" i="37"/>
  <c r="J54" i="37" s="1"/>
  <c r="E66" i="37"/>
  <c r="J66" i="37" s="1"/>
  <c r="E51" i="37"/>
  <c r="J51" i="37" s="1"/>
  <c r="E48" i="37"/>
  <c r="J48" i="37" s="1"/>
  <c r="E58" i="37"/>
  <c r="J58" i="37" s="1"/>
  <c r="E53" i="37"/>
  <c r="J53" i="37" s="1"/>
  <c r="E21" i="37"/>
  <c r="J21" i="37" s="1"/>
  <c r="E26" i="37"/>
  <c r="J26" i="37" s="1"/>
  <c r="E55" i="37"/>
  <c r="J55" i="37" s="1"/>
  <c r="E40" i="37"/>
  <c r="J40" i="37" s="1"/>
  <c r="E34" i="37"/>
  <c r="J34" i="37" s="1"/>
  <c r="E59" i="37"/>
  <c r="J59" i="37" s="1"/>
  <c r="E36" i="37"/>
  <c r="J36" i="37" s="1"/>
  <c r="E57" i="37"/>
  <c r="J57" i="37" s="1"/>
  <c r="E68" i="37"/>
  <c r="J68" i="37" s="1"/>
  <c r="E12" i="37"/>
  <c r="J12" i="37" s="1"/>
  <c r="E39" i="37"/>
  <c r="J39" i="37" s="1"/>
  <c r="E42" i="37"/>
  <c r="J42" i="37" s="1"/>
  <c r="E50" i="37"/>
  <c r="J50" i="37" s="1"/>
  <c r="E17" i="37"/>
  <c r="J17" i="37" s="1"/>
  <c r="E16" i="37"/>
  <c r="J16" i="37" s="1"/>
  <c r="E60" i="37"/>
  <c r="J60" i="37" s="1"/>
  <c r="E44" i="37"/>
  <c r="J44" i="37" s="1"/>
  <c r="E65" i="37"/>
  <c r="J65" i="37" s="1"/>
  <c r="E30" i="37"/>
  <c r="J30" i="37" s="1"/>
  <c r="E38" i="37"/>
  <c r="J38" i="37" s="1"/>
  <c r="E64" i="37"/>
  <c r="J64" i="37" s="1"/>
  <c r="E18" i="37"/>
  <c r="J18" i="37" s="1"/>
  <c r="E49" i="37"/>
  <c r="J49" i="37" s="1"/>
  <c r="E23" i="37"/>
  <c r="J23" i="37" s="1"/>
  <c r="E61" i="37"/>
  <c r="J61" i="37" s="1"/>
  <c r="E62" i="37"/>
  <c r="J62" i="37" s="1"/>
  <c r="E45" i="37"/>
  <c r="J45" i="37" s="1"/>
  <c r="E46" i="37"/>
  <c r="J46" i="37" s="1"/>
  <c r="E29" i="37"/>
  <c r="J29" i="37" s="1"/>
  <c r="E47" i="37"/>
  <c r="J47" i="37" s="1"/>
  <c r="E67" i="37"/>
  <c r="J67" i="37" s="1"/>
  <c r="D52" i="37"/>
  <c r="D46" i="37"/>
  <c r="D50" i="37"/>
  <c r="D18" i="37"/>
  <c r="D45" i="37"/>
  <c r="D47" i="37"/>
  <c r="D16" i="37"/>
  <c r="D17" i="37"/>
  <c r="D44" i="37"/>
  <c r="D66" i="37"/>
  <c r="D42" i="37"/>
  <c r="D68" i="37"/>
  <c r="D61" i="37"/>
  <c r="D55" i="37"/>
  <c r="D64" i="37"/>
  <c r="D40" i="37"/>
  <c r="D62" i="37"/>
  <c r="D48" i="37"/>
  <c r="D63" i="37"/>
  <c r="D57" i="37"/>
  <c r="D36" i="37"/>
  <c r="D22" i="37"/>
  <c r="D39" i="37"/>
  <c r="D38" i="37"/>
  <c r="D53" i="37"/>
  <c r="D30" i="37"/>
  <c r="D51" i="37"/>
  <c r="D23" i="37"/>
  <c r="D59" i="37"/>
  <c r="D65" i="37"/>
  <c r="D29" i="37"/>
  <c r="D21" i="37"/>
  <c r="D34" i="37"/>
  <c r="D54" i="37"/>
  <c r="D60" i="37"/>
  <c r="D67" i="37"/>
  <c r="D49" i="37"/>
  <c r="D12" i="37"/>
  <c r="D26" i="37"/>
  <c r="D58" i="37"/>
  <c r="E37" i="37"/>
  <c r="J37" i="37" s="1"/>
  <c r="E27" i="37"/>
  <c r="J27" i="37" s="1"/>
  <c r="E24" i="37"/>
  <c r="J24" i="37" s="1"/>
  <c r="E35" i="37"/>
  <c r="J35" i="37" s="1"/>
  <c r="E25" i="37"/>
  <c r="J25" i="37" s="1"/>
  <c r="E19" i="37"/>
  <c r="J19" i="37" s="1"/>
  <c r="E15" i="37"/>
  <c r="J15" i="37" s="1"/>
  <c r="E13" i="37"/>
  <c r="J13" i="37" s="1"/>
  <c r="D56" i="37"/>
  <c r="E14" i="37"/>
  <c r="J14" i="37" s="1"/>
  <c r="E28" i="37"/>
  <c r="J28" i="37" s="1"/>
  <c r="E43" i="37"/>
  <c r="J43" i="37" s="1"/>
  <c r="E56" i="37"/>
  <c r="J56" i="37" s="1"/>
  <c r="O291" i="2"/>
  <c r="R291" i="2"/>
  <c r="P291" i="2" s="1"/>
  <c r="O251" i="2"/>
  <c r="R251" i="2"/>
  <c r="P251" i="2" s="1"/>
  <c r="O131" i="2"/>
  <c r="R131" i="2"/>
  <c r="P131" i="2" s="1"/>
  <c r="O290" i="2"/>
  <c r="R290" i="2"/>
  <c r="P290" i="2" s="1"/>
  <c r="O250" i="2"/>
  <c r="R250" i="2"/>
  <c r="P250" i="2" s="1"/>
  <c r="O130" i="2"/>
  <c r="R130" i="2"/>
  <c r="P130" i="2" s="1"/>
  <c r="O409" i="2"/>
  <c r="R409" i="2"/>
  <c r="P409" i="2" s="1"/>
  <c r="O289" i="2"/>
  <c r="R289" i="2"/>
  <c r="P289" i="2" s="1"/>
  <c r="O129" i="2"/>
  <c r="R129" i="2"/>
  <c r="P129" i="2" s="1"/>
  <c r="O328" i="2"/>
  <c r="R328" i="2"/>
  <c r="P328" i="2" s="1"/>
  <c r="O288" i="2"/>
  <c r="R288" i="2"/>
  <c r="P288" i="2" s="1"/>
  <c r="O128" i="2"/>
  <c r="R128" i="2"/>
  <c r="P128" i="2" s="1"/>
  <c r="O287" i="2"/>
  <c r="R287" i="2"/>
  <c r="P287" i="2" s="1"/>
  <c r="O247" i="2"/>
  <c r="R247" i="2"/>
  <c r="P247" i="2" s="1"/>
  <c r="O127" i="2"/>
  <c r="R127" i="2"/>
  <c r="P127" i="2" s="1"/>
  <c r="O326" i="2"/>
  <c r="R326" i="2"/>
  <c r="P326" i="2" s="1"/>
  <c r="O286" i="2"/>
  <c r="R286" i="2"/>
  <c r="P286" i="2" s="1"/>
  <c r="O246" i="2"/>
  <c r="R246" i="2"/>
  <c r="P246" i="2" s="1"/>
  <c r="O126" i="2"/>
  <c r="R126" i="2"/>
  <c r="P126" i="2" s="1"/>
  <c r="O325" i="2"/>
  <c r="R325" i="2"/>
  <c r="P325" i="2" s="1"/>
  <c r="O285" i="2"/>
  <c r="R285" i="2"/>
  <c r="P285" i="2" s="1"/>
  <c r="O245" i="2"/>
  <c r="R245" i="2"/>
  <c r="P245" i="2" s="1"/>
  <c r="O125" i="2"/>
  <c r="R125" i="2"/>
  <c r="P125" i="2" s="1"/>
  <c r="O324" i="2"/>
  <c r="R324" i="2"/>
  <c r="P324" i="2" s="1"/>
  <c r="O284" i="2"/>
  <c r="R284" i="2"/>
  <c r="P284" i="2" s="1"/>
  <c r="O124" i="2"/>
  <c r="R124" i="2"/>
  <c r="P124" i="2" s="1"/>
  <c r="O403" i="2"/>
  <c r="R403" i="2"/>
  <c r="P403" i="2" s="1"/>
  <c r="O323" i="2"/>
  <c r="R323" i="2"/>
  <c r="P323" i="2" s="1"/>
  <c r="O283" i="2"/>
  <c r="R283" i="2"/>
  <c r="P283" i="2" s="1"/>
  <c r="O243" i="2"/>
  <c r="R243" i="2"/>
  <c r="P243" i="2" s="1"/>
  <c r="O123" i="2"/>
  <c r="R123" i="2"/>
  <c r="P123" i="2" s="1"/>
  <c r="O402" i="2"/>
  <c r="R402" i="2"/>
  <c r="P402" i="2" s="1"/>
  <c r="O282" i="2"/>
  <c r="R282" i="2"/>
  <c r="P282" i="2" s="1"/>
  <c r="O122" i="2"/>
  <c r="R122" i="2"/>
  <c r="P122" i="2" s="1"/>
  <c r="O82" i="2"/>
  <c r="R82" i="2"/>
  <c r="P82" i="2" s="1"/>
  <c r="O281" i="2"/>
  <c r="R281" i="2"/>
  <c r="P281" i="2" s="1"/>
  <c r="O241" i="2"/>
  <c r="R241" i="2"/>
  <c r="P241" i="2" s="1"/>
  <c r="O81" i="2"/>
  <c r="R81" i="2"/>
  <c r="P81" i="2" s="1"/>
  <c r="O320" i="2"/>
  <c r="R320" i="2"/>
  <c r="P320" i="2" s="1"/>
  <c r="O280" i="2"/>
  <c r="R280" i="2"/>
  <c r="P280" i="2" s="1"/>
  <c r="O120" i="2"/>
  <c r="R120" i="2"/>
  <c r="P120" i="2" s="1"/>
  <c r="O399" i="2"/>
  <c r="R399" i="2"/>
  <c r="P399" i="2" s="1"/>
  <c r="O319" i="2"/>
  <c r="R319" i="2"/>
  <c r="P319" i="2" s="1"/>
  <c r="O119" i="2"/>
  <c r="R119" i="2"/>
  <c r="P119" i="2" s="1"/>
  <c r="O318" i="2"/>
  <c r="R318" i="2"/>
  <c r="P318" i="2" s="1"/>
  <c r="O278" i="2"/>
  <c r="R278" i="2"/>
  <c r="P278" i="2" s="1"/>
  <c r="O118" i="2"/>
  <c r="R118" i="2"/>
  <c r="P118" i="2" s="1"/>
  <c r="O397" i="2"/>
  <c r="R397" i="2"/>
  <c r="P397" i="2" s="1"/>
  <c r="O317" i="2"/>
  <c r="R317" i="2"/>
  <c r="P317" i="2" s="1"/>
  <c r="O277" i="2"/>
  <c r="R277" i="2"/>
  <c r="P277" i="2" s="1"/>
  <c r="O237" i="2"/>
  <c r="R237" i="2"/>
  <c r="P237" i="2" s="1"/>
  <c r="O77" i="2"/>
  <c r="R77" i="2"/>
  <c r="P77" i="2" s="1"/>
  <c r="O396" i="2"/>
  <c r="R396" i="2"/>
  <c r="P396" i="2" s="1"/>
  <c r="O316" i="2"/>
  <c r="R316" i="2"/>
  <c r="P316" i="2" s="1"/>
  <c r="O276" i="2"/>
  <c r="R276" i="2"/>
  <c r="P276" i="2" s="1"/>
  <c r="O236" i="2"/>
  <c r="R236" i="2"/>
  <c r="P236" i="2" s="1"/>
  <c r="O116" i="2"/>
  <c r="R116" i="2"/>
  <c r="P116" i="2" s="1"/>
  <c r="O76" i="2"/>
  <c r="R76" i="2"/>
  <c r="P76" i="2" s="1"/>
  <c r="O235" i="2"/>
  <c r="R235" i="2"/>
  <c r="P235" i="2" s="1"/>
  <c r="O115" i="2"/>
  <c r="R115" i="2"/>
  <c r="P115" i="2" s="1"/>
  <c r="O75" i="2"/>
  <c r="R75" i="2"/>
  <c r="P75" i="2" s="1"/>
  <c r="O234" i="2"/>
  <c r="R234" i="2"/>
  <c r="P234" i="2" s="1"/>
  <c r="O114" i="2"/>
  <c r="R114" i="2"/>
  <c r="P114" i="2" s="1"/>
  <c r="O74" i="2"/>
  <c r="R74" i="2"/>
  <c r="P74" i="2" s="1"/>
  <c r="O233" i="2"/>
  <c r="R233" i="2"/>
  <c r="P233" i="2" s="1"/>
  <c r="O113" i="2"/>
  <c r="R113" i="2"/>
  <c r="P113" i="2" s="1"/>
  <c r="O73" i="2"/>
  <c r="R73" i="2"/>
  <c r="P73" i="2" s="1"/>
  <c r="O92" i="2"/>
  <c r="R92" i="2"/>
  <c r="P92" i="2" s="1"/>
  <c r="O232" i="2"/>
  <c r="R232" i="2"/>
  <c r="P232" i="2" s="1"/>
  <c r="O112" i="2"/>
  <c r="R112" i="2"/>
  <c r="P112" i="2" s="1"/>
  <c r="O72" i="2"/>
  <c r="R72" i="2"/>
  <c r="P72" i="2" s="1"/>
  <c r="O292" i="2"/>
  <c r="R292" i="2"/>
  <c r="P292" i="2" s="1"/>
  <c r="O231" i="2"/>
  <c r="R231" i="2"/>
  <c r="P231" i="2" s="1"/>
  <c r="O111" i="2"/>
  <c r="R111" i="2"/>
  <c r="P111" i="2" s="1"/>
  <c r="O71" i="2"/>
  <c r="R71" i="2"/>
  <c r="P71" i="2" s="1"/>
  <c r="O390" i="2"/>
  <c r="R390" i="2"/>
  <c r="P390" i="2" s="1"/>
  <c r="O350" i="2"/>
  <c r="R350" i="2"/>
  <c r="P350" i="2" s="1"/>
  <c r="O310" i="2"/>
  <c r="R310" i="2"/>
  <c r="P310" i="2" s="1"/>
  <c r="O110" i="2"/>
  <c r="R110" i="2"/>
  <c r="P110" i="2" s="1"/>
  <c r="O70" i="2"/>
  <c r="R70" i="2"/>
  <c r="P70" i="2" s="1"/>
  <c r="O389" i="2"/>
  <c r="R389" i="2"/>
  <c r="P389" i="2" s="1"/>
  <c r="O349" i="2"/>
  <c r="R349" i="2"/>
  <c r="P349" i="2" s="1"/>
  <c r="O309" i="2"/>
  <c r="R309" i="2"/>
  <c r="P309" i="2" s="1"/>
  <c r="O109" i="2"/>
  <c r="R109" i="2"/>
  <c r="P109" i="2" s="1"/>
  <c r="O348" i="2"/>
  <c r="R348" i="2"/>
  <c r="P348" i="2" s="1"/>
  <c r="O148" i="2"/>
  <c r="R148" i="2"/>
  <c r="P148" i="2" s="1"/>
  <c r="O108" i="2"/>
  <c r="R108" i="2"/>
  <c r="P108" i="2" s="1"/>
  <c r="O347" i="2"/>
  <c r="R347" i="2"/>
  <c r="P347" i="2" s="1"/>
  <c r="O307" i="2"/>
  <c r="R307" i="2"/>
  <c r="P307" i="2" s="1"/>
  <c r="O147" i="2"/>
  <c r="R147" i="2"/>
  <c r="P147" i="2" s="1"/>
  <c r="O107" i="2"/>
  <c r="R107" i="2"/>
  <c r="P107" i="2" s="1"/>
  <c r="O386" i="2"/>
  <c r="R386" i="2"/>
  <c r="P386" i="2" s="1"/>
  <c r="O146" i="2"/>
  <c r="R146" i="2"/>
  <c r="P146" i="2" s="1"/>
  <c r="O106" i="2"/>
  <c r="R106" i="2"/>
  <c r="P106" i="2" s="1"/>
  <c r="O385" i="2"/>
  <c r="R385" i="2"/>
  <c r="P385" i="2" s="1"/>
  <c r="O345" i="2"/>
  <c r="R345" i="2"/>
  <c r="P345" i="2" s="1"/>
  <c r="O305" i="2"/>
  <c r="R305" i="2"/>
  <c r="P305" i="2" s="1"/>
  <c r="O265" i="2"/>
  <c r="R265" i="2"/>
  <c r="P265" i="2" s="1"/>
  <c r="O145" i="2"/>
  <c r="R145" i="2"/>
  <c r="P145" i="2" s="1"/>
  <c r="O105" i="2"/>
  <c r="R105" i="2"/>
  <c r="P105" i="2" s="1"/>
  <c r="O384" i="2"/>
  <c r="R384" i="2"/>
  <c r="P384" i="2" s="1"/>
  <c r="O344" i="2"/>
  <c r="R344" i="2"/>
  <c r="P344" i="2" s="1"/>
  <c r="O304" i="2"/>
  <c r="R304" i="2"/>
  <c r="P304" i="2" s="1"/>
  <c r="O104" i="2"/>
  <c r="R104" i="2"/>
  <c r="P104" i="2" s="1"/>
  <c r="O383" i="2"/>
  <c r="R383" i="2"/>
  <c r="P383" i="2" s="1"/>
  <c r="O343" i="2"/>
  <c r="R343" i="2"/>
  <c r="P343" i="2" s="1"/>
  <c r="O303" i="2"/>
  <c r="R303" i="2"/>
  <c r="P303" i="2" s="1"/>
  <c r="O263" i="2"/>
  <c r="R263" i="2"/>
  <c r="P263" i="2" s="1"/>
  <c r="O103" i="2"/>
  <c r="R103" i="2"/>
  <c r="P103" i="2" s="1"/>
  <c r="O382" i="2"/>
  <c r="R382" i="2"/>
  <c r="P382" i="2" s="1"/>
  <c r="O342" i="2"/>
  <c r="R342" i="2"/>
  <c r="P342" i="2" s="1"/>
  <c r="O302" i="2"/>
  <c r="R302" i="2"/>
  <c r="P302" i="2" s="1"/>
  <c r="O262" i="2"/>
  <c r="R262" i="2"/>
  <c r="P262" i="2" s="1"/>
  <c r="O142" i="2"/>
  <c r="R142" i="2"/>
  <c r="P142" i="2" s="1"/>
  <c r="O102" i="2"/>
  <c r="R102" i="2"/>
  <c r="P102" i="2" s="1"/>
  <c r="O381" i="2"/>
  <c r="R381" i="2"/>
  <c r="P381" i="2" s="1"/>
  <c r="O301" i="2"/>
  <c r="R301" i="2"/>
  <c r="P301" i="2" s="1"/>
  <c r="O261" i="2"/>
  <c r="R261" i="2"/>
  <c r="P261" i="2" s="1"/>
  <c r="O141" i="2"/>
  <c r="R141" i="2"/>
  <c r="P141" i="2" s="1"/>
  <c r="O101" i="2"/>
  <c r="R101" i="2"/>
  <c r="P101" i="2" s="1"/>
  <c r="O340" i="2"/>
  <c r="R340" i="2"/>
  <c r="P340" i="2" s="1"/>
  <c r="O300" i="2"/>
  <c r="R300" i="2"/>
  <c r="P300" i="2" s="1"/>
  <c r="O260" i="2"/>
  <c r="R260" i="2"/>
  <c r="P260" i="2" s="1"/>
  <c r="O140" i="2"/>
  <c r="R140" i="2"/>
  <c r="P140" i="2" s="1"/>
  <c r="O100" i="2"/>
  <c r="R100" i="2"/>
  <c r="P100" i="2" s="1"/>
  <c r="O339" i="2"/>
  <c r="R339" i="2"/>
  <c r="P339" i="2" s="1"/>
  <c r="O299" i="2"/>
  <c r="R299" i="2"/>
  <c r="P299" i="2" s="1"/>
  <c r="O139" i="2"/>
  <c r="R139" i="2"/>
  <c r="P139" i="2" s="1"/>
  <c r="O99" i="2"/>
  <c r="R99" i="2"/>
  <c r="P99" i="2" s="1"/>
  <c r="O338" i="2"/>
  <c r="R338" i="2"/>
  <c r="P338" i="2" s="1"/>
  <c r="O298" i="2"/>
  <c r="R298" i="2"/>
  <c r="P298" i="2" s="1"/>
  <c r="O258" i="2"/>
  <c r="R258" i="2"/>
  <c r="P258" i="2" s="1"/>
  <c r="O138" i="2"/>
  <c r="R138" i="2"/>
  <c r="P138" i="2" s="1"/>
  <c r="O98" i="2"/>
  <c r="R98" i="2"/>
  <c r="P98" i="2" s="1"/>
  <c r="O297" i="2"/>
  <c r="R297" i="2"/>
  <c r="P297" i="2" s="1"/>
  <c r="O257" i="2"/>
  <c r="R257" i="2"/>
  <c r="P257" i="2" s="1"/>
  <c r="O137" i="2"/>
  <c r="R137" i="2"/>
  <c r="P137" i="2" s="1"/>
  <c r="O97" i="2"/>
  <c r="R97" i="2"/>
  <c r="P97" i="2" s="1"/>
  <c r="O336" i="2"/>
  <c r="R336" i="2"/>
  <c r="P336" i="2" s="1"/>
  <c r="O296" i="2"/>
  <c r="R296" i="2"/>
  <c r="P296" i="2" s="1"/>
  <c r="O136" i="2"/>
  <c r="R136" i="2"/>
  <c r="P136" i="2" s="1"/>
  <c r="O335" i="2"/>
  <c r="R335" i="2"/>
  <c r="P335" i="2" s="1"/>
  <c r="O295" i="2"/>
  <c r="R295" i="2"/>
  <c r="P295" i="2" s="1"/>
  <c r="O135" i="2"/>
  <c r="R135" i="2"/>
  <c r="P135" i="2" s="1"/>
  <c r="O95" i="2"/>
  <c r="R95" i="2"/>
  <c r="P95" i="2" s="1"/>
  <c r="O334" i="2"/>
  <c r="R334" i="2"/>
  <c r="P334" i="2" s="1"/>
  <c r="O294" i="2"/>
  <c r="R294" i="2"/>
  <c r="P294" i="2" s="1"/>
  <c r="O214" i="2"/>
  <c r="D31" i="37" s="1"/>
  <c r="R214" i="2"/>
  <c r="P214" i="2" s="1"/>
  <c r="E31" i="37" s="1"/>
  <c r="J31" i="37" s="1"/>
  <c r="O134" i="2"/>
  <c r="R134" i="2"/>
  <c r="P134" i="2" s="1"/>
  <c r="O94" i="2"/>
  <c r="R94" i="2"/>
  <c r="P94" i="2" s="1"/>
  <c r="O293" i="2"/>
  <c r="R293" i="2"/>
  <c r="P293" i="2" s="1"/>
  <c r="O133" i="2"/>
  <c r="R133" i="2"/>
  <c r="P133" i="2" s="1"/>
  <c r="D43" i="37"/>
  <c r="D35" i="37"/>
  <c r="D24" i="37"/>
  <c r="D19" i="37"/>
  <c r="D28" i="37"/>
  <c r="D37" i="37"/>
  <c r="D15" i="37"/>
  <c r="D25" i="37"/>
  <c r="D14" i="37"/>
  <c r="D27" i="37"/>
  <c r="D13" i="37"/>
  <c r="T15" i="37"/>
  <c r="T19" i="37"/>
  <c r="T32" i="37"/>
  <c r="T11" i="37"/>
  <c r="T24" i="37"/>
  <c r="T28" i="37"/>
  <c r="T33" i="37"/>
  <c r="T37" i="37"/>
  <c r="T41" i="37"/>
  <c r="T45" i="37"/>
  <c r="T49" i="37"/>
  <c r="T53" i="37"/>
  <c r="T61" i="37"/>
  <c r="T65" i="37"/>
  <c r="T16" i="37"/>
  <c r="T20" i="37"/>
  <c r="T21" i="37"/>
  <c r="T25" i="37"/>
  <c r="T38" i="37"/>
  <c r="T42" i="37"/>
  <c r="T46" i="37"/>
  <c r="T50" i="37"/>
  <c r="T54" i="37"/>
  <c r="T58" i="37"/>
  <c r="T66" i="37"/>
  <c r="T13" i="37"/>
  <c r="T17" i="37"/>
  <c r="T22" i="37"/>
  <c r="T26" i="37"/>
  <c r="T30" i="37"/>
  <c r="T35" i="37"/>
  <c r="T39" i="37"/>
  <c r="T43" i="37"/>
  <c r="T47" i="37"/>
  <c r="T51" i="37"/>
  <c r="T55" i="37"/>
  <c r="T59" i="37"/>
  <c r="T63" i="37"/>
  <c r="T23" i="37"/>
  <c r="T27" i="37"/>
  <c r="T31" i="37"/>
  <c r="T36" i="37"/>
  <c r="T44" i="37"/>
  <c r="T48" i="37"/>
  <c r="T52" i="37"/>
  <c r="T56" i="37"/>
  <c r="T64" i="37"/>
  <c r="T68" i="37"/>
  <c r="T14" i="37"/>
  <c r="T18" i="37"/>
  <c r="R24" i="37"/>
  <c r="R28" i="37"/>
  <c r="R37" i="37"/>
  <c r="R41" i="37"/>
  <c r="R45" i="37"/>
  <c r="R49" i="37"/>
  <c r="R53" i="37"/>
  <c r="R57" i="37"/>
  <c r="R61" i="37"/>
  <c r="R65" i="37"/>
  <c r="R12" i="37"/>
  <c r="R16" i="37"/>
  <c r="R20" i="37"/>
  <c r="R11" i="37"/>
  <c r="R25" i="37"/>
  <c r="R29" i="37"/>
  <c r="R34" i="37"/>
  <c r="R38" i="37"/>
  <c r="R42" i="37"/>
  <c r="R46" i="37"/>
  <c r="R50" i="37"/>
  <c r="R54" i="37"/>
  <c r="R58" i="37"/>
  <c r="R62" i="37"/>
  <c r="R66" i="37"/>
  <c r="R13" i="37"/>
  <c r="R17" i="37"/>
  <c r="R22" i="37"/>
  <c r="R26" i="37"/>
  <c r="R30" i="37"/>
  <c r="R35" i="37"/>
  <c r="R39" i="37"/>
  <c r="R43" i="37"/>
  <c r="R47" i="37"/>
  <c r="R51" i="37"/>
  <c r="R55" i="37"/>
  <c r="R59" i="37"/>
  <c r="R63" i="37"/>
  <c r="R67" i="37"/>
  <c r="R14" i="37"/>
  <c r="R18" i="37"/>
  <c r="R15" i="37"/>
  <c r="R19" i="37"/>
  <c r="R36" i="37"/>
  <c r="R68" i="37"/>
  <c r="R40" i="37"/>
  <c r="R44" i="37"/>
  <c r="R31" i="37"/>
  <c r="R48" i="37"/>
  <c r="R52" i="37"/>
  <c r="R23" i="37"/>
  <c r="R56" i="37"/>
  <c r="R64" i="37"/>
  <c r="R27" i="37"/>
  <c r="R60" i="37"/>
  <c r="M14" i="34"/>
  <c r="P14" i="34" s="1"/>
  <c r="H15" i="35"/>
  <c r="J15" i="35" s="1"/>
  <c r="H14" i="35"/>
  <c r="J14" i="35" s="1"/>
  <c r="T12" i="37"/>
  <c r="T60" i="37"/>
  <c r="T29" i="37"/>
  <c r="T67" i="37"/>
  <c r="T34" i="37"/>
  <c r="H18" i="35"/>
  <c r="J18" i="35" s="1"/>
  <c r="H17" i="35"/>
  <c r="J17" i="35" s="1"/>
  <c r="H16" i="35"/>
  <c r="J16" i="35" s="1"/>
  <c r="T40" i="37" s="1"/>
  <c r="M15" i="34"/>
  <c r="P15" i="34" s="1"/>
  <c r="R10" i="2"/>
  <c r="P10" i="2" s="1"/>
  <c r="R11" i="2"/>
  <c r="P11" i="2" s="1"/>
  <c r="R13" i="2"/>
  <c r="P13" i="2" s="1"/>
  <c r="O31" i="18"/>
  <c r="B49" i="17"/>
  <c r="B50" i="17"/>
  <c r="L33" i="28"/>
  <c r="O25" i="38"/>
  <c r="K34" i="38"/>
  <c r="J43" i="18"/>
  <c r="N34" i="38"/>
  <c r="L43" i="18"/>
  <c r="K43" i="18"/>
  <c r="Q12" i="2"/>
  <c r="O12" i="2" s="1"/>
  <c r="D11" i="37" s="1"/>
  <c r="S37" i="37" l="1"/>
  <c r="S23" i="37"/>
  <c r="E12" i="18"/>
  <c r="S39" i="37"/>
  <c r="S27" i="37"/>
  <c r="H146" i="35"/>
  <c r="S63" i="37"/>
  <c r="S17" i="37"/>
  <c r="S26" i="37"/>
  <c r="S67" i="37"/>
  <c r="B71" i="37"/>
  <c r="S24" i="37"/>
  <c r="S62" i="37"/>
  <c r="S14" i="37"/>
  <c r="S19" i="37"/>
  <c r="S18" i="37"/>
  <c r="S65" i="37"/>
  <c r="S35" i="37"/>
  <c r="S64" i="37"/>
  <c r="F156" i="39"/>
  <c r="S11" i="37"/>
  <c r="S34" i="37"/>
  <c r="S52" i="37"/>
  <c r="S12" i="37"/>
  <c r="S44" i="37"/>
  <c r="S46" i="37"/>
  <c r="S53" i="37"/>
  <c r="S54" i="37"/>
  <c r="S61" i="37"/>
  <c r="S28" i="37"/>
  <c r="S55" i="37"/>
  <c r="S66" i="37"/>
  <c r="S49" i="37"/>
  <c r="S57" i="37"/>
  <c r="S15" i="37"/>
  <c r="S21" i="37"/>
  <c r="S38" i="37"/>
  <c r="S47" i="37"/>
  <c r="S50" i="37"/>
  <c r="S29" i="37"/>
  <c r="S59" i="37"/>
  <c r="S36" i="37"/>
  <c r="S51" i="37"/>
  <c r="J13" i="35"/>
  <c r="T62" i="37" s="1"/>
  <c r="G27" i="37"/>
  <c r="G22" i="37"/>
  <c r="G37" i="37"/>
  <c r="G52" i="37"/>
  <c r="G67" i="37"/>
  <c r="G47" i="37"/>
  <c r="G29" i="37"/>
  <c r="G14" i="37"/>
  <c r="G46" i="37"/>
  <c r="G45" i="37"/>
  <c r="G35" i="37"/>
  <c r="G62" i="37"/>
  <c r="G61" i="37"/>
  <c r="G23" i="37"/>
  <c r="G49" i="37"/>
  <c r="G18" i="37"/>
  <c r="G64" i="37"/>
  <c r="G38" i="37"/>
  <c r="G30" i="37"/>
  <c r="G65" i="37"/>
  <c r="G44" i="37"/>
  <c r="G54" i="37"/>
  <c r="G60" i="37"/>
  <c r="G16" i="37"/>
  <c r="G17" i="37"/>
  <c r="G50" i="37"/>
  <c r="G42" i="37"/>
  <c r="G39" i="37"/>
  <c r="G12" i="37"/>
  <c r="G68" i="37"/>
  <c r="G63" i="37"/>
  <c r="G24" i="37"/>
  <c r="G57" i="37"/>
  <c r="G36" i="37"/>
  <c r="G59" i="37"/>
  <c r="G34" i="37"/>
  <c r="G40" i="37"/>
  <c r="G56" i="37"/>
  <c r="G43" i="37"/>
  <c r="G55" i="37"/>
  <c r="G28" i="37"/>
  <c r="G26" i="37"/>
  <c r="G21" i="37"/>
  <c r="G53" i="37"/>
  <c r="G13" i="37"/>
  <c r="G58" i="37"/>
  <c r="G48" i="37"/>
  <c r="G51" i="37"/>
  <c r="G15" i="37"/>
  <c r="G19" i="37"/>
  <c r="G25" i="37"/>
  <c r="G66" i="37"/>
  <c r="D41" i="37"/>
  <c r="D33" i="37"/>
  <c r="D32" i="37"/>
  <c r="E20" i="37"/>
  <c r="J20" i="37" s="1"/>
  <c r="D20" i="37"/>
  <c r="E41" i="37"/>
  <c r="J41" i="37" s="1"/>
  <c r="G31" i="37"/>
  <c r="E32" i="37"/>
  <c r="J32" i="37" s="1"/>
  <c r="E33" i="37"/>
  <c r="K146" i="35"/>
  <c r="H38" i="32" s="1"/>
  <c r="T57" i="37"/>
  <c r="P17" i="34"/>
  <c r="E15" i="18"/>
  <c r="E18" i="18" s="1"/>
  <c r="R12" i="2"/>
  <c r="B53" i="17"/>
  <c r="E12" i="38"/>
  <c r="E15" i="38" s="1"/>
  <c r="E17" i="38" s="1"/>
  <c r="J146" i="35" l="1"/>
  <c r="T71" i="37"/>
  <c r="G33" i="37"/>
  <c r="J33" i="37"/>
  <c r="S71" i="37"/>
  <c r="H44" i="32" s="1"/>
  <c r="F71" i="37"/>
  <c r="F15" i="32" s="1"/>
  <c r="D71" i="37"/>
  <c r="H40" i="32"/>
  <c r="U70" i="37"/>
  <c r="V70" i="37" s="1"/>
  <c r="G20" i="37"/>
  <c r="G41" i="37"/>
  <c r="G32" i="37"/>
  <c r="P12" i="2"/>
  <c r="E18" i="38"/>
  <c r="E19" i="38" s="1"/>
  <c r="E21" i="38" s="1"/>
  <c r="E17" i="18"/>
  <c r="E19" i="18" s="1"/>
  <c r="E21" i="18" s="1"/>
  <c r="E11" i="37" l="1"/>
  <c r="F23" i="32"/>
  <c r="F14" i="32"/>
  <c r="G6" i="28"/>
  <c r="C29" i="17"/>
  <c r="C31" i="17" s="1"/>
  <c r="C34" i="17" s="1"/>
  <c r="C21" i="17" s="1"/>
  <c r="C24" i="17" s="1"/>
  <c r="E22" i="38" s="1"/>
  <c r="E23" i="38" s="1"/>
  <c r="E71" i="37" l="1"/>
  <c r="J11" i="37"/>
  <c r="F18" i="32"/>
  <c r="F26" i="32"/>
  <c r="G11" i="37"/>
  <c r="G71" i="37" s="1"/>
  <c r="E25" i="38"/>
  <c r="E26" i="38" s="1"/>
  <c r="E22" i="18"/>
  <c r="E23" i="18" s="1"/>
  <c r="E19" i="32" l="1"/>
  <c r="F24" i="32"/>
  <c r="E25" i="18"/>
  <c r="E26" i="18" s="1"/>
  <c r="E32" i="38"/>
  <c r="E43" i="38" s="1"/>
  <c r="H16" i="37" l="1"/>
  <c r="H24" i="37"/>
  <c r="H32" i="37"/>
  <c r="H40" i="37"/>
  <c r="H48" i="37"/>
  <c r="H56" i="37"/>
  <c r="H64" i="37"/>
  <c r="H17" i="37"/>
  <c r="H25" i="37"/>
  <c r="H33" i="37"/>
  <c r="H41" i="37"/>
  <c r="H49" i="37"/>
  <c r="H57" i="37"/>
  <c r="H65" i="37"/>
  <c r="H18" i="37"/>
  <c r="H26" i="37"/>
  <c r="H34" i="37"/>
  <c r="H42" i="37"/>
  <c r="H50" i="37"/>
  <c r="H58" i="37"/>
  <c r="H66" i="37"/>
  <c r="H19" i="37"/>
  <c r="H27" i="37"/>
  <c r="H35" i="37"/>
  <c r="H43" i="37"/>
  <c r="H51" i="37"/>
  <c r="H59" i="37"/>
  <c r="H67" i="37"/>
  <c r="H12" i="37"/>
  <c r="H20" i="37"/>
  <c r="H28" i="37"/>
  <c r="H36" i="37"/>
  <c r="H44" i="37"/>
  <c r="H52" i="37"/>
  <c r="H60" i="37"/>
  <c r="H68" i="37"/>
  <c r="H13" i="37"/>
  <c r="I13" i="37" s="1"/>
  <c r="H21" i="37"/>
  <c r="H29" i="37"/>
  <c r="H37" i="37"/>
  <c r="H45" i="37"/>
  <c r="H53" i="37"/>
  <c r="H61" i="37"/>
  <c r="I69" i="37"/>
  <c r="H14" i="37"/>
  <c r="H22" i="37"/>
  <c r="H30" i="37"/>
  <c r="H38" i="37"/>
  <c r="H46" i="37"/>
  <c r="H54" i="37"/>
  <c r="H62" i="37"/>
  <c r="H11" i="37"/>
  <c r="H15" i="37"/>
  <c r="H23" i="37"/>
  <c r="H31" i="37"/>
  <c r="H39" i="37"/>
  <c r="H47" i="37"/>
  <c r="H55" i="37"/>
  <c r="H63" i="37"/>
  <c r="E32" i="18"/>
  <c r="E47" i="38"/>
  <c r="I37" i="37" l="1"/>
  <c r="I27" i="37"/>
  <c r="I29" i="37"/>
  <c r="I52" i="37"/>
  <c r="I28" i="37"/>
  <c r="I59" i="37"/>
  <c r="I19" i="37"/>
  <c r="I50" i="37"/>
  <c r="I34" i="37"/>
  <c r="I31" i="37"/>
  <c r="I15" i="37"/>
  <c r="I62" i="37"/>
  <c r="I22" i="37"/>
  <c r="I44" i="37"/>
  <c r="I12" i="37"/>
  <c r="I43" i="37"/>
  <c r="I66" i="37"/>
  <c r="I63" i="37"/>
  <c r="I47" i="37"/>
  <c r="I18" i="37"/>
  <c r="I57" i="37"/>
  <c r="I11" i="37"/>
  <c r="I41" i="37"/>
  <c r="I54" i="37"/>
  <c r="I46" i="37"/>
  <c r="I25" i="37"/>
  <c r="I17" i="37"/>
  <c r="I30" i="37"/>
  <c r="I14" i="37"/>
  <c r="I32" i="37"/>
  <c r="I21" i="37"/>
  <c r="I60" i="37"/>
  <c r="I20" i="37"/>
  <c r="I51" i="37"/>
  <c r="I58" i="37"/>
  <c r="I42" i="37"/>
  <c r="I26" i="37"/>
  <c r="I65" i="37"/>
  <c r="I49" i="37"/>
  <c r="I64" i="37"/>
  <c r="I68" i="37"/>
  <c r="I36" i="37"/>
  <c r="I67" i="37"/>
  <c r="I35" i="37"/>
  <c r="I55" i="37"/>
  <c r="I39" i="37"/>
  <c r="I23" i="37"/>
  <c r="I33" i="37"/>
  <c r="I38" i="37"/>
  <c r="I56" i="37"/>
  <c r="I48" i="37"/>
  <c r="I40" i="37"/>
  <c r="I61" i="37"/>
  <c r="I53" i="37"/>
  <c r="I24" i="37"/>
  <c r="I45" i="37"/>
  <c r="I16" i="37"/>
  <c r="F35" i="38"/>
  <c r="F36" i="38"/>
  <c r="F37" i="38"/>
  <c r="F38" i="38"/>
  <c r="F39" i="38"/>
  <c r="F40" i="38"/>
  <c r="F41" i="38"/>
  <c r="E49" i="38"/>
  <c r="F34" i="38"/>
  <c r="E53" i="38"/>
  <c r="G26" i="32" s="1"/>
  <c r="H26" i="32" s="1"/>
  <c r="F19" i="38"/>
  <c r="F45" i="38"/>
  <c r="F26" i="38"/>
  <c r="E51" i="38"/>
  <c r="G18" i="32"/>
  <c r="H18" i="32" s="1"/>
  <c r="F23" i="38"/>
  <c r="F32" i="38"/>
  <c r="F43" i="38"/>
  <c r="E43" i="18"/>
  <c r="Q12" i="37" l="1"/>
  <c r="Q58" i="37"/>
  <c r="Q23" i="37"/>
  <c r="Q17" i="37"/>
  <c r="Q49" i="37"/>
  <c r="Q48" i="37"/>
  <c r="Q62" i="37"/>
  <c r="Q21" i="37"/>
  <c r="Q47" i="37"/>
  <c r="Q67" i="37"/>
  <c r="Q24" i="37"/>
  <c r="J71" i="37"/>
  <c r="I71" i="37"/>
  <c r="Q41" i="37"/>
  <c r="Q50" i="37"/>
  <c r="Q52" i="37"/>
  <c r="Q39" i="37"/>
  <c r="Q32" i="37"/>
  <c r="Q44" i="37"/>
  <c r="Q15" i="37"/>
  <c r="Q19" i="37"/>
  <c r="Q29" i="37"/>
  <c r="Q51" i="37"/>
  <c r="Q36" i="37"/>
  <c r="Q25" i="37"/>
  <c r="Q61" i="37"/>
  <c r="Q26" i="37"/>
  <c r="Q20" i="37"/>
  <c r="Q14" i="37"/>
  <c r="Q46" i="37"/>
  <c r="Q57" i="37"/>
  <c r="Q66" i="37"/>
  <c r="Q13" i="37"/>
  <c r="Q31" i="37"/>
  <c r="Q59" i="37"/>
  <c r="Q27" i="37"/>
  <c r="Q53" i="37"/>
  <c r="Q11" i="37"/>
  <c r="Q55" i="37"/>
  <c r="Q56" i="37"/>
  <c r="Q63" i="37"/>
  <c r="Q16" i="37"/>
  <c r="Q38" i="37"/>
  <c r="Q45" i="37"/>
  <c r="Q40" i="37"/>
  <c r="Q33" i="37"/>
  <c r="Q35" i="37"/>
  <c r="Q64" i="37"/>
  <c r="Q42" i="37"/>
  <c r="Q60" i="37"/>
  <c r="Q30" i="37"/>
  <c r="Q54" i="37"/>
  <c r="Q18" i="37"/>
  <c r="Q43" i="37"/>
  <c r="Q22" i="37"/>
  <c r="Q34" i="37"/>
  <c r="Q28" i="37"/>
  <c r="Q37" i="37"/>
  <c r="Q65" i="37"/>
  <c r="Q68" i="37"/>
  <c r="P38" i="37"/>
  <c r="P45" i="37"/>
  <c r="P33" i="37"/>
  <c r="P61" i="37"/>
  <c r="P24" i="37"/>
  <c r="P32" i="37"/>
  <c r="P63" i="37"/>
  <c r="P15" i="37"/>
  <c r="P42" i="37"/>
  <c r="P49" i="37"/>
  <c r="P55" i="37"/>
  <c r="P43" i="37"/>
  <c r="P64" i="37"/>
  <c r="P57" i="37"/>
  <c r="P34" i="37"/>
  <c r="P67" i="37"/>
  <c r="P44" i="37"/>
  <c r="P17" i="37"/>
  <c r="P56" i="37"/>
  <c r="P62" i="37"/>
  <c r="P58" i="37"/>
  <c r="P66" i="37"/>
  <c r="P65" i="37"/>
  <c r="P12" i="37"/>
  <c r="P19" i="37"/>
  <c r="P13" i="37"/>
  <c r="P20" i="37"/>
  <c r="P52" i="37"/>
  <c r="P28" i="37"/>
  <c r="P23" i="37"/>
  <c r="P30" i="37"/>
  <c r="P68" i="37"/>
  <c r="P51" i="37"/>
  <c r="P27" i="37"/>
  <c r="P14" i="37"/>
  <c r="P21" i="37"/>
  <c r="P47" i="37"/>
  <c r="P26" i="37"/>
  <c r="P16" i="37"/>
  <c r="P22" i="37"/>
  <c r="P53" i="37"/>
  <c r="P59" i="37"/>
  <c r="P39" i="37"/>
  <c r="P36" i="37"/>
  <c r="P31" i="37"/>
  <c r="P35" i="37"/>
  <c r="P46" i="37"/>
  <c r="P41" i="37"/>
  <c r="P11" i="37"/>
  <c r="P50" i="37"/>
  <c r="P25" i="37"/>
  <c r="P29" i="37"/>
  <c r="P54" i="37"/>
  <c r="P60" i="37"/>
  <c r="P40" i="37"/>
  <c r="P48" i="37"/>
  <c r="P37" i="37"/>
  <c r="P18" i="37"/>
  <c r="F47" i="38"/>
  <c r="E47" i="18"/>
  <c r="P71" i="37" l="1"/>
  <c r="Q71" i="37"/>
  <c r="E49" i="18"/>
  <c r="F35" i="18"/>
  <c r="F36" i="18"/>
  <c r="F37" i="18"/>
  <c r="F38" i="18"/>
  <c r="F39" i="18"/>
  <c r="F40" i="18"/>
  <c r="F41" i="18"/>
  <c r="F34" i="18"/>
  <c r="F42" i="18"/>
  <c r="E51" i="18"/>
  <c r="F45" i="18"/>
  <c r="F19" i="18"/>
  <c r="G14" i="32"/>
  <c r="H14" i="32" s="1"/>
  <c r="F23" i="18"/>
  <c r="F26" i="18"/>
  <c r="E53" i="18"/>
  <c r="F32" i="18"/>
  <c r="F43" i="18"/>
  <c r="G21" i="32" l="1"/>
  <c r="H16" i="31" s="1"/>
  <c r="H24" i="32"/>
  <c r="G23" i="32"/>
  <c r="H23" i="32" s="1"/>
  <c r="G28" i="32" s="1"/>
  <c r="H11" i="31"/>
  <c r="H15" i="32"/>
  <c r="K67" i="37"/>
  <c r="K16" i="37"/>
  <c r="K59" i="37"/>
  <c r="K18" i="37"/>
  <c r="K68" i="37"/>
  <c r="K56" i="37"/>
  <c r="K40" i="37"/>
  <c r="K23" i="37"/>
  <c r="K39" i="37"/>
  <c r="K21" i="37"/>
  <c r="L16" i="37"/>
  <c r="K62" i="37"/>
  <c r="K22" i="37"/>
  <c r="K57" i="37"/>
  <c r="K58" i="37"/>
  <c r="K49" i="37"/>
  <c r="K53" i="37"/>
  <c r="K54" i="37"/>
  <c r="K36" i="37"/>
  <c r="L18" i="37"/>
  <c r="K60" i="37"/>
  <c r="K44" i="37"/>
  <c r="K47" i="37"/>
  <c r="K42" i="37"/>
  <c r="K12" i="37"/>
  <c r="K38" i="37"/>
  <c r="K34" i="37"/>
  <c r="K55" i="37"/>
  <c r="K17" i="37"/>
  <c r="K26" i="37"/>
  <c r="K64" i="37"/>
  <c r="K50" i="37"/>
  <c r="K61" i="37"/>
  <c r="K52" i="37"/>
  <c r="K45" i="37"/>
  <c r="L59" i="37"/>
  <c r="K46" i="37"/>
  <c r="L67" i="37"/>
  <c r="K30" i="37"/>
  <c r="K48" i="37"/>
  <c r="K63" i="37"/>
  <c r="K29" i="37"/>
  <c r="K65" i="37"/>
  <c r="K51" i="37"/>
  <c r="K66" i="37"/>
  <c r="L63" i="37"/>
  <c r="L53" i="37"/>
  <c r="L51" i="37"/>
  <c r="L39" i="37"/>
  <c r="L36" i="37"/>
  <c r="L30" i="37"/>
  <c r="L49" i="37"/>
  <c r="L66" i="37"/>
  <c r="L58" i="37"/>
  <c r="L29" i="37"/>
  <c r="L40" i="37"/>
  <c r="L38" i="37"/>
  <c r="L56" i="37"/>
  <c r="L17" i="37"/>
  <c r="L65" i="37"/>
  <c r="L34" i="37"/>
  <c r="L52" i="37"/>
  <c r="L60" i="37"/>
  <c r="L64" i="37"/>
  <c r="L62" i="37"/>
  <c r="L21" i="37"/>
  <c r="L23" i="37"/>
  <c r="L61" i="37"/>
  <c r="L55" i="37"/>
  <c r="L54" i="37"/>
  <c r="L50" i="37"/>
  <c r="L57" i="37"/>
  <c r="L12" i="37"/>
  <c r="L22" i="37"/>
  <c r="L68" i="37"/>
  <c r="L44" i="37"/>
  <c r="L48" i="37"/>
  <c r="L42" i="37"/>
  <c r="L26" i="37"/>
  <c r="L47" i="37"/>
  <c r="L45" i="37"/>
  <c r="L46" i="37"/>
  <c r="K35" i="37"/>
  <c r="K20" i="37"/>
  <c r="K27" i="37"/>
  <c r="K24" i="37"/>
  <c r="K31" i="37"/>
  <c r="K14" i="37"/>
  <c r="K13" i="37"/>
  <c r="K15" i="37"/>
  <c r="K25" i="37"/>
  <c r="K28" i="37"/>
  <c r="K41" i="37"/>
  <c r="K19" i="37"/>
  <c r="K33" i="37"/>
  <c r="K43" i="37"/>
  <c r="K37" i="37"/>
  <c r="K32" i="37"/>
  <c r="K11" i="37"/>
  <c r="L19" i="37"/>
  <c r="L20" i="37"/>
  <c r="L32" i="37"/>
  <c r="L35" i="37"/>
  <c r="L15" i="37"/>
  <c r="L43" i="37"/>
  <c r="L28" i="37"/>
  <c r="L37" i="37"/>
  <c r="L41" i="37"/>
  <c r="L25" i="37"/>
  <c r="L13" i="37"/>
  <c r="L33" i="37"/>
  <c r="L27" i="37"/>
  <c r="L14" i="37"/>
  <c r="L31" i="37"/>
  <c r="L24" i="37"/>
  <c r="L11" i="37"/>
  <c r="F47" i="18"/>
  <c r="K71" i="37" l="1"/>
  <c r="L71" i="37"/>
  <c r="H30" i="32"/>
  <c r="H31" i="32" s="1"/>
  <c r="H32" i="32" s="1"/>
  <c r="M37" i="37"/>
  <c r="M29" i="37"/>
  <c r="M35" i="37"/>
  <c r="M49" i="37"/>
  <c r="M30" i="37"/>
  <c r="M60" i="37"/>
  <c r="M42" i="37"/>
  <c r="M31" i="37"/>
  <c r="M63" i="37"/>
  <c r="M59" i="37"/>
  <c r="M43" i="37"/>
  <c r="M21" i="37"/>
  <c r="M48" i="37"/>
  <c r="M25" i="37"/>
  <c r="M52" i="37"/>
  <c r="M14" i="37"/>
  <c r="M62" i="37"/>
  <c r="M18" i="37"/>
  <c r="M65" i="37"/>
  <c r="M16" i="37"/>
  <c r="M39" i="37"/>
  <c r="M47" i="37"/>
  <c r="M45" i="37"/>
  <c r="M23" i="37"/>
  <c r="M50" i="37"/>
  <c r="M24" i="37"/>
  <c r="M34" i="37"/>
  <c r="M55" i="37"/>
  <c r="M53" i="37"/>
  <c r="M51" i="37"/>
  <c r="M66" i="37"/>
  <c r="M27" i="37"/>
  <c r="M67" i="37"/>
  <c r="M46" i="37"/>
  <c r="M61" i="37"/>
  <c r="M64" i="37"/>
  <c r="M44" i="37"/>
  <c r="M17" i="37"/>
  <c r="M22" i="37"/>
  <c r="M54" i="37"/>
  <c r="M12" i="37"/>
  <c r="M57" i="37"/>
  <c r="M40" i="37"/>
  <c r="M28" i="37"/>
  <c r="M13" i="37"/>
  <c r="M15" i="37"/>
  <c r="M38" i="37"/>
  <c r="M68" i="37"/>
  <c r="M36" i="37"/>
  <c r="M56" i="37"/>
  <c r="M26" i="37"/>
  <c r="M58" i="37"/>
  <c r="M19" i="37"/>
  <c r="N31" i="37"/>
  <c r="N49" i="37"/>
  <c r="N23" i="37"/>
  <c r="N28" i="37"/>
  <c r="N46" i="37"/>
  <c r="N55" i="37"/>
  <c r="N14" i="37"/>
  <c r="N63" i="37"/>
  <c r="N34" i="37"/>
  <c r="N37" i="37"/>
  <c r="N12" i="37"/>
  <c r="N25" i="37"/>
  <c r="N36" i="37"/>
  <c r="N18" i="37"/>
  <c r="N30" i="37"/>
  <c r="N62" i="37"/>
  <c r="N58" i="37"/>
  <c r="N35" i="37"/>
  <c r="N45" i="37"/>
  <c r="N40" i="37"/>
  <c r="N67" i="37"/>
  <c r="N52" i="37"/>
  <c r="N22" i="37"/>
  <c r="N19" i="37"/>
  <c r="N56" i="37"/>
  <c r="N17" i="37"/>
  <c r="N16" i="37"/>
  <c r="M41" i="37"/>
  <c r="N29" i="37"/>
  <c r="N47" i="37"/>
  <c r="N57" i="37"/>
  <c r="N27" i="37"/>
  <c r="N24" i="37"/>
  <c r="M33" i="37"/>
  <c r="M20" i="37"/>
  <c r="N39" i="37"/>
  <c r="M32" i="37"/>
  <c r="N26" i="37"/>
  <c r="N48" i="37"/>
  <c r="N21" i="37"/>
  <c r="N42" i="37"/>
  <c r="N50" i="37"/>
  <c r="N68" i="37"/>
  <c r="N44" i="37"/>
  <c r="N66" i="37"/>
  <c r="N65" i="37"/>
  <c r="N43" i="37"/>
  <c r="N13" i="37"/>
  <c r="N53" i="37"/>
  <c r="N60" i="37"/>
  <c r="N54" i="37"/>
  <c r="N15" i="37"/>
  <c r="N64" i="37"/>
  <c r="N51" i="37"/>
  <c r="N38" i="37"/>
  <c r="N61" i="37"/>
  <c r="N59" i="37"/>
  <c r="N33" i="37"/>
  <c r="N32" i="37"/>
  <c r="N41" i="37"/>
  <c r="O41" i="37" s="1"/>
  <c r="U41" i="37" s="1"/>
  <c r="V41" i="37" s="1"/>
  <c r="N20" i="37"/>
  <c r="M11" i="37"/>
  <c r="N11" i="37"/>
  <c r="H21" i="31"/>
  <c r="H20" i="31"/>
  <c r="H19" i="31"/>
  <c r="H18" i="31"/>
  <c r="H17" i="31"/>
  <c r="H12" i="31"/>
  <c r="R32" i="37" s="1"/>
  <c r="H13" i="31"/>
  <c r="R33" i="37" s="1"/>
  <c r="H23" i="31" l="1"/>
  <c r="N71" i="37"/>
  <c r="M71" i="37"/>
  <c r="O29" i="37"/>
  <c r="U29" i="37" s="1"/>
  <c r="V29" i="37" s="1"/>
  <c r="H36" i="32"/>
  <c r="O59" i="37"/>
  <c r="U59" i="37" s="1"/>
  <c r="V59" i="37" s="1"/>
  <c r="O56" i="37"/>
  <c r="U56" i="37" s="1"/>
  <c r="V56" i="37" s="1"/>
  <c r="O31" i="37"/>
  <c r="U31" i="37" s="1"/>
  <c r="V31" i="37" s="1"/>
  <c r="O49" i="37"/>
  <c r="U49" i="37" s="1"/>
  <c r="V49" i="37" s="1"/>
  <c r="O35" i="37"/>
  <c r="U35" i="37" s="1"/>
  <c r="V35" i="37" s="1"/>
  <c r="O43" i="37"/>
  <c r="U43" i="37" s="1"/>
  <c r="V43" i="37" s="1"/>
  <c r="O12" i="37"/>
  <c r="U12" i="37" s="1"/>
  <c r="V12" i="37" s="1"/>
  <c r="O63" i="37"/>
  <c r="U63" i="37" s="1"/>
  <c r="V63" i="37" s="1"/>
  <c r="O30" i="37"/>
  <c r="U30" i="37" s="1"/>
  <c r="V30" i="37" s="1"/>
  <c r="O27" i="37"/>
  <c r="U27" i="37" s="1"/>
  <c r="V27" i="37" s="1"/>
  <c r="O23" i="37"/>
  <c r="U23" i="37" s="1"/>
  <c r="V23" i="37" s="1"/>
  <c r="O66" i="37"/>
  <c r="U66" i="37" s="1"/>
  <c r="V66" i="37" s="1"/>
  <c r="O51" i="37"/>
  <c r="U51" i="37" s="1"/>
  <c r="V51" i="37" s="1"/>
  <c r="O47" i="37"/>
  <c r="U47" i="37" s="1"/>
  <c r="V47" i="37" s="1"/>
  <c r="O44" i="37"/>
  <c r="U44" i="37" s="1"/>
  <c r="V44" i="37" s="1"/>
  <c r="O53" i="37"/>
  <c r="U53" i="37" s="1"/>
  <c r="V53" i="37" s="1"/>
  <c r="O39" i="37"/>
  <c r="U39" i="37" s="1"/>
  <c r="V39" i="37" s="1"/>
  <c r="O48" i="37"/>
  <c r="U48" i="37" s="1"/>
  <c r="V48" i="37" s="1"/>
  <c r="O55" i="37"/>
  <c r="U55" i="37" s="1"/>
  <c r="V55" i="37" s="1"/>
  <c r="O61" i="37"/>
  <c r="U61" i="37" s="1"/>
  <c r="V61" i="37" s="1"/>
  <c r="O65" i="37"/>
  <c r="U65" i="37" s="1"/>
  <c r="V65" i="37" s="1"/>
  <c r="O20" i="37"/>
  <c r="U20" i="37" s="1"/>
  <c r="V20" i="37" s="1"/>
  <c r="O46" i="37"/>
  <c r="U46" i="37" s="1"/>
  <c r="V46" i="37" s="1"/>
  <c r="O40" i="37"/>
  <c r="U40" i="37" s="1"/>
  <c r="V40" i="37" s="1"/>
  <c r="O50" i="37"/>
  <c r="U50" i="37" s="1"/>
  <c r="V50" i="37" s="1"/>
  <c r="O67" i="37"/>
  <c r="U67" i="37" s="1"/>
  <c r="V67" i="37" s="1"/>
  <c r="O26" i="37"/>
  <c r="U26" i="37" s="1"/>
  <c r="V26" i="37" s="1"/>
  <c r="O62" i="37"/>
  <c r="U62" i="37" s="1"/>
  <c r="V62" i="37" s="1"/>
  <c r="O19" i="37"/>
  <c r="U19" i="37" s="1"/>
  <c r="V19" i="37" s="1"/>
  <c r="O28" i="37"/>
  <c r="U28" i="37" s="1"/>
  <c r="V28" i="37" s="1"/>
  <c r="O11" i="37"/>
  <c r="O21" i="37"/>
  <c r="O54" i="37"/>
  <c r="U54" i="37" s="1"/>
  <c r="V54" i="37" s="1"/>
  <c r="O14" i="37"/>
  <c r="U14" i="37" s="1"/>
  <c r="V14" i="37" s="1"/>
  <c r="O52" i="37"/>
  <c r="U52" i="37" s="1"/>
  <c r="V52" i="37" s="1"/>
  <c r="O18" i="37"/>
  <c r="U18" i="37" s="1"/>
  <c r="V18" i="37" s="1"/>
  <c r="O58" i="37"/>
  <c r="U58" i="37" s="1"/>
  <c r="V58" i="37" s="1"/>
  <c r="O34" i="37"/>
  <c r="U34" i="37" s="1"/>
  <c r="V34" i="37" s="1"/>
  <c r="O36" i="37"/>
  <c r="U36" i="37" s="1"/>
  <c r="V36" i="37" s="1"/>
  <c r="O33" i="37"/>
  <c r="U33" i="37" s="1"/>
  <c r="V33" i="37" s="1"/>
  <c r="O37" i="37"/>
  <c r="U37" i="37" s="1"/>
  <c r="V37" i="37" s="1"/>
  <c r="O25" i="37"/>
  <c r="U25" i="37" s="1"/>
  <c r="V25" i="37" s="1"/>
  <c r="O32" i="37"/>
  <c r="U32" i="37" s="1"/>
  <c r="V32" i="37" s="1"/>
  <c r="O68" i="37"/>
  <c r="U68" i="37" s="1"/>
  <c r="V68" i="37" s="1"/>
  <c r="O38" i="37"/>
  <c r="U38" i="37" s="1"/>
  <c r="V38" i="37" s="1"/>
  <c r="O13" i="37"/>
  <c r="U13" i="37" s="1"/>
  <c r="V13" i="37" s="1"/>
  <c r="O60" i="37"/>
  <c r="U60" i="37" s="1"/>
  <c r="V60" i="37" s="1"/>
  <c r="O22" i="37"/>
  <c r="U22" i="37" s="1"/>
  <c r="V22" i="37" s="1"/>
  <c r="O64" i="37"/>
  <c r="U64" i="37" s="1"/>
  <c r="V64" i="37" s="1"/>
  <c r="O45" i="37"/>
  <c r="U45" i="37" s="1"/>
  <c r="V45" i="37" s="1"/>
  <c r="O42" i="37"/>
  <c r="U42" i="37" s="1"/>
  <c r="V42" i="37" s="1"/>
  <c r="O24" i="37"/>
  <c r="U24" i="37" s="1"/>
  <c r="V24" i="37" s="1"/>
  <c r="O15" i="37"/>
  <c r="U15" i="37" s="1"/>
  <c r="V15" i="37" s="1"/>
  <c r="O57" i="37"/>
  <c r="U57" i="37" s="1"/>
  <c r="V57" i="37" s="1"/>
  <c r="O16" i="37"/>
  <c r="U16" i="37" s="1"/>
  <c r="V16" i="37" s="1"/>
  <c r="O17" i="37"/>
  <c r="U17" i="37" s="1"/>
  <c r="V17" i="37" s="1"/>
  <c r="R21" i="37"/>
  <c r="R71" i="37" s="1"/>
  <c r="R69" i="37"/>
  <c r="U69" i="37" s="1"/>
  <c r="V69" i="37" s="1"/>
  <c r="H46" i="32" l="1"/>
  <c r="H50" i="32" s="1"/>
  <c r="H51" i="32" s="1"/>
  <c r="H52" i="32" s="1"/>
  <c r="U11" i="37"/>
  <c r="V11" i="37" s="1"/>
  <c r="O71" i="37"/>
  <c r="H47" i="32"/>
  <c r="H48" i="32" s="1"/>
  <c r="U21" i="37"/>
  <c r="U71" i="37" l="1"/>
  <c r="V21" i="37"/>
  <c r="V71" i="37" s="1"/>
</calcChain>
</file>

<file path=xl/sharedStrings.xml><?xml version="1.0" encoding="utf-8"?>
<sst xmlns="http://schemas.openxmlformats.org/spreadsheetml/2006/main" count="10755" uniqueCount="707">
  <si>
    <t>Info Blad</t>
  </si>
  <si>
    <t>Instructies voor het invullen van het calculatie model</t>
  </si>
  <si>
    <t>Op de tabbladen zijn invoervelden opgenomen, deze zijn gekleurd zoals hiernaast afgebeeld</t>
  </si>
  <si>
    <t>invoerveld</t>
  </si>
  <si>
    <t xml:space="preserve">Het is de bedoeling dat de inschrijver alleen deze velden voorziet van informatie. De overige velden mogen niet worden overschreven omdat hier informatie over het project in staat dan wel voorzien zijn van formules. </t>
  </si>
  <si>
    <t>Invoervelden</t>
  </si>
  <si>
    <t>Naam opdrachtgever</t>
  </si>
  <si>
    <t>Veiligheidsregio Fryslân</t>
  </si>
  <si>
    <t>Calculatie onderdeel</t>
  </si>
  <si>
    <t>Gebouw/plaats</t>
  </si>
  <si>
    <t>Friesland</t>
  </si>
  <si>
    <t>Referentie nummer</t>
  </si>
  <si>
    <t>Invoer</t>
  </si>
  <si>
    <t>Versienummer</t>
  </si>
  <si>
    <t>Versie 2_NvI_2</t>
  </si>
  <si>
    <t>Naam dienstverlener</t>
  </si>
  <si>
    <t>Prijspeil</t>
  </si>
  <si>
    <t>Jaarprijs regulier schoonmaakonderhoud</t>
  </si>
  <si>
    <t>Categorie/medewerker</t>
  </si>
  <si>
    <t>Percentage</t>
  </si>
  <si>
    <t>Aantal uren per jaar</t>
  </si>
  <si>
    <t>Gemiddeld tarief</t>
  </si>
  <si>
    <t>Prijs per jaar</t>
  </si>
  <si>
    <t>Medewerker schoonmaak</t>
  </si>
  <si>
    <t>maandag t/m vrijdag</t>
  </si>
  <si>
    <t>06:00 - 21:30 uur</t>
  </si>
  <si>
    <t>Kleinschaligheid</t>
  </si>
  <si>
    <t>Totaal</t>
  </si>
  <si>
    <t>Medewerker leiding</t>
  </si>
  <si>
    <t>% t.o.v. productie</t>
  </si>
  <si>
    <t>Gemiddeld tarief inclusief toezicht</t>
  </si>
  <si>
    <t>feestdag</t>
  </si>
  <si>
    <t>TOTAAL KOSTEN PER JAAR EXCLUSIEF BTW (REGULIER ONDERHOUD)</t>
  </si>
  <si>
    <t>B.T.W.</t>
  </si>
  <si>
    <t>Totale kosten per jaar inclusief B.T.W.</t>
  </si>
  <si>
    <t xml:space="preserve"> </t>
  </si>
  <si>
    <t>Jaarprijs aanvullende werkzaamheden / extra kosten</t>
  </si>
  <si>
    <t>13-Vloeronderhoud</t>
  </si>
  <si>
    <t>TOTAAL KOSTEN PER JAAR EXCLUSIEF BTW (AANVULLENDE WERKZAAMHEDEN / EXTRA KOSTEN)</t>
  </si>
  <si>
    <t>EINDTOTAAL KOSTEN PER JAAR  EXCLUSIEF BTW</t>
  </si>
  <si>
    <t>BEOORDELINGSBEDRAG</t>
  </si>
  <si>
    <t>MAXIMALE BOVENGRENS PLAFONDBEDRAG</t>
  </si>
  <si>
    <t>MAXIMALE ONDERGRENS INSCHRIJVINGSBEDRAG *</t>
  </si>
  <si>
    <r>
      <t xml:space="preserve">SUPPLETIEKOSTEN OVERNAME PERSONEEL </t>
    </r>
    <r>
      <rPr>
        <b/>
        <sz val="10"/>
        <color rgb="FFFF0000"/>
        <rFont val="Century Gothic"/>
        <family val="2"/>
      </rPr>
      <t>(maximum bedrag dat na gunning door de dienstverlener in rekening wordt gebracht)</t>
    </r>
  </si>
  <si>
    <t>* De inschrijver draagt er zorg voor dat de totstandkoming van het inschrijvingsbedrag overeenkomt met de onderliggende tabbladen. Indien dit niet het geval is wordt de inschrijving ongeldig verklaard.</t>
  </si>
  <si>
    <t>* Het door de inschrijver ingediende inschrijfbedrag is de maximale vergoeding voor het gevraagde in de aanbestedingsdocumenten.</t>
  </si>
  <si>
    <t>PRODUCTIE UREN PER JAAR</t>
  </si>
  <si>
    <t>TOEZICHT UREN PER JAAR</t>
  </si>
  <si>
    <t xml:space="preserve">KOSTEN PER JAAR </t>
  </si>
  <si>
    <t>Locatie</t>
  </si>
  <si>
    <t>Totaal m2</t>
  </si>
  <si>
    <t>Hoogste frequentie</t>
  </si>
  <si>
    <t>ma t/m vr</t>
  </si>
  <si>
    <t>Kleinschalig heids uren ma t/m vrij</t>
  </si>
  <si>
    <t>Kleinschalig heids uren feestdag</t>
  </si>
  <si>
    <t>Toezicht percentage per jaar ma t/m vr</t>
  </si>
  <si>
    <t>Toezicht uren per jaar ma t/m vr</t>
  </si>
  <si>
    <t>Toezicht uren per jaar feestdagen</t>
  </si>
  <si>
    <t>Kosten productie per jaar ma t/m vr</t>
  </si>
  <si>
    <t xml:space="preserve">Kosten klein schaligheid per jaar ma t/m vr </t>
  </si>
  <si>
    <t>Kosten productie per jaar feestdag</t>
  </si>
  <si>
    <t>Kosten klein schaligheid per jaar feestdag</t>
  </si>
  <si>
    <t>Totaal kosten productie per jaar ma t/m vr</t>
  </si>
  <si>
    <t>Toezicht kosten per jaar ma t/m vr</t>
  </si>
  <si>
    <t>Toezicht kosten per jaar feestdag</t>
  </si>
  <si>
    <t>Kosten Additioneel per jaar</t>
  </si>
  <si>
    <t>Vloeronderhoud</t>
  </si>
  <si>
    <t>Kosten glasbewassing per jaar</t>
  </si>
  <si>
    <t>Totaal kosten per jaar excl. btw</t>
  </si>
  <si>
    <t>Totaal kosten per maand excl. btw</t>
  </si>
  <si>
    <t>Akkrum - Brandweer</t>
  </si>
  <si>
    <t>Ameland Nes - Brandweer</t>
  </si>
  <si>
    <t>Anjum - Brandweer</t>
  </si>
  <si>
    <t>Bakhuizen - Brandweer</t>
  </si>
  <si>
    <t>Balk - Brandweer</t>
  </si>
  <si>
    <t>Balk - GGD</t>
  </si>
  <si>
    <t>Beesterzwaag - Brandweer</t>
  </si>
  <si>
    <t>Bolsward - GGD</t>
  </si>
  <si>
    <t>Burgum - Brandweer</t>
  </si>
  <si>
    <t>Drachten - Brandweer</t>
  </si>
  <si>
    <t>Drachten - GGD</t>
  </si>
  <si>
    <t>Drachten - VRF</t>
  </si>
  <si>
    <t>Drogeham - Brandweer</t>
  </si>
  <si>
    <t>Echten - Brandweer</t>
  </si>
  <si>
    <t>Franeker - Brandweer</t>
  </si>
  <si>
    <t>Gorredijk - Brandweer</t>
  </si>
  <si>
    <t>Grou - Brandweer</t>
  </si>
  <si>
    <t>Gytsjerk - Brandweer</t>
  </si>
  <si>
    <t>Hallum - Brandweer</t>
  </si>
  <si>
    <t>Harlingen - Brandweer</t>
  </si>
  <si>
    <t>Heeg - Brandweer</t>
  </si>
  <si>
    <t>Heerenveen - Brandweer</t>
  </si>
  <si>
    <t>Joure - Brandweer</t>
  </si>
  <si>
    <t>Joure - GGD</t>
  </si>
  <si>
    <t>Jubbega - Brandweer</t>
  </si>
  <si>
    <t>Kollum - GGD</t>
  </si>
  <si>
    <t>Langweer - Brandweer</t>
  </si>
  <si>
    <t>Leeuwarden - GGD</t>
  </si>
  <si>
    <t>Leeuwarden - VRF Hoofdlocatie</t>
  </si>
  <si>
    <t>Leeuwarden Camminghaburen - GGD</t>
  </si>
  <si>
    <t>Leeuwarden hoofdpost - Brandweer</t>
  </si>
  <si>
    <t>Leeuwarden post noord - Brandweer</t>
  </si>
  <si>
    <t>Lemmer - Brandweer</t>
  </si>
  <si>
    <t>Lemmer - GGD</t>
  </si>
  <si>
    <t>Mantgum - Brandweer</t>
  </si>
  <si>
    <t>Marssum - Brandweer</t>
  </si>
  <si>
    <t>Menaldum - Brandweer</t>
  </si>
  <si>
    <t>Nieuwehorne - Brandweer</t>
  </si>
  <si>
    <t>Noordwolde - GGD</t>
  </si>
  <si>
    <t>Oldeberkoop - Brandweer</t>
  </si>
  <si>
    <t>Oosterwolde - Brandweer</t>
  </si>
  <si>
    <t>Oudega - Brandweer</t>
  </si>
  <si>
    <t>Sint Annaparochie - Brandweer</t>
  </si>
  <si>
    <t>Sint Nicolaasga - Brandweer</t>
  </si>
  <si>
    <t>Sloten - Brandweer</t>
  </si>
  <si>
    <t>Sneek - Brandweer</t>
  </si>
  <si>
    <t>Stiens - Brandweer</t>
  </si>
  <si>
    <t>Surhuisterveen - Brandweer</t>
  </si>
  <si>
    <t>Ternaard - Brandweer</t>
  </si>
  <si>
    <t>Terschelling Midsland - Brandweer</t>
  </si>
  <si>
    <t>Tjalleberd - Brandweer</t>
  </si>
  <si>
    <t>Ureterp - GGD</t>
  </si>
  <si>
    <t>Witmarsum - Brandweer</t>
  </si>
  <si>
    <t>Wolvega - Brandweer</t>
  </si>
  <si>
    <t>Wommels - Brandweer</t>
  </si>
  <si>
    <t>Workum - Brandweer</t>
  </si>
  <si>
    <t>Woudsend - Brandweer</t>
  </si>
  <si>
    <t>Zwaagwesteinde - Brandweer</t>
  </si>
  <si>
    <t>GGD Test- en vaccinatielocaties</t>
  </si>
  <si>
    <t>Algemeen (machinekosten)</t>
  </si>
  <si>
    <t>Gewogen prestatie</t>
  </si>
  <si>
    <t>m2/uur</t>
  </si>
  <si>
    <t>Frequentie van uitvoering (per jaar):</t>
  </si>
  <si>
    <t>Ruimtecategorie</t>
  </si>
  <si>
    <t>Prestatienorm in aantal m2 per uur</t>
  </si>
  <si>
    <t>VSR Code</t>
  </si>
  <si>
    <t>M2 Totaal</t>
  </si>
  <si>
    <t>Feestdag opslag</t>
  </si>
  <si>
    <t>Administratieve ruimten</t>
  </si>
  <si>
    <t>B</t>
  </si>
  <si>
    <t>Behandelruimten</t>
  </si>
  <si>
    <t>BEH</t>
  </si>
  <si>
    <t>Entree</t>
  </si>
  <si>
    <t>V</t>
  </si>
  <si>
    <t>Garderobe</t>
  </si>
  <si>
    <t>Freq</t>
  </si>
  <si>
    <t>Kolom</t>
  </si>
  <si>
    <t>Frequentie verklaring</t>
  </si>
  <si>
    <t>Kleed- / wasruimten</t>
  </si>
  <si>
    <t>S</t>
  </si>
  <si>
    <t>1 x per maand</t>
  </si>
  <si>
    <t>Lesruimten</t>
  </si>
  <si>
    <t>1 x per week (52 weken)</t>
  </si>
  <si>
    <t>Lift</t>
  </si>
  <si>
    <t>2 x per week (52 weken)</t>
  </si>
  <si>
    <t>Opslagruimten</t>
  </si>
  <si>
    <t>3 x per week (52 weken)</t>
  </si>
  <si>
    <t>Restauratieve ruimten</t>
  </si>
  <si>
    <t>5 x per week (51 weken)</t>
  </si>
  <si>
    <t>Rookruimten</t>
  </si>
  <si>
    <t>Sanitaire ruimten</t>
  </si>
  <si>
    <t>Slaapruimten</t>
  </si>
  <si>
    <t>Sportruimten</t>
  </si>
  <si>
    <t>Trappenhuis</t>
  </si>
  <si>
    <t>Verblijfsruimten</t>
  </si>
  <si>
    <t>Vergaderruimten</t>
  </si>
  <si>
    <t>Verkeersruimten</t>
  </si>
  <si>
    <t>Afroep</t>
  </si>
  <si>
    <t>Niet in onderhoud</t>
  </si>
  <si>
    <t>Kolom voor matrix</t>
  </si>
  <si>
    <t>Gebouw</t>
  </si>
  <si>
    <t>Adres</t>
  </si>
  <si>
    <t>Verdieping</t>
  </si>
  <si>
    <t>Ruimte nummer</t>
  </si>
  <si>
    <t>Ruimteomschrijving opdrachtgever</t>
  </si>
  <si>
    <t>Ruimte categorie</t>
  </si>
  <si>
    <t>Vloer soort</t>
  </si>
  <si>
    <t xml:space="preserve">M2 vloer </t>
  </si>
  <si>
    <t>Correctie factor ma t/m vr</t>
  </si>
  <si>
    <t>Correctie factor feestdag</t>
  </si>
  <si>
    <t>Freq. ma-vr</t>
  </si>
  <si>
    <t xml:space="preserve">Freq feestdag </t>
  </si>
  <si>
    <t>Uren p/j ma t/m vrij</t>
  </si>
  <si>
    <t>Uren p/j feestdag</t>
  </si>
  <si>
    <t>Norm ma t/m vr</t>
  </si>
  <si>
    <t>Norm feestdag</t>
  </si>
  <si>
    <t>VSR code</t>
  </si>
  <si>
    <t>Bijzonderheden / opmerkingen</t>
  </si>
  <si>
    <t>M2 per jaar</t>
  </si>
  <si>
    <t>It Vegelinskampke 12</t>
  </si>
  <si>
    <t>BG</t>
  </si>
  <si>
    <t>Linoleum</t>
  </si>
  <si>
    <t>Hard met was</t>
  </si>
  <si>
    <t>Onbemande locatie</t>
  </si>
  <si>
    <t>Doucheruimte</t>
  </si>
  <si>
    <t>Tegels</t>
  </si>
  <si>
    <t>Hard zonder was</t>
  </si>
  <si>
    <t>Voorruimte sanitair</t>
  </si>
  <si>
    <t>Sanitair</t>
  </si>
  <si>
    <t>1e</t>
  </si>
  <si>
    <t>Kantoor</t>
  </si>
  <si>
    <t>Tapijt</t>
  </si>
  <si>
    <t>Zacht</t>
  </si>
  <si>
    <t>Overloop</t>
  </si>
  <si>
    <t>Trap</t>
  </si>
  <si>
    <t>Hout</t>
  </si>
  <si>
    <t>Instructieruimte</t>
  </si>
  <si>
    <t>Buorfinne 11</t>
  </si>
  <si>
    <t>Inloopmat</t>
  </si>
  <si>
    <t>Staal</t>
  </si>
  <si>
    <t>Kantine</t>
  </si>
  <si>
    <t>Teeuwes de Boerstraat 23</t>
  </si>
  <si>
    <t>Gang</t>
  </si>
  <si>
    <t>Herman Gorterstraat 12</t>
  </si>
  <si>
    <t>Werkkast</t>
  </si>
  <si>
    <t>Vinyl</t>
  </si>
  <si>
    <t>nio</t>
  </si>
  <si>
    <t>Bordes</t>
  </si>
  <si>
    <t>Cocosmat</t>
  </si>
  <si>
    <t>Mr. W.M. Oppedijk van Veenweg 24a</t>
  </si>
  <si>
    <t>Stalling</t>
  </si>
  <si>
    <t>Beton</t>
  </si>
  <si>
    <t>Ademluchtruimte</t>
  </si>
  <si>
    <t>Gietvloer</t>
  </si>
  <si>
    <t>Magazijn</t>
  </si>
  <si>
    <t>Rookruimte</t>
  </si>
  <si>
    <t>Toilet/-doucheruimte</t>
  </si>
  <si>
    <t>Bar</t>
  </si>
  <si>
    <t>Laminaat</t>
  </si>
  <si>
    <t>Keuken</t>
  </si>
  <si>
    <t>Berging</t>
  </si>
  <si>
    <t>Onbekend</t>
  </si>
  <si>
    <t>Douche/kleedruimte</t>
  </si>
  <si>
    <t>Archief</t>
  </si>
  <si>
    <t>Opslag</t>
  </si>
  <si>
    <t>Vergaderruimte</t>
  </si>
  <si>
    <t>Loswal 1</t>
  </si>
  <si>
    <t>Portaal</t>
  </si>
  <si>
    <t>Bemande locatie</t>
  </si>
  <si>
    <t>Antislip</t>
  </si>
  <si>
    <t>Beton gecoat</t>
  </si>
  <si>
    <t>Inspectieruimte</t>
  </si>
  <si>
    <t>Technische ruimte</t>
  </si>
  <si>
    <t>Opslag brandweeruitrusting</t>
  </si>
  <si>
    <t>Werkplaats</t>
  </si>
  <si>
    <t>Noodtrap</t>
  </si>
  <si>
    <t>Leslokaal</t>
  </si>
  <si>
    <t>Toiletruimte</t>
  </si>
  <si>
    <t>Wasruimte</t>
  </si>
  <si>
    <t>Kleedruimte</t>
  </si>
  <si>
    <t>Oefenruimte</t>
  </si>
  <si>
    <t>2e</t>
  </si>
  <si>
    <t>Administratie/receptie</t>
  </si>
  <si>
    <t>Middenweg 21</t>
  </si>
  <si>
    <t>Burg. J. Dijkstraweg 13</t>
  </si>
  <si>
    <t>Testruimte</t>
  </si>
  <si>
    <t>Droogruimte</t>
  </si>
  <si>
    <t>Terras</t>
  </si>
  <si>
    <t>Stoeptegels</t>
  </si>
  <si>
    <t>Oedsmawei 17</t>
  </si>
  <si>
    <t>Hal</t>
  </si>
  <si>
    <t>Kantoorruimte</t>
  </si>
  <si>
    <t>Rinia van Nautaweg 4d</t>
  </si>
  <si>
    <t>Kantine/instructieruimte</t>
  </si>
  <si>
    <t>De Draei 17</t>
  </si>
  <si>
    <t>Spreekkamer</t>
  </si>
  <si>
    <t>Meterkast</t>
  </si>
  <si>
    <t>It Hege Stik 8</t>
  </si>
  <si>
    <t>Kleed/wasruimte</t>
  </si>
  <si>
    <t>Wasplaats</t>
  </si>
  <si>
    <t>Staalrooster</t>
  </si>
  <si>
    <t>n.v.t.</t>
  </si>
  <si>
    <t>Niet bekend</t>
  </si>
  <si>
    <t>Ketelhuis</t>
  </si>
  <si>
    <t>Patchruimte</t>
  </si>
  <si>
    <t>Expositieruimte</t>
  </si>
  <si>
    <t>PVC</t>
  </si>
  <si>
    <t>Opslag kleding</t>
  </si>
  <si>
    <t>Werkplaats autotechniek</t>
  </si>
  <si>
    <t>Overloop/pantry</t>
  </si>
  <si>
    <t>Pantry</t>
  </si>
  <si>
    <t>Hal/garderobe</t>
  </si>
  <si>
    <t>Reproruimte</t>
  </si>
  <si>
    <t>Zolder</t>
  </si>
  <si>
    <t>Vide</t>
  </si>
  <si>
    <t>Galerij</t>
  </si>
  <si>
    <t>Tolhuisweg 6</t>
  </si>
  <si>
    <t>Wachtruimte</t>
  </si>
  <si>
    <t>CV-ruimte</t>
  </si>
  <si>
    <t>Uitrukruimte</t>
  </si>
  <si>
    <t>Glas</t>
  </si>
  <si>
    <t>Serverruimte</t>
  </si>
  <si>
    <t>Siemen Brinksmaweg 26</t>
  </si>
  <si>
    <t>Pontdyk 1A</t>
  </si>
  <si>
    <t>Albert Koopmanstraat 1</t>
  </si>
  <si>
    <t>Toilet-/Douche-/Wasruimte</t>
  </si>
  <si>
    <t>Opslagruimte</t>
  </si>
  <si>
    <t>Aldlansdyk 11</t>
  </si>
  <si>
    <t>Gang/looppad</t>
  </si>
  <si>
    <t>Electrakast</t>
  </si>
  <si>
    <t>Remisehal</t>
  </si>
  <si>
    <t>Opslag duikersuitrusting</t>
  </si>
  <si>
    <t>Wasserette</t>
  </si>
  <si>
    <t>Opslag ademlucht</t>
  </si>
  <si>
    <t>Werkplaats/magazijn</t>
  </si>
  <si>
    <t>Receptie</t>
  </si>
  <si>
    <t>Ontvangstruimte</t>
  </si>
  <si>
    <t>Flexwerkzone</t>
  </si>
  <si>
    <t>Voorraadruimte</t>
  </si>
  <si>
    <t>Huiskamer</t>
  </si>
  <si>
    <t>Recreatieruimte</t>
  </si>
  <si>
    <t>Slaapkamer</t>
  </si>
  <si>
    <t>Garderobe incl. pantry</t>
  </si>
  <si>
    <t>Tussenverdieping</t>
  </si>
  <si>
    <t>Sportvloer</t>
  </si>
  <si>
    <t>Sportzaal</t>
  </si>
  <si>
    <t>Fitnessruimte</t>
  </si>
  <si>
    <t>Ludinga 1</t>
  </si>
  <si>
    <t>Skillaerderdyk 15</t>
  </si>
  <si>
    <t>Douche en toilet</t>
  </si>
  <si>
    <t>Sasker van Heringawei 41</t>
  </si>
  <si>
    <t>Douche</t>
  </si>
  <si>
    <t>Bitgumerdyk 17</t>
  </si>
  <si>
    <t>Schoterlandseweg 69</t>
  </si>
  <si>
    <t>Dertien Aprilstraat 42a</t>
  </si>
  <si>
    <t>Staal met rubbernop</t>
  </si>
  <si>
    <t>Wijckelerweg 171B</t>
  </si>
  <si>
    <t>Malta 1</t>
  </si>
  <si>
    <t>Entree/gang</t>
  </si>
  <si>
    <t>Rubbernoppen</t>
  </si>
  <si>
    <t>Bijgebouw</t>
  </si>
  <si>
    <t>Warmoesstraat 61</t>
  </si>
  <si>
    <t>Slotweg 15</t>
  </si>
  <si>
    <t>De Kluft 1</t>
  </si>
  <si>
    <t>Ulbe Hiemstrastrjitte 21</t>
  </si>
  <si>
    <t>Voorruimte</t>
  </si>
  <si>
    <t>Grafietstraat 1</t>
  </si>
  <si>
    <t>Terp 31</t>
  </si>
  <si>
    <t>Pantry/opslag</t>
  </si>
  <si>
    <t>Roazeloane 70</t>
  </si>
  <si>
    <t>It Noarderfjild 28</t>
  </si>
  <si>
    <t>Schoonloopmat</t>
  </si>
  <si>
    <t xml:space="preserve">Hal </t>
  </si>
  <si>
    <t>Voorruimte heren</t>
  </si>
  <si>
    <t>Toilet heren</t>
  </si>
  <si>
    <t>voorruimte douche heren</t>
  </si>
  <si>
    <t>Douche heren</t>
  </si>
  <si>
    <t>Voorruimte dames</t>
  </si>
  <si>
    <t>Toilet dames</t>
  </si>
  <si>
    <t>Douche dames</t>
  </si>
  <si>
    <t>Konvintsdyk 2</t>
  </si>
  <si>
    <t>linoleum</t>
  </si>
  <si>
    <t>tegels</t>
  </si>
  <si>
    <t xml:space="preserve">Douche  </t>
  </si>
  <si>
    <t xml:space="preserve">Douche </t>
  </si>
  <si>
    <t>betonvloer</t>
  </si>
  <si>
    <t>Yndyksterleane 1a</t>
  </si>
  <si>
    <t>Sanitair dames</t>
  </si>
  <si>
    <t>Sanitair heren</t>
  </si>
  <si>
    <t>douche</t>
  </si>
  <si>
    <t>staal</t>
  </si>
  <si>
    <t>Gariperwei 30</t>
  </si>
  <si>
    <t>Toilet en douche</t>
  </si>
  <si>
    <t>Bijeenkomstruimte met keukenblok</t>
  </si>
  <si>
    <t>It Bikkelan 15</t>
  </si>
  <si>
    <t>entree / garderobe</t>
  </si>
  <si>
    <t>schoonloopmat</t>
  </si>
  <si>
    <t>Instructieruimte/keuken</t>
  </si>
  <si>
    <t>Leitswei 3</t>
  </si>
  <si>
    <t>Entreehal</t>
  </si>
  <si>
    <t>pvc met schoonloopmat</t>
  </si>
  <si>
    <t>Kantine / Keuken</t>
  </si>
  <si>
    <t>pvc</t>
  </si>
  <si>
    <t>Toilet</t>
  </si>
  <si>
    <t>beton</t>
  </si>
  <si>
    <t>tapijt</t>
  </si>
  <si>
    <t>trap</t>
  </si>
  <si>
    <t>Drogehamsterfeart 6</t>
  </si>
  <si>
    <t>Instructieruimte /keuken</t>
  </si>
  <si>
    <t>tapijt met tegels</t>
  </si>
  <si>
    <t>tegels met schoonloopmat</t>
  </si>
  <si>
    <t>Kleedruimte / douche heren</t>
  </si>
  <si>
    <t>Kleedruimte / douche dames</t>
  </si>
  <si>
    <t>Van Lyndenlaan 3</t>
  </si>
  <si>
    <t>beton met schoonloopmat</t>
  </si>
  <si>
    <t>Kleedruimte dames</t>
  </si>
  <si>
    <t xml:space="preserve">linoleum </t>
  </si>
  <si>
    <t>hout</t>
  </si>
  <si>
    <t>Midslander Hoofdweg 9</t>
  </si>
  <si>
    <t>gietvloer</t>
  </si>
  <si>
    <t xml:space="preserve">Toilet  </t>
  </si>
  <si>
    <t>gietvloer/tegels</t>
  </si>
  <si>
    <t>Kleedruimte heren</t>
  </si>
  <si>
    <t>Bluspakken kleedkamer</t>
  </si>
  <si>
    <t>Gysbert Japikstrjitte 10</t>
  </si>
  <si>
    <t>Douche / toilet</t>
  </si>
  <si>
    <t>Kantine / kantoor</t>
  </si>
  <si>
    <t>Magazijn/kantoor</t>
  </si>
  <si>
    <t>Almenumerweg 4</t>
  </si>
  <si>
    <t xml:space="preserve">Hal   </t>
  </si>
  <si>
    <t>Toiletten</t>
  </si>
  <si>
    <t>tegels met gecoate vloer</t>
  </si>
  <si>
    <t xml:space="preserve">Kleedruimte </t>
  </si>
  <si>
    <t>Kleedruimte / douche</t>
  </si>
  <si>
    <t>Presentatieruimte</t>
  </si>
  <si>
    <t>Kantine / pantry-keuken</t>
  </si>
  <si>
    <t>Lauwerseweg 20</t>
  </si>
  <si>
    <t>gecoate gietvloer met schoonloopmat</t>
  </si>
  <si>
    <t>Kleedruimte /douche heren</t>
  </si>
  <si>
    <t>Kleedruimte /douche dames</t>
  </si>
  <si>
    <t>Vide / hal</t>
  </si>
  <si>
    <t>Kantine / keuken</t>
  </si>
  <si>
    <t>pvc en tapijt</t>
  </si>
  <si>
    <t xml:space="preserve">Trap </t>
  </si>
  <si>
    <t>Wolvegasterweg 10a</t>
  </si>
  <si>
    <t>Kantine / Instructielokaal</t>
  </si>
  <si>
    <t>Voorruimte toilet</t>
  </si>
  <si>
    <t xml:space="preserve">Toilet </t>
  </si>
  <si>
    <t>Ballumerweg 38</t>
  </si>
  <si>
    <t>Doorloop</t>
  </si>
  <si>
    <t>Lijteplein 43-45</t>
  </si>
  <si>
    <t>Consultatiebureau</t>
  </si>
  <si>
    <t>Lieuwenburg 2</t>
  </si>
  <si>
    <t>Spreekkamer 1</t>
  </si>
  <si>
    <t>Spreekkamer 2</t>
  </si>
  <si>
    <t>Spreekkamer 3</t>
  </si>
  <si>
    <t>Berging/pantry</t>
  </si>
  <si>
    <t>It Beaken 2</t>
  </si>
  <si>
    <t>Entrée/ hal</t>
  </si>
  <si>
    <t>schoonloopmat/lino</t>
  </si>
  <si>
    <t>wachtkamer</t>
  </si>
  <si>
    <t>lino</t>
  </si>
  <si>
    <t>toilet</t>
  </si>
  <si>
    <t>spreekkamer</t>
  </si>
  <si>
    <t>berging</t>
  </si>
  <si>
    <t>kantoor/pantry</t>
  </si>
  <si>
    <t>tapijt/lino</t>
  </si>
  <si>
    <t>gang</t>
  </si>
  <si>
    <t>kantoor</t>
  </si>
  <si>
    <t>Hoofdstraat Oost</t>
  </si>
  <si>
    <t>portaal/gang</t>
  </si>
  <si>
    <t>overlegruimte</t>
  </si>
  <si>
    <t>wachtruimte</t>
  </si>
  <si>
    <t>keuken</t>
  </si>
  <si>
    <t>De Lanen 1</t>
  </si>
  <si>
    <t>entree</t>
  </si>
  <si>
    <t>GGD locatie</t>
  </si>
  <si>
    <t>gang/pantry</t>
  </si>
  <si>
    <t>voorportaal douche</t>
  </si>
  <si>
    <t>voorportaal toilet</t>
  </si>
  <si>
    <t>werkkast</t>
  </si>
  <si>
    <t>vergaderruimte</t>
  </si>
  <si>
    <t>Nieuwburen 34</t>
  </si>
  <si>
    <t>pantry</t>
  </si>
  <si>
    <t>dakterras</t>
  </si>
  <si>
    <t>Steven 2</t>
  </si>
  <si>
    <t>VRF locatie</t>
  </si>
  <si>
    <t>steen</t>
  </si>
  <si>
    <t>Verkeersruimte/pantry</t>
  </si>
  <si>
    <t>t Hoekstee 2</t>
  </si>
  <si>
    <t>Tochtportaal</t>
  </si>
  <si>
    <t>Burg. Praamsmalaan 33</t>
  </si>
  <si>
    <t>Gang/kopieerhoek</t>
  </si>
  <si>
    <t>Spreek/behandelruimte</t>
  </si>
  <si>
    <t>Boxenkamer</t>
  </si>
  <si>
    <t>Oostenburgstraat 2</t>
  </si>
  <si>
    <t>Toiletruimte mindervaliden</t>
  </si>
  <si>
    <t>Weaze 14</t>
  </si>
  <si>
    <t>Gang/wachtruimte</t>
  </si>
  <si>
    <t>Korreltapijt</t>
  </si>
  <si>
    <t>Harlingertrekweg 58</t>
  </si>
  <si>
    <t>Goederenontvangst</t>
  </si>
  <si>
    <t>Postkamer</t>
  </si>
  <si>
    <t>Medisch magazijn</t>
  </si>
  <si>
    <t>Archiefruimte</t>
  </si>
  <si>
    <t>Balie</t>
  </si>
  <si>
    <t>Balie TBC</t>
  </si>
  <si>
    <t>Overlegruimte</t>
  </si>
  <si>
    <t>Kleedkamer TBC</t>
  </si>
  <si>
    <t>Rontgen</t>
  </si>
  <si>
    <t>Spreekkamer TBC</t>
  </si>
  <si>
    <t>Ophoestkamer</t>
  </si>
  <si>
    <t>Wachtruimte TBC</t>
  </si>
  <si>
    <t>Servicedesk</t>
  </si>
  <si>
    <t>Leoxx</t>
  </si>
  <si>
    <t>Ontmoetingsruimte</t>
  </si>
  <si>
    <t>Flexplek</t>
  </si>
  <si>
    <t>Pauzeruimte</t>
  </si>
  <si>
    <t>Zitje</t>
  </si>
  <si>
    <t>Concentratiewerkplek</t>
  </si>
  <si>
    <t>Printerruimte/garderobe</t>
  </si>
  <si>
    <t>Opslag MFR priklab</t>
  </si>
  <si>
    <t>3e</t>
  </si>
  <si>
    <t>Toiletruimte bezoekers</t>
  </si>
  <si>
    <t>4e</t>
  </si>
  <si>
    <t>Boardroom</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</si>
  <si>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</si>
  <si>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</si>
  <si>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</si>
  <si>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</si>
  <si>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</si>
  <si>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</si>
  <si>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</si>
  <si>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</si>
  <si>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</si>
  <si>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</si>
  <si>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</si>
  <si>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</si>
  <si>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</si>
  <si>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</si>
  <si>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</si>
  <si>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</si>
  <si>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</si>
  <si>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</si>
  <si>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</si>
  <si>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</si>
  <si>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</si>
  <si>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</si>
  <si>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</si>
  <si>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</si>
  <si>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</si>
  <si>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</si>
  <si>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</si>
  <si>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</si>
  <si>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</si>
  <si>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</si>
  <si>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</si>
  <si>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</si>
  <si>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</si>
  <si>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</si>
  <si>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</si>
  <si>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</si>
  <si>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per 1 april 2022</t>
  </si>
  <si>
    <t>Basisuurloon</t>
  </si>
  <si>
    <t>17 jaar en jonger</t>
  </si>
  <si>
    <t>Specialistentoeslag</t>
  </si>
  <si>
    <t>Projectgebonden!</t>
  </si>
  <si>
    <t>18 jaar</t>
  </si>
  <si>
    <t>Gevarentoeslag  (indien van toepassing)</t>
  </si>
  <si>
    <t>19 jaar</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</si>
  <si>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</si>
  <si>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</si>
  <si>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</si>
  <si>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</si>
  <si>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</si>
  <si>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</si>
  <si>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</si>
  <si>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</si>
  <si>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</si>
  <si>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</si>
  <si>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</si>
  <si>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</si>
  <si>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</si>
  <si>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</si>
  <si>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</si>
  <si>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</si>
  <si>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</si>
  <si>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Werkkleding en uitrusting</t>
  </si>
  <si>
    <t>Machinekosten</t>
  </si>
  <si>
    <t>p.o.</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</si>
  <si>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</si>
  <si>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</si>
  <si>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</si>
  <si>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</si>
  <si>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</si>
  <si>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</si>
  <si>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</si>
  <si>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</si>
  <si>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</si>
  <si>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</si>
  <si>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</si>
  <si>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</si>
  <si>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</si>
  <si>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</si>
  <si>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</si>
  <si>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</si>
  <si>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</si>
  <si>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</si>
  <si>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</si>
  <si>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Omschrijving werkzaamheden</t>
  </si>
  <si>
    <t>Aantal of m2</t>
  </si>
  <si>
    <t>frequentie per jaar</t>
  </si>
  <si>
    <t>uren per m2/ beurt</t>
  </si>
  <si>
    <t>uren per jaar</t>
  </si>
  <si>
    <t>uurtarief</t>
  </si>
  <si>
    <t>kosten per jaar</t>
  </si>
  <si>
    <t>Reinigen koffieautomaat</t>
  </si>
  <si>
    <t>uren per week</t>
  </si>
  <si>
    <t>Heerenveen - test- en vaccinatielocatie</t>
  </si>
  <si>
    <t>Reguliere schoonmaak op urenbasis</t>
  </si>
  <si>
    <t>Sneek - test- en vaccinatielocatie</t>
  </si>
  <si>
    <t>Drachten - test- en vaccinatielocatie</t>
  </si>
  <si>
    <t>Dokkum - test- en vaccinatielocatie</t>
  </si>
  <si>
    <t>Leeuwarden - test- en vaccinatielocatie</t>
  </si>
  <si>
    <t>Leeuwarden - COVID bedrijf Harl.trekweg 53</t>
  </si>
  <si>
    <t>Vloerenonderhoud  (inclusief uit-/inruimen van het meubilair)</t>
  </si>
  <si>
    <t>Prijs p/m²  excl. btw</t>
  </si>
  <si>
    <t>Activiteit</t>
  </si>
  <si>
    <t>Toelichting</t>
  </si>
  <si>
    <t>0-100m²</t>
  </si>
  <si>
    <t>101-500m²</t>
  </si>
  <si>
    <t>501-1000m²</t>
  </si>
  <si>
    <t>&gt; 1000m²</t>
  </si>
  <si>
    <t>Lino-/marmoleum conserveren</t>
  </si>
  <si>
    <t>2 lagen</t>
  </si>
  <si>
    <t>Lino-/marmoleum sprayen</t>
  </si>
  <si>
    <t>geheel</t>
  </si>
  <si>
    <t>Steen/PVC schrobben</t>
  </si>
  <si>
    <t>Tapijt sproeiextraheren</t>
  </si>
  <si>
    <t>Levering afvalbakken</t>
  </si>
  <si>
    <t>Prijs per stuk excl. btw</t>
  </si>
  <si>
    <t>Inhoud</t>
  </si>
  <si>
    <t>0-25</t>
  </si>
  <si>
    <t>26-50</t>
  </si>
  <si>
    <t>&gt; 50</t>
  </si>
  <si>
    <t>23 liter</t>
  </si>
  <si>
    <t>43 liter</t>
  </si>
  <si>
    <t>Reinigen raambekleding</t>
  </si>
  <si>
    <t>Prijs p/m² onder 100m² excl. btw</t>
  </si>
  <si>
    <t>Prijs p/m² boven 100m² excl. btw</t>
  </si>
  <si>
    <t>Vitrage</t>
  </si>
  <si>
    <t>Methode en eindresultaat omschrijven.</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</si>
  <si>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</si>
  <si>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</si>
  <si>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</si>
  <si>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</si>
  <si>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</si>
  <si>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</si>
  <si>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</si>
  <si>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</si>
  <si>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</si>
  <si>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</si>
  <si>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</si>
  <si>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</si>
  <si>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</si>
  <si>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</si>
  <si>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</si>
  <si>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</si>
  <si>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</si>
  <si>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</si>
  <si>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enkelzijdig</t>
  </si>
  <si>
    <t>Binnenzijde glas in lood</t>
  </si>
  <si>
    <t>Aanvullende omschrijving</t>
  </si>
  <si>
    <t>Aantal m2</t>
  </si>
  <si>
    <r>
      <t>Kosten per m</t>
    </r>
    <r>
      <rPr>
        <b/>
        <vertAlign val="superscript"/>
        <sz val="10"/>
        <color theme="0"/>
        <rFont val="Century Gothic"/>
        <family val="2"/>
      </rPr>
      <t>2</t>
    </r>
  </si>
  <si>
    <t>Kosten klimmateriaal per beurt</t>
  </si>
  <si>
    <t>Opslagpercentage voor reiniging van omlijstingen</t>
  </si>
  <si>
    <t>Kosten per beurt</t>
  </si>
  <si>
    <t>Frequentie per jaar</t>
  </si>
  <si>
    <t>Totaalkosten per jaar</t>
  </si>
  <si>
    <t>Totaalkosten per jaar inclusief omlijstingen</t>
  </si>
  <si>
    <t>Machine</t>
  </si>
  <si>
    <t>Omschrijving</t>
  </si>
  <si>
    <t>Catalogus prijs</t>
  </si>
  <si>
    <t>Korting</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</si>
  <si>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</si>
  <si>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</si>
  <si>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</si>
  <si>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</si>
  <si>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</si>
  <si>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</si>
  <si>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</si>
  <si>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</si>
  <si>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</si>
  <si>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</si>
  <si>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Type omschrijving</t>
  </si>
  <si>
    <t>Eenheid</t>
  </si>
  <si>
    <t>Aantal</t>
  </si>
  <si>
    <t xml:space="preserve"> All-in tarief per maand, per eenheid</t>
  </si>
  <si>
    <t>per jaar</t>
  </si>
  <si>
    <t>Air Bar Refill Forest Soul (635000)</t>
  </si>
  <si>
    <t>Doos, 8 cartridges</t>
  </si>
  <si>
    <t>Air Bar Refill Ocean Fresh (633000)</t>
  </si>
  <si>
    <t>Air Bar Refill Peach Heaven (632000)</t>
  </si>
  <si>
    <t>Air Bar Refill Sweet Orange (630000)</t>
  </si>
  <si>
    <t>Handdoekrol standaard blauw 3lgs (152000)</t>
  </si>
  <si>
    <t>Per stuk</t>
  </si>
  <si>
    <t>Handdoekrol UNO wit 3lgs (153000)</t>
  </si>
  <si>
    <t>Poetspapier Midirollen 6st (907000833)</t>
  </si>
  <si>
    <t>Doos, 6 rollen</t>
  </si>
  <si>
    <t>Seatcleaner vloeistof (5597113)</t>
  </si>
  <si>
    <t>Doos, 12 flacons</t>
  </si>
  <si>
    <t>Servetten Interfold Wit M-vouw 3lgs  (282200)</t>
  </si>
  <si>
    <t>Per 2500 stuks</t>
  </si>
  <si>
    <t>Toiletpapier Compact 2 lgs 100mtr (907000811)</t>
  </si>
  <si>
    <t>Doos, 24 rollen</t>
  </si>
  <si>
    <t>Zeep Bestantibact 500 (5485000)</t>
  </si>
  <si>
    <t>Zeep Bestfoam Standard 500 (5480000)</t>
  </si>
  <si>
    <t>Zeep Abrasiva Mild 2000cc (476000)</t>
  </si>
  <si>
    <t>Doos, 8 flacons</t>
  </si>
  <si>
    <t>Schoonloopmat Granite 115x180cm</t>
  </si>
  <si>
    <t>2 wekelijkse wisseling</t>
  </si>
  <si>
    <t>Schoonloopmat Granite 85x120</t>
  </si>
  <si>
    <t>Schoonloopmat Granite 85x150</t>
  </si>
  <si>
    <t>Schoonloopmat zwart 85x150</t>
  </si>
  <si>
    <t>Schoonloopmat zwart 115x200</t>
  </si>
  <si>
    <t>Schoonloopmat zwart 150x200</t>
  </si>
  <si>
    <t>Damesverbandcontainers</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</si>
  <si>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</si>
  <si>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afleververpakkingen, milieubelastingen, administratie, andere belastingen dan btw, verzekeringspremies e.d. </t>
  </si>
  <si>
    <t>Handeling</t>
  </si>
  <si>
    <t>Sprayen</t>
  </si>
  <si>
    <t>Top-coaten</t>
  </si>
  <si>
    <t>Schrobben</t>
  </si>
  <si>
    <t>Tapijtreiniging</t>
  </si>
  <si>
    <t>…………………</t>
  </si>
  <si>
    <t>m2-tarief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</si>
</sst>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s>
  <fonts count="12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sz val="10"/>
      <name val="Arial"/>
    </font>
    <font>
      <sz val="10"/>
      <name val="MS Sans Serif"/>
    </font>
    <font>
      <sz val="9"/>
      <color rgb="FF9C0006"/>
      <name val="Verdana"/>
      <family val="2"/>
    </font>
    <font>
      <sz val="9"/>
      <color rgb="FF9C6500"/>
      <name val="Verdana"/>
      <family val="2"/>
    </font>
    <font>
      <b/>
      <sz val="9"/>
      <color theme="0"/>
      <name val="Verdana"/>
      <family val="2"/>
    </font>
    <font>
      <b/>
      <sz val="9"/>
      <color theme="1"/>
      <name val="Verdana"/>
      <family val="2"/>
    </font>
    <font>
      <sz val="9"/>
      <color theme="1"/>
      <name val="Verdana"/>
      <family val="2"/>
    </font>
    <font>
      <sz val="8"/>
      <name val="MS Sans Serif"/>
    </font>
    <font>
      <sz val="10"/>
      <name val="Verdana"/>
    </font>
    <font>
      <b/>
      <sz val="10"/>
      <color rgb="FFFFFFFF"/>
      <name val="Century Gothic"/>
      <family val="2"/>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2" tint="-0.24994659260841701"/>
        <bgColor indexed="64"/>
      </patternFill>
    </fill>
    <fill>
      <patternFill patternType="solid">
        <fgColor rgb="FF0AAAFF"/>
        <bgColor rgb="FF000000"/>
      </patternFill>
    </fill>
    <fill>
      <patternFill patternType="solid">
        <fgColor rgb="FFC4BD97"/>
        <bgColor rgb="FF000000"/>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right/>
      <top/>
      <bottom style="medium">
        <color rgb="FF0AAAFF"/>
      </bottom>
      <diagonal/>
    </border>
    <border>
      <left/>
      <right style="medium">
        <color rgb="FF0AAAFF"/>
      </right>
      <top/>
      <bottom/>
      <diagonal/>
    </border>
    <border>
      <left/>
      <right style="medium">
        <color rgb="FF0AAAFF"/>
      </right>
      <top/>
      <bottom style="medium">
        <color rgb="FF0AAAFF"/>
      </bottom>
      <diagonal/>
    </border>
    <border>
      <left style="thin">
        <color indexed="64"/>
      </left>
      <right/>
      <top/>
      <bottom/>
      <diagonal/>
    </border>
    <border>
      <left/>
      <right style="thick">
        <color rgb="FF0AAAFF"/>
      </right>
      <top style="thick">
        <color rgb="FF0AAAFF"/>
      </top>
      <bottom/>
      <diagonal/>
    </border>
    <border>
      <left/>
      <right style="thick">
        <color rgb="FF0AAAFF"/>
      </right>
      <top/>
      <bottom/>
      <diagonal/>
    </border>
    <border>
      <left/>
      <right style="thick">
        <color rgb="FF0AAAFF"/>
      </right>
      <top/>
      <bottom style="thick">
        <color rgb="FF0AAAFF"/>
      </bottom>
      <diagonal/>
    </border>
    <border>
      <left style="thin">
        <color rgb="FF000000"/>
      </left>
      <right style="thin">
        <color rgb="FF000000"/>
      </right>
      <top style="thin">
        <color rgb="FF000000"/>
      </top>
      <bottom/>
      <diagonal/>
    </border>
    <border>
      <left/>
      <right/>
      <top style="medium">
        <color rgb="FF0AAAFF"/>
      </top>
      <bottom/>
      <diagonal/>
    </border>
    <border>
      <left/>
      <right/>
      <top style="thin">
        <color indexed="64"/>
      </top>
      <bottom/>
      <diagonal/>
    </border>
    <border>
      <left style="thin">
        <color indexed="64"/>
      </left>
      <right/>
      <top style="thin">
        <color indexed="64"/>
      </top>
      <bottom/>
      <diagonal/>
    </border>
    <border>
      <left/>
      <right style="thick">
        <color rgb="FF0AAAFF"/>
      </right>
      <top style="thin">
        <color indexed="64"/>
      </top>
      <bottom style="thin">
        <color indexed="64"/>
      </bottom>
      <diagonal/>
    </border>
  </borders>
  <cellStyleXfs count="52899">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2" applyNumberFormat="0" applyAlignment="0" applyProtection="0"/>
    <xf numFmtId="0" fontId="8" fillId="0" borderId="0"/>
    <xf numFmtId="0" fontId="41" fillId="55" borderId="22" applyNumberFormat="0" applyAlignment="0" applyProtection="0"/>
    <xf numFmtId="0" fontId="42" fillId="56" borderId="23" applyNumberFormat="0" applyAlignment="0" applyProtection="0"/>
    <xf numFmtId="0" fontId="42" fillId="56"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0" applyNumberFormat="0" applyFill="0" applyBorder="0" applyAlignment="0" applyProtection="0"/>
    <xf numFmtId="0" fontId="49" fillId="57" borderId="22" applyNumberFormat="0" applyAlignment="0" applyProtection="0"/>
    <xf numFmtId="0" fontId="36" fillId="58" borderId="1"/>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1"/>
    <xf numFmtId="0" fontId="55" fillId="0" borderId="32"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3" applyNumberFormat="0" applyFont="0" applyAlignment="0" applyProtection="0"/>
    <xf numFmtId="0" fontId="35" fillId="59" borderId="33" applyNumberFormat="0" applyFont="0" applyAlignment="0" applyProtection="0"/>
    <xf numFmtId="0" fontId="57" fillId="37" borderId="0" applyNumberFormat="0" applyBorder="0" applyAlignment="0" applyProtection="0"/>
    <xf numFmtId="0" fontId="58" fillId="55" borderId="34" applyNumberFormat="0" applyAlignment="0" applyProtection="0"/>
    <xf numFmtId="0" fontId="54" fillId="60" borderId="35"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6" applyNumberFormat="0" applyFill="0" applyAlignment="0" applyProtection="0"/>
    <xf numFmtId="0" fontId="61" fillId="0" borderId="37" applyNumberFormat="0" applyFill="0" applyAlignment="0" applyProtection="0"/>
    <xf numFmtId="0" fontId="58" fillId="54" borderId="34"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1"/>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11" fillId="0" borderId="0"/>
    <xf numFmtId="0" fontId="1" fillId="0" borderId="0"/>
    <xf numFmtId="0" fontId="34" fillId="0" borderId="0"/>
    <xf numFmtId="0" fontId="113" fillId="4" borderId="0" applyNumberFormat="0" applyBorder="0" applyAlignment="0" applyProtection="0"/>
    <xf numFmtId="0" fontId="114" fillId="5" borderId="0" applyNumberFormat="0" applyBorder="0" applyAlignment="0" applyProtection="0"/>
    <xf numFmtId="0" fontId="115" fillId="8" borderId="18" applyNumberFormat="0" applyAlignment="0" applyProtection="0"/>
    <xf numFmtId="0" fontId="116" fillId="0" borderId="20" applyNumberFormat="0" applyFill="0" applyAlignment="0" applyProtection="0"/>
    <xf numFmtId="0" fontId="112" fillId="0" borderId="0"/>
    <xf numFmtId="0" fontId="117" fillId="0" borderId="0"/>
    <xf numFmtId="167" fontId="4" fillId="0" borderId="0" applyFont="0" applyFill="0" applyBorder="0" applyAlignment="0" applyProtection="0"/>
    <xf numFmtId="0" fontId="8" fillId="0" borderId="0"/>
    <xf numFmtId="0" fontId="119" fillId="0" borderId="0"/>
  </cellStyleXfs>
  <cellXfs count="634">
    <xf numFmtId="0" fontId="0" fillId="0" borderId="0" xfId="0"/>
    <xf numFmtId="0" fontId="65" fillId="0" borderId="0" xfId="0" applyFont="1"/>
    <xf numFmtId="0" fontId="67" fillId="0" borderId="0" xfId="14" applyFont="1" applyProtection="1">
      <protection hidden="1"/>
    </xf>
    <xf numFmtId="0" fontId="67" fillId="0" borderId="0" xfId="0" applyFont="1"/>
    <xf numFmtId="2" fontId="67" fillId="0" borderId="0" xfId="12" applyNumberFormat="1" applyFont="1" applyProtection="1">
      <protection hidden="1"/>
    </xf>
    <xf numFmtId="0" fontId="67" fillId="0" borderId="0" xfId="14" applyFont="1" applyAlignment="1" applyProtection="1">
      <alignment vertical="center"/>
      <protection hidden="1"/>
    </xf>
    <xf numFmtId="0" fontId="68" fillId="0" borderId="0" xfId="14" applyFont="1" applyAlignment="1" applyProtection="1">
      <alignment horizontal="center" vertical="center"/>
      <protection hidden="1"/>
    </xf>
    <xf numFmtId="0" fontId="68" fillId="0" borderId="0" xfId="14" applyFont="1" applyAlignment="1" applyProtection="1">
      <alignment horizontal="right" vertical="center"/>
      <protection hidden="1"/>
    </xf>
    <xf numFmtId="177" fontId="67" fillId="0" borderId="0" xfId="12" applyNumberFormat="1" applyFont="1" applyAlignment="1" applyProtection="1">
      <alignment vertical="center"/>
      <protection hidden="1"/>
    </xf>
    <xf numFmtId="176" fontId="71" fillId="0" borderId="0" xfId="14" applyNumberFormat="1" applyFont="1" applyAlignment="1" applyProtection="1">
      <alignment vertical="center"/>
      <protection hidden="1"/>
    </xf>
    <xf numFmtId="176" fontId="67" fillId="0" borderId="0" xfId="14" applyNumberFormat="1" applyFont="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Alignment="1" applyProtection="1">
      <alignment horizontal="center" vertical="center"/>
      <protection hidden="1"/>
    </xf>
    <xf numFmtId="177" fontId="67" fillId="0" borderId="0" xfId="12" applyNumberFormat="1" applyFont="1" applyAlignment="1" applyProtection="1">
      <alignment horizontal="right" vertical="center"/>
      <protection hidden="1"/>
    </xf>
    <xf numFmtId="9" fontId="72" fillId="0" borderId="0" xfId="12" applyNumberFormat="1" applyFont="1" applyAlignment="1" applyProtection="1">
      <alignment horizontal="center" vertical="center"/>
      <protection hidden="1"/>
    </xf>
    <xf numFmtId="177" fontId="72" fillId="0" borderId="0" xfId="12" applyNumberFormat="1" applyFont="1" applyAlignment="1" applyProtection="1">
      <alignment vertical="center"/>
      <protection hidden="1"/>
    </xf>
    <xf numFmtId="0" fontId="66" fillId="0" borderId="0" xfId="14" applyFont="1" applyAlignment="1" applyProtection="1">
      <alignment horizontal="left" vertical="center"/>
      <protection hidden="1"/>
    </xf>
    <xf numFmtId="0" fontId="71" fillId="0" borderId="0" xfId="14" applyFont="1" applyAlignment="1" applyProtection="1">
      <alignment vertical="center"/>
      <protection hidden="1"/>
    </xf>
    <xf numFmtId="0" fontId="71" fillId="0" borderId="0" xfId="14" applyFont="1" applyAlignment="1" applyProtection="1">
      <alignment horizontal="left" vertical="center"/>
      <protection hidden="1"/>
    </xf>
    <xf numFmtId="2" fontId="71" fillId="0" borderId="0" xfId="14" applyNumberFormat="1" applyFont="1" applyAlignment="1" applyProtection="1">
      <alignment horizontal="right" vertical="center"/>
      <protection hidden="1"/>
    </xf>
    <xf numFmtId="2" fontId="67" fillId="0" borderId="0" xfId="0" applyNumberFormat="1" applyFont="1" applyAlignment="1">
      <alignment vertical="center"/>
    </xf>
    <xf numFmtId="176" fontId="71" fillId="0" borderId="0" xfId="14" applyNumberFormat="1" applyFont="1" applyAlignment="1" applyProtection="1">
      <alignment vertical="center"/>
      <protection locked="0"/>
    </xf>
    <xf numFmtId="176" fontId="73" fillId="0" borderId="0" xfId="14" applyNumberFormat="1" applyFont="1" applyAlignment="1" applyProtection="1">
      <alignment vertical="center"/>
      <protection hidden="1"/>
    </xf>
    <xf numFmtId="0" fontId="66" fillId="0" borderId="0" xfId="14" applyFont="1" applyAlignment="1" applyProtection="1">
      <alignment vertical="center"/>
      <protection hidden="1"/>
    </xf>
    <xf numFmtId="2" fontId="66" fillId="0" borderId="0" xfId="14" applyNumberFormat="1" applyFont="1" applyAlignment="1" applyProtection="1">
      <alignment vertical="center"/>
      <protection hidden="1"/>
    </xf>
    <xf numFmtId="0" fontId="67" fillId="0" borderId="0" xfId="0" applyFont="1" applyAlignment="1">
      <alignment vertical="center"/>
    </xf>
    <xf numFmtId="0" fontId="74" fillId="0" borderId="0" xfId="14" applyFont="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xf numFmtId="0" fontId="67" fillId="0" borderId="0" xfId="14" applyFont="1" applyAlignment="1" applyProtection="1">
      <alignment horizontal="right" vertical="center"/>
      <protection hidden="1"/>
    </xf>
    <xf numFmtId="0" fontId="72" fillId="0" borderId="0" xfId="14" applyFont="1" applyAlignment="1" applyProtection="1">
      <alignment vertical="center"/>
      <protection hidden="1"/>
    </xf>
    <xf numFmtId="177" fontId="66" fillId="0" borderId="0" xfId="14" applyNumberFormat="1" applyFont="1" applyAlignment="1" applyProtection="1">
      <alignment vertical="center"/>
      <protection hidden="1"/>
    </xf>
    <xf numFmtId="10" fontId="66" fillId="0" borderId="0" xfId="0" applyNumberFormat="1" applyFont="1"/>
    <xf numFmtId="0" fontId="75" fillId="0" borderId="0" xfId="14" applyFont="1" applyProtection="1">
      <protection hidden="1"/>
    </xf>
    <xf numFmtId="0" fontId="69" fillId="0" borderId="0" xfId="14" applyFont="1" applyProtection="1">
      <protection hidden="1"/>
    </xf>
    <xf numFmtId="2" fontId="76" fillId="0" borderId="0" xfId="0" applyNumberFormat="1" applyFont="1"/>
    <xf numFmtId="0" fontId="75" fillId="0" borderId="0" xfId="64" applyFont="1"/>
    <xf numFmtId="0" fontId="67" fillId="0" borderId="0" xfId="64" applyFont="1"/>
    <xf numFmtId="49" fontId="77" fillId="0" borderId="0" xfId="63" applyNumberFormat="1" applyFont="1" applyAlignment="1" applyProtection="1">
      <alignment horizontal="left" vertical="top"/>
      <protection hidden="1"/>
    </xf>
    <xf numFmtId="2" fontId="79" fillId="0" borderId="0" xfId="64" applyNumberFormat="1" applyFont="1"/>
    <xf numFmtId="0" fontId="79" fillId="0" borderId="0" xfId="64" applyFont="1"/>
    <xf numFmtId="2" fontId="79" fillId="0" borderId="0" xfId="64" applyNumberFormat="1" applyFont="1" applyAlignment="1">
      <alignment horizontal="left"/>
    </xf>
    <xf numFmtId="49" fontId="79" fillId="0" borderId="0" xfId="64" applyNumberFormat="1" applyFont="1"/>
    <xf numFmtId="0" fontId="79" fillId="0" borderId="0" xfId="64" applyFont="1" applyAlignment="1">
      <alignment horizontal="left"/>
    </xf>
    <xf numFmtId="0" fontId="81" fillId="61" borderId="5" xfId="64" applyFont="1" applyFill="1" applyBorder="1"/>
    <xf numFmtId="0" fontId="78" fillId="61" borderId="6" xfId="64" applyFont="1" applyFill="1" applyBorder="1"/>
    <xf numFmtId="0" fontId="78" fillId="61" borderId="6" xfId="64" applyFont="1" applyFill="1" applyBorder="1" applyAlignment="1">
      <alignment horizontal="left"/>
    </xf>
    <xf numFmtId="0" fontId="79" fillId="61" borderId="7" xfId="64" applyFont="1" applyFill="1" applyBorder="1" applyAlignment="1">
      <alignment horizontal="left"/>
    </xf>
    <xf numFmtId="0" fontId="67" fillId="0" borderId="0" xfId="64" applyFont="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165" fontId="67" fillId="0" borderId="0" xfId="3" applyFont="1" applyFill="1" applyAlignment="1"/>
    <xf numFmtId="43" fontId="67" fillId="2" borderId="0" xfId="64" applyNumberFormat="1" applyFont="1" applyFill="1"/>
    <xf numFmtId="0" fontId="67" fillId="0" borderId="6" xfId="64" applyFont="1" applyBorder="1"/>
    <xf numFmtId="166" fontId="67" fillId="0" borderId="1" xfId="19" applyFont="1" applyFill="1" applyBorder="1" applyAlignment="1" applyProtection="1">
      <alignment horizontal="center" vertical="center"/>
      <protection hidden="1"/>
    </xf>
    <xf numFmtId="0" fontId="72" fillId="0" borderId="0" xfId="63" applyFont="1" applyAlignment="1" applyProtection="1">
      <alignment horizontal="left"/>
      <protection hidden="1"/>
    </xf>
    <xf numFmtId="0" fontId="66" fillId="0" borderId="0" xfId="63" applyFont="1" applyAlignment="1" applyProtection="1">
      <alignment horizontal="left"/>
      <protection hidden="1"/>
    </xf>
    <xf numFmtId="49" fontId="67" fillId="0" borderId="0" xfId="64" applyNumberFormat="1" applyFont="1"/>
    <xf numFmtId="10" fontId="67" fillId="0" borderId="0" xfId="64" applyNumberFormat="1" applyFont="1" applyAlignment="1">
      <alignment horizontal="left"/>
    </xf>
    <xf numFmtId="178" fontId="67" fillId="0" borderId="2" xfId="7" applyNumberFormat="1" applyFont="1" applyFill="1" applyBorder="1" applyAlignment="1">
      <alignment horizontal="left"/>
    </xf>
    <xf numFmtId="0" fontId="67" fillId="2" borderId="0" xfId="64" applyFont="1" applyFill="1"/>
    <xf numFmtId="44" fontId="67" fillId="2" borderId="0" xfId="64" applyNumberFormat="1" applyFont="1" applyFill="1"/>
    <xf numFmtId="44" fontId="67" fillId="2" borderId="0" xfId="67" applyFont="1" applyFill="1" applyAlignment="1"/>
    <xf numFmtId="44" fontId="67" fillId="0" borderId="0" xfId="64" applyNumberFormat="1" applyFont="1"/>
    <xf numFmtId="49" fontId="82" fillId="61" borderId="5" xfId="64" applyNumberFormat="1" applyFont="1" applyFill="1" applyBorder="1"/>
    <xf numFmtId="0" fontId="82" fillId="61" borderId="6" xfId="64" applyFont="1" applyFill="1" applyBorder="1"/>
    <xf numFmtId="9" fontId="82" fillId="61" borderId="6" xfId="17" applyFont="1" applyFill="1" applyBorder="1" applyAlignment="1">
      <alignment horizontal="center"/>
    </xf>
    <xf numFmtId="44" fontId="82" fillId="61" borderId="7" xfId="64" applyNumberFormat="1" applyFont="1" applyFill="1" applyBorder="1"/>
    <xf numFmtId="49" fontId="83" fillId="0" borderId="0" xfId="64" applyNumberFormat="1" applyFont="1"/>
    <xf numFmtId="2" fontId="84" fillId="0" borderId="0" xfId="64" applyNumberFormat="1" applyFont="1"/>
    <xf numFmtId="1" fontId="83" fillId="0" borderId="0" xfId="64" applyNumberFormat="1" applyFont="1" applyAlignment="1">
      <alignment horizontal="left"/>
    </xf>
    <xf numFmtId="49" fontId="67" fillId="0" borderId="0" xfId="63" applyNumberFormat="1" applyFont="1" applyAlignment="1" applyProtection="1">
      <alignment horizontal="left" vertical="top"/>
      <protection hidden="1"/>
    </xf>
    <xf numFmtId="0" fontId="67" fillId="0" borderId="0" xfId="63" applyFont="1" applyAlignment="1" applyProtection="1">
      <alignment horizontal="center" vertical="justify"/>
      <protection hidden="1"/>
    </xf>
    <xf numFmtId="0" fontId="67" fillId="0" borderId="0" xfId="63" applyFont="1" applyAlignment="1" applyProtection="1">
      <alignment horizontal="left" vertical="justify"/>
      <protection hidden="1"/>
    </xf>
    <xf numFmtId="0" fontId="84" fillId="0" borderId="0" xfId="64" applyFont="1"/>
    <xf numFmtId="49" fontId="67" fillId="0" borderId="0" xfId="63" applyNumberFormat="1" applyFont="1" applyAlignment="1" applyProtection="1">
      <alignment horizontal="left"/>
      <protection hidden="1"/>
    </xf>
    <xf numFmtId="0" fontId="72" fillId="0" borderId="0" xfId="63" applyFont="1" applyAlignment="1" applyProtection="1">
      <alignment horizontal="left" vertical="top"/>
      <protection hidden="1"/>
    </xf>
    <xf numFmtId="49" fontId="72" fillId="0" borderId="5" xfId="63" applyNumberFormat="1" applyFont="1" applyBorder="1" applyAlignment="1" applyProtection="1">
      <alignment horizontal="left"/>
      <protection hidden="1"/>
    </xf>
    <xf numFmtId="0" fontId="72" fillId="0" borderId="6" xfId="63" applyFont="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Border="1" applyAlignment="1" applyProtection="1">
      <alignment horizontal="left"/>
      <protection hidden="1"/>
    </xf>
    <xf numFmtId="9" fontId="72" fillId="0" borderId="1" xfId="66" applyFont="1" applyFill="1" applyBorder="1" applyAlignment="1" applyProtection="1">
      <alignment horizontal="center" vertical="center"/>
      <protection hidden="1"/>
    </xf>
    <xf numFmtId="49" fontId="67" fillId="2" borderId="0" xfId="63" applyNumberFormat="1" applyFont="1" applyFill="1" applyAlignment="1" applyProtection="1">
      <alignment horizontal="left"/>
      <protection hidden="1"/>
    </xf>
    <xf numFmtId="49" fontId="72" fillId="0" borderId="0" xfId="63" applyNumberFormat="1" applyFont="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xf numFmtId="179" fontId="72" fillId="0" borderId="0" xfId="63" applyNumberFormat="1" applyFont="1" applyAlignment="1" applyProtection="1">
      <alignment horizontal="left"/>
      <protection hidden="1"/>
    </xf>
    <xf numFmtId="49" fontId="72" fillId="0" borderId="5" xfId="64" applyNumberFormat="1" applyFont="1" applyBorder="1"/>
    <xf numFmtId="49" fontId="72" fillId="0" borderId="6" xfId="64" applyNumberFormat="1" applyFont="1" applyBorder="1"/>
    <xf numFmtId="0" fontId="67" fillId="0" borderId="0" xfId="90" applyFont="1"/>
    <xf numFmtId="173" fontId="72" fillId="0" borderId="0" xfId="9" applyNumberFormat="1" applyFont="1" applyAlignment="1">
      <alignment horizontal="center"/>
    </xf>
    <xf numFmtId="2" fontId="78" fillId="0" borderId="0" xfId="13" applyNumberFormat="1" applyFont="1"/>
    <xf numFmtId="2" fontId="72" fillId="0" borderId="0" xfId="90" applyNumberFormat="1" applyFont="1"/>
    <xf numFmtId="2" fontId="67" fillId="0" borderId="1" xfId="90" applyNumberFormat="1" applyFont="1" applyBorder="1"/>
    <xf numFmtId="0" fontId="69" fillId="0" borderId="0" xfId="90" applyFont="1"/>
    <xf numFmtId="0" fontId="72" fillId="0" borderId="1" xfId="90" applyFont="1" applyBorder="1"/>
    <xf numFmtId="0" fontId="72" fillId="0" borderId="0" xfId="90" applyFont="1"/>
    <xf numFmtId="167" fontId="67" fillId="0" borderId="0" xfId="9" applyFont="1"/>
    <xf numFmtId="2" fontId="83" fillId="0" borderId="0" xfId="13" applyNumberFormat="1" applyFont="1"/>
    <xf numFmtId="188" fontId="85" fillId="0" borderId="0" xfId="64" applyNumberFormat="1" applyFont="1" applyAlignment="1">
      <alignment horizontal="left"/>
    </xf>
    <xf numFmtId="0" fontId="67" fillId="0" borderId="0" xfId="0" applyFont="1" applyAlignment="1">
      <alignment horizontal="center" vertical="center"/>
    </xf>
    <xf numFmtId="0" fontId="67" fillId="0" borderId="0" xfId="18" applyFont="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72" fontId="73" fillId="0" borderId="0" xfId="13" applyNumberFormat="1" applyFont="1"/>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Border="1" applyAlignment="1">
      <alignment horizontal="center" vertical="center"/>
    </xf>
    <xf numFmtId="49" fontId="67" fillId="0" borderId="1" xfId="0" applyNumberFormat="1" applyFont="1" applyBorder="1" applyAlignment="1">
      <alignment horizontal="center"/>
    </xf>
    <xf numFmtId="0" fontId="67" fillId="0" borderId="1" xfId="0" applyFont="1" applyBorder="1"/>
    <xf numFmtId="1" fontId="67" fillId="0" borderId="1" xfId="62" applyNumberFormat="1" applyFont="1" applyBorder="1" applyAlignment="1">
      <alignment horizontal="center"/>
    </xf>
    <xf numFmtId="173" fontId="69" fillId="0" borderId="1" xfId="9" applyNumberFormat="1" applyFont="1" applyFill="1" applyBorder="1" applyAlignment="1">
      <alignment horizontal="center"/>
    </xf>
    <xf numFmtId="1" fontId="67" fillId="0" borderId="1" xfId="0" applyNumberFormat="1" applyFont="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Border="1" applyAlignment="1">
      <alignment horizontal="center" vertical="center" wrapText="1"/>
    </xf>
    <xf numFmtId="1" fontId="76" fillId="0" borderId="6" xfId="0" applyNumberFormat="1" applyFont="1" applyBorder="1" applyAlignment="1">
      <alignment horizontal="center" vertical="center" wrapText="1"/>
    </xf>
    <xf numFmtId="1" fontId="76" fillId="0" borderId="7" xfId="0" applyNumberFormat="1" applyFont="1" applyBorder="1" applyAlignment="1">
      <alignment horizontal="center" vertical="center" wrapText="1"/>
    </xf>
    <xf numFmtId="49" fontId="83" fillId="0" borderId="0" xfId="13" applyNumberFormat="1" applyFont="1"/>
    <xf numFmtId="2" fontId="84" fillId="0" borderId="0" xfId="13" applyNumberFormat="1" applyFont="1"/>
    <xf numFmtId="0" fontId="82" fillId="61" borderId="1" xfId="0" applyFont="1" applyFill="1" applyBorder="1" applyAlignment="1">
      <alignment wrapText="1"/>
    </xf>
    <xf numFmtId="0" fontId="82" fillId="61" borderId="1" xfId="0" applyFont="1" applyFill="1" applyBorder="1"/>
    <xf numFmtId="1" fontId="76" fillId="0" borderId="1" xfId="62" applyNumberFormat="1" applyFont="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1" fontId="72" fillId="0" borderId="0" xfId="0" applyNumberFormat="1" applyFont="1" applyAlignment="1">
      <alignment horizontal="center"/>
    </xf>
    <xf numFmtId="0" fontId="88" fillId="0" borderId="0" xfId="0" applyFont="1"/>
    <xf numFmtId="167" fontId="72" fillId="0" borderId="0" xfId="9" applyFont="1"/>
    <xf numFmtId="2" fontId="83" fillId="0" borderId="0" xfId="0" applyNumberFormat="1" applyFont="1" applyAlignment="1">
      <alignment horizontal="left"/>
    </xf>
    <xf numFmtId="2" fontId="78" fillId="0" borderId="0" xfId="13" applyNumberFormat="1" applyFont="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2" fontId="82" fillId="61" borderId="4" xfId="0" applyNumberFormat="1" applyFont="1" applyFill="1" applyBorder="1" applyAlignment="1">
      <alignment horizontal="left" vertical="top"/>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Border="1"/>
    <xf numFmtId="174" fontId="67" fillId="0" borderId="1" xfId="0" applyNumberFormat="1" applyFont="1" applyBorder="1" applyAlignment="1">
      <alignment horizontal="left"/>
    </xf>
    <xf numFmtId="1" fontId="87" fillId="0" borderId="1" xfId="0" applyNumberFormat="1" applyFont="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Border="1"/>
    <xf numFmtId="0" fontId="67" fillId="0" borderId="7" xfId="0" applyFont="1" applyBorder="1"/>
    <xf numFmtId="174" fontId="67" fillId="0" borderId="9" xfId="0" applyNumberFormat="1" applyFont="1" applyBorder="1" applyAlignment="1">
      <alignment horizontal="left"/>
    </xf>
    <xf numFmtId="0" fontId="67" fillId="0" borderId="9" xfId="0" applyFont="1" applyBorder="1"/>
    <xf numFmtId="1" fontId="67" fillId="0" borderId="9" xfId="0" applyNumberFormat="1" applyFont="1" applyBorder="1" applyAlignment="1">
      <alignment horizontal="center"/>
    </xf>
    <xf numFmtId="0" fontId="67" fillId="0" borderId="21" xfId="0" applyFont="1" applyBorder="1" applyAlignment="1">
      <alignment wrapText="1"/>
    </xf>
    <xf numFmtId="0" fontId="67" fillId="0" borderId="21" xfId="0" applyFont="1" applyBorder="1"/>
    <xf numFmtId="0" fontId="67" fillId="2" borderId="21" xfId="0" applyFont="1" applyFill="1" applyBorder="1" applyAlignment="1">
      <alignment wrapText="1"/>
    </xf>
    <xf numFmtId="0" fontId="87" fillId="0" borderId="21" xfId="60" applyFont="1" applyBorder="1" applyAlignment="1">
      <alignment wrapText="1"/>
    </xf>
    <xf numFmtId="2" fontId="69" fillId="0" borderId="0" xfId="9" applyNumberFormat="1" applyFont="1" applyFill="1" applyBorder="1" applyAlignment="1">
      <alignment horizontal="center"/>
    </xf>
    <xf numFmtId="0" fontId="87" fillId="0" borderId="0" xfId="0" applyFont="1"/>
    <xf numFmtId="0" fontId="72" fillId="0" borderId="0" xfId="0" applyFont="1" applyAlignment="1">
      <alignment horizontal="center"/>
    </xf>
    <xf numFmtId="2" fontId="67" fillId="0" borderId="0" xfId="14" applyNumberFormat="1" applyFont="1" applyAlignment="1" applyProtection="1">
      <alignment vertical="center"/>
      <protection hidden="1"/>
    </xf>
    <xf numFmtId="2" fontId="78" fillId="0" borderId="0" xfId="14" applyNumberFormat="1" applyFont="1" applyAlignment="1" applyProtection="1">
      <alignment vertical="center"/>
      <protection locked="0"/>
    </xf>
    <xf numFmtId="2" fontId="67" fillId="0" borderId="3" xfId="12" applyNumberFormat="1" applyFont="1" applyBorder="1" applyProtection="1">
      <protection hidden="1"/>
    </xf>
    <xf numFmtId="2" fontId="67" fillId="0" borderId="5" xfId="12" applyNumberFormat="1" applyFont="1" applyBorder="1" applyProtection="1">
      <protection hidden="1"/>
    </xf>
    <xf numFmtId="2" fontId="67" fillId="0" borderId="7" xfId="12" applyNumberFormat="1" applyFont="1" applyBorder="1" applyProtection="1">
      <protection hidden="1"/>
    </xf>
    <xf numFmtId="0" fontId="67" fillId="0" borderId="5" xfId="0" applyFont="1" applyBorder="1"/>
    <xf numFmtId="177" fontId="67" fillId="2" borderId="0" xfId="12" applyNumberFormat="1" applyFont="1" applyFill="1" applyAlignment="1" applyProtection="1">
      <alignment vertical="center"/>
      <protection hidden="1"/>
    </xf>
    <xf numFmtId="0" fontId="72" fillId="0" borderId="5" xfId="0" applyFont="1" applyBorder="1"/>
    <xf numFmtId="0" fontId="72" fillId="0" borderId="7" xfId="0" applyFont="1" applyBorder="1"/>
    <xf numFmtId="177" fontId="72" fillId="0" borderId="1" xfId="12" applyNumberFormat="1" applyFont="1" applyBorder="1" applyAlignment="1" applyProtection="1">
      <alignment vertical="center"/>
      <protection hidden="1"/>
    </xf>
    <xf numFmtId="177" fontId="67" fillId="0" borderId="1" xfId="12" applyNumberFormat="1" applyFont="1" applyBorder="1" applyAlignment="1" applyProtection="1">
      <alignment vertical="center"/>
      <protection hidden="1"/>
    </xf>
    <xf numFmtId="10" fontId="72" fillId="0" borderId="7" xfId="0" applyNumberFormat="1" applyFont="1" applyBorder="1"/>
    <xf numFmtId="0" fontId="66" fillId="0" borderId="3" xfId="14" applyFont="1" applyBorder="1" applyAlignment="1" applyProtection="1">
      <alignment horizontal="left" vertical="center"/>
      <protection hidden="1"/>
    </xf>
    <xf numFmtId="2" fontId="72" fillId="0" borderId="1" xfId="12" applyNumberFormat="1" applyFont="1" applyBorder="1" applyAlignment="1" applyProtection="1">
      <alignment horizontal="center"/>
      <protection hidden="1"/>
    </xf>
    <xf numFmtId="179" fontId="71" fillId="0" borderId="1" xfId="14" applyNumberFormat="1" applyFont="1" applyBorder="1" applyAlignment="1" applyProtection="1">
      <alignment horizontal="left" vertical="center"/>
      <protection hidden="1"/>
    </xf>
    <xf numFmtId="179" fontId="71" fillId="0" borderId="11" xfId="14" applyNumberFormat="1" applyFont="1" applyBorder="1" applyAlignment="1" applyProtection="1">
      <alignment horizontal="left" vertical="center"/>
      <protection hidden="1"/>
    </xf>
    <xf numFmtId="0" fontId="67" fillId="0" borderId="5" xfId="12" applyFont="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Protection="1">
      <protection hidden="1"/>
    </xf>
    <xf numFmtId="10" fontId="66" fillId="0" borderId="0" xfId="17" applyNumberFormat="1" applyFont="1" applyFill="1" applyBorder="1" applyAlignment="1"/>
    <xf numFmtId="179" fontId="67" fillId="0" borderId="0" xfId="14" applyNumberFormat="1" applyFont="1" applyAlignment="1" applyProtection="1">
      <alignment vertical="center"/>
      <protection hidden="1"/>
    </xf>
    <xf numFmtId="0" fontId="71" fillId="0" borderId="1" xfId="14" applyFont="1" applyBorder="1" applyAlignment="1" applyProtection="1">
      <alignment horizontal="left" vertical="center"/>
      <protection hidden="1"/>
    </xf>
    <xf numFmtId="0" fontId="66" fillId="0" borderId="1" xfId="14" applyFont="1" applyBorder="1" applyAlignment="1" applyProtection="1">
      <alignment vertical="center"/>
      <protection hidden="1"/>
    </xf>
    <xf numFmtId="0" fontId="74" fillId="0" borderId="1" xfId="14" applyFont="1" applyBorder="1" applyAlignment="1" applyProtection="1">
      <alignment vertical="center"/>
      <protection hidden="1"/>
    </xf>
    <xf numFmtId="0" fontId="67" fillId="0" borderId="1" xfId="14" applyFont="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80" fontId="65" fillId="0" borderId="0" xfId="0" applyNumberFormat="1" applyFont="1"/>
    <xf numFmtId="179" fontId="65" fillId="0" borderId="0" xfId="0" applyNumberFormat="1" applyFont="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Protection="1">
      <protection hidden="1"/>
    </xf>
    <xf numFmtId="0" fontId="91" fillId="0" borderId="0" xfId="14" applyFont="1" applyAlignment="1" applyProtection="1">
      <alignment horizontal="center"/>
      <protection hidden="1"/>
    </xf>
    <xf numFmtId="0" fontId="91" fillId="0" borderId="0" xfId="14" applyFont="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xf numFmtId="175" fontId="92" fillId="0" borderId="0" xfId="0" applyNumberFormat="1" applyFont="1" applyAlignment="1">
      <alignment horizontal="center" vertical="center"/>
    </xf>
    <xf numFmtId="1" fontId="79" fillId="0" borderId="0" xfId="0" applyNumberFormat="1" applyFont="1" applyAlignment="1">
      <alignment horizontal="left"/>
    </xf>
    <xf numFmtId="2" fontId="93" fillId="0" borderId="0" xfId="14" applyNumberFormat="1" applyFont="1" applyAlignment="1" applyProtection="1">
      <alignment horizontal="right"/>
      <protection hidden="1"/>
    </xf>
    <xf numFmtId="2" fontId="93" fillId="0" borderId="0" xfId="14" applyNumberFormat="1" applyFont="1" applyAlignment="1" applyProtection="1">
      <alignment horizontal="center"/>
      <protection hidden="1"/>
    </xf>
    <xf numFmtId="0" fontId="67" fillId="0" borderId="0" xfId="0" applyFont="1" applyAlignment="1">
      <alignment vertical="top" wrapText="1"/>
    </xf>
    <xf numFmtId="175" fontId="73" fillId="0" borderId="0" xfId="0" applyNumberFormat="1" applyFont="1" applyAlignment="1">
      <alignment horizontal="center" vertical="center"/>
    </xf>
    <xf numFmtId="2" fontId="93" fillId="0" borderId="0" xfId="14" applyNumberFormat="1" applyFont="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Border="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175" fontId="73" fillId="0" borderId="8" xfId="0" applyNumberFormat="1" applyFont="1" applyBorder="1" applyAlignment="1">
      <alignment horizontal="center" vertical="center"/>
    </xf>
    <xf numFmtId="1" fontId="72" fillId="0" borderId="1" xfId="14" applyNumberFormat="1" applyFont="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75" fontId="73" fillId="0" borderId="10" xfId="0" applyNumberFormat="1" applyFont="1" applyBorder="1" applyAlignment="1">
      <alignment horizontal="center" vertical="center"/>
    </xf>
    <xf numFmtId="2" fontId="96" fillId="0" borderId="6" xfId="14" applyNumberFormat="1" applyFont="1" applyBorder="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Border="1" applyProtection="1">
      <protection hidden="1"/>
    </xf>
    <xf numFmtId="0" fontId="96" fillId="0" borderId="6" xfId="14" applyFont="1" applyBorder="1" applyProtection="1">
      <protection hidden="1"/>
    </xf>
    <xf numFmtId="0" fontId="96" fillId="0" borderId="7" xfId="14" applyFont="1" applyBorder="1" applyAlignment="1" applyProtection="1">
      <alignment horizontal="right"/>
      <protection hidden="1"/>
    </xf>
    <xf numFmtId="0" fontId="97" fillId="0" borderId="6" xfId="14" applyFont="1" applyBorder="1" applyAlignment="1" applyProtection="1">
      <alignment horizontal="right"/>
      <protection hidden="1"/>
    </xf>
    <xf numFmtId="0" fontId="97" fillId="0" borderId="7" xfId="14" applyFont="1" applyBorder="1" applyAlignment="1" applyProtection="1">
      <alignment horizontal="right"/>
      <protection hidden="1"/>
    </xf>
    <xf numFmtId="0" fontId="71" fillId="0" borderId="5" xfId="14" applyFont="1" applyBorder="1" applyProtection="1">
      <protection hidden="1"/>
    </xf>
    <xf numFmtId="10" fontId="97" fillId="0" borderId="6" xfId="14" applyNumberFormat="1" applyFont="1" applyBorder="1" applyAlignment="1" applyProtection="1">
      <alignment horizontal="right"/>
      <protection hidden="1"/>
    </xf>
    <xf numFmtId="0" fontId="96" fillId="0" borderId="6" xfId="14" applyFont="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Font="1" applyBorder="1" applyProtection="1">
      <protection hidden="1"/>
    </xf>
    <xf numFmtId="2" fontId="100" fillId="0" borderId="0" xfId="14" applyNumberFormat="1" applyFont="1" applyAlignment="1" applyProtection="1">
      <alignment horizontal="center"/>
      <protection hidden="1"/>
    </xf>
    <xf numFmtId="175" fontId="69" fillId="0" borderId="10" xfId="0" applyNumberFormat="1" applyFont="1" applyBorder="1" applyAlignment="1">
      <alignment horizontal="center" vertical="center"/>
    </xf>
    <xf numFmtId="175" fontId="96" fillId="0" borderId="7" xfId="17" applyNumberFormat="1" applyFont="1" applyFill="1" applyBorder="1" applyAlignment="1" applyProtection="1">
      <alignment horizontal="right"/>
      <protection hidden="1"/>
    </xf>
    <xf numFmtId="169" fontId="96" fillId="0" borderId="6" xfId="14" applyNumberFormat="1" applyFont="1" applyBorder="1" applyAlignment="1" applyProtection="1">
      <alignment horizontal="center"/>
      <protection hidden="1"/>
    </xf>
    <xf numFmtId="165" fontId="96" fillId="0" borderId="6" xfId="14" applyNumberFormat="1" applyFont="1" applyBorder="1" applyAlignment="1" applyProtection="1">
      <alignment horizontal="center"/>
      <protection hidden="1"/>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Border="1" applyAlignment="1" applyProtection="1">
      <alignment horizontal="right"/>
      <protection hidden="1"/>
    </xf>
    <xf numFmtId="0" fontId="101" fillId="0" borderId="0" xfId="0" applyFont="1"/>
    <xf numFmtId="0" fontId="101" fillId="0" borderId="8" xfId="0" applyFont="1" applyBorder="1" applyAlignment="1">
      <alignment horizontal="right"/>
    </xf>
    <xf numFmtId="175" fontId="67" fillId="0" borderId="0" xfId="0" applyNumberFormat="1" applyFont="1"/>
    <xf numFmtId="166" fontId="72" fillId="0" borderId="1" xfId="19" applyFont="1" applyBorder="1"/>
    <xf numFmtId="0" fontId="75" fillId="0" borderId="5" xfId="14" applyFont="1" applyBorder="1" applyProtection="1">
      <protection hidden="1"/>
    </xf>
    <xf numFmtId="169" fontId="97" fillId="0" borderId="6" xfId="14" applyNumberFormat="1" applyFont="1" applyBorder="1" applyProtection="1">
      <protection hidden="1"/>
    </xf>
    <xf numFmtId="169" fontId="97" fillId="0" borderId="7" xfId="14" applyNumberFormat="1" applyFont="1" applyBorder="1" applyAlignment="1" applyProtection="1">
      <alignment horizontal="right"/>
      <protection hidden="1"/>
    </xf>
    <xf numFmtId="179" fontId="69" fillId="0" borderId="0" xfId="0" applyNumberFormat="1" applyFont="1"/>
    <xf numFmtId="0" fontId="97" fillId="0" borderId="0" xfId="0" applyFont="1"/>
    <xf numFmtId="0" fontId="97" fillId="0" borderId="10" xfId="0" applyFont="1" applyBorder="1" applyAlignment="1">
      <alignment horizontal="right"/>
    </xf>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xf numFmtId="2" fontId="84" fillId="0" borderId="0" xfId="0" applyNumberFormat="1" applyFont="1"/>
    <xf numFmtId="0" fontId="102" fillId="0" borderId="0" xfId="14" applyFont="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Border="1" applyProtection="1">
      <protection hidden="1"/>
    </xf>
    <xf numFmtId="0" fontId="70" fillId="0" borderId="0" xfId="0" applyFont="1"/>
    <xf numFmtId="0" fontId="70" fillId="0" borderId="0" xfId="0" applyFont="1" applyAlignment="1">
      <alignment wrapText="1"/>
    </xf>
    <xf numFmtId="0" fontId="87" fillId="0" borderId="1" xfId="0" applyFont="1" applyBorder="1"/>
    <xf numFmtId="0" fontId="67" fillId="0" borderId="1" xfId="0" applyFont="1" applyBorder="1" applyAlignment="1">
      <alignment horizontal="center"/>
    </xf>
    <xf numFmtId="166" fontId="67" fillId="0" borderId="1" xfId="19" applyFont="1" applyBorder="1"/>
    <xf numFmtId="0" fontId="72" fillId="0" borderId="6" xfId="0" applyFont="1" applyBorder="1"/>
    <xf numFmtId="0" fontId="82" fillId="61" borderId="1" xfId="60" applyFont="1" applyFill="1" applyBorder="1" applyAlignment="1">
      <alignment horizontal="left" vertical="top" wrapText="1"/>
    </xf>
    <xf numFmtId="0" fontId="101" fillId="0" borderId="0" xfId="11" applyFont="1"/>
    <xf numFmtId="179" fontId="101" fillId="0" borderId="0" xfId="11" applyNumberFormat="1" applyFont="1"/>
    <xf numFmtId="2" fontId="101" fillId="0" borderId="0" xfId="11" applyNumberFormat="1" applyFont="1"/>
    <xf numFmtId="2" fontId="78" fillId="0" borderId="0" xfId="11" applyNumberFormat="1" applyFont="1" applyAlignment="1">
      <alignment vertical="center"/>
    </xf>
    <xf numFmtId="2" fontId="78" fillId="0" borderId="0" xfId="11" applyNumberFormat="1" applyFont="1" applyAlignment="1">
      <alignment horizontal="right" vertical="center"/>
    </xf>
    <xf numFmtId="2" fontId="79" fillId="0" borderId="0" xfId="11" applyNumberFormat="1" applyFont="1" applyAlignment="1">
      <alignment vertical="center"/>
    </xf>
    <xf numFmtId="0" fontId="73" fillId="0" borderId="0" xfId="15" applyFont="1"/>
    <xf numFmtId="2" fontId="73" fillId="0" borderId="0" xfId="15" applyNumberFormat="1" applyFont="1"/>
    <xf numFmtId="0" fontId="67" fillId="0" borderId="1" xfId="11" applyFont="1" applyBorder="1"/>
    <xf numFmtId="0" fontId="67" fillId="0" borderId="0" xfId="11" applyFont="1"/>
    <xf numFmtId="0" fontId="67" fillId="0" borderId="6" xfId="11" applyFont="1" applyBorder="1"/>
    <xf numFmtId="0" fontId="67" fillId="0" borderId="2" xfId="11" applyFont="1" applyBorder="1"/>
    <xf numFmtId="0" fontId="67" fillId="0" borderId="0" xfId="0" applyFont="1" applyAlignment="1">
      <alignment horizontal="left" vertical="center" indent="6"/>
    </xf>
    <xf numFmtId="0" fontId="67" fillId="0" borderId="5" xfId="10" applyFont="1" applyBorder="1" applyAlignment="1" applyProtection="1">
      <alignment horizontal="left"/>
      <protection hidden="1"/>
    </xf>
    <xf numFmtId="0" fontId="67" fillId="0" borderId="7" xfId="10" applyFont="1" applyBorder="1" applyAlignment="1" applyProtection="1">
      <alignment horizontal="left"/>
      <protection hidden="1"/>
    </xf>
    <xf numFmtId="0" fontId="67" fillId="0" borderId="1" xfId="10" applyFont="1" applyBorder="1" applyAlignment="1" applyProtection="1">
      <alignment horizontal="left"/>
      <protection hidden="1"/>
    </xf>
    <xf numFmtId="0" fontId="67" fillId="0" borderId="1" xfId="10" applyFont="1" applyBorder="1" applyAlignment="1" applyProtection="1">
      <alignment horizontal="center"/>
      <protection hidden="1"/>
    </xf>
    <xf numFmtId="0" fontId="72" fillId="0" borderId="0" xfId="10" applyFont="1" applyAlignment="1" applyProtection="1">
      <alignment horizontal="left" vertical="center"/>
      <protection hidden="1"/>
    </xf>
    <xf numFmtId="0" fontId="67" fillId="0" borderId="1" xfId="10" applyFont="1" applyBorder="1" applyAlignment="1" applyProtection="1">
      <alignment horizontal="right"/>
      <protection hidden="1"/>
    </xf>
    <xf numFmtId="0" fontId="103" fillId="0" borderId="0" xfId="10" applyFont="1" applyAlignment="1" applyProtection="1">
      <alignment horizontal="left" vertical="center"/>
      <protection hidden="1"/>
    </xf>
    <xf numFmtId="0" fontId="81" fillId="61" borderId="5" xfId="10"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7" xfId="11" applyFont="1" applyFill="1" applyBorder="1"/>
    <xf numFmtId="0" fontId="69" fillId="0" borderId="0" xfId="14" applyFont="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Alignment="1" applyProtection="1">
      <alignment horizontal="center"/>
      <protection hidden="1"/>
    </xf>
    <xf numFmtId="0" fontId="67" fillId="0" borderId="0" xfId="85" applyFont="1" applyAlignment="1">
      <alignment horizontal="center" vertical="center"/>
    </xf>
    <xf numFmtId="175" fontId="67" fillId="0" borderId="0" xfId="85" applyNumberFormat="1" applyFont="1" applyAlignment="1">
      <alignment horizontal="center" vertical="center"/>
    </xf>
    <xf numFmtId="2" fontId="78" fillId="0" borderId="0" xfId="85" applyNumberFormat="1" applyFont="1"/>
    <xf numFmtId="173" fontId="68" fillId="0" borderId="0" xfId="9" applyNumberFormat="1" applyFont="1" applyFill="1" applyBorder="1" applyAlignment="1" applyProtection="1">
      <alignment horizontal="center"/>
      <protection hidden="1"/>
    </xf>
    <xf numFmtId="0" fontId="67" fillId="0" borderId="0" xfId="104" applyFont="1"/>
    <xf numFmtId="44" fontId="67" fillId="0" borderId="1" xfId="67" applyFont="1" applyBorder="1" applyAlignment="1">
      <alignment vertical="top" wrapText="1"/>
    </xf>
    <xf numFmtId="0" fontId="67" fillId="2" borderId="1" xfId="85" applyFont="1" applyFill="1" applyBorder="1"/>
    <xf numFmtId="0" fontId="67" fillId="2" borderId="1" xfId="90" applyFont="1" applyFill="1" applyBorder="1"/>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Alignment="1" applyProtection="1">
      <alignment horizontal="right"/>
      <protection hidden="1"/>
    </xf>
    <xf numFmtId="2" fontId="72" fillId="0" borderId="0" xfId="14" applyNumberFormat="1" applyFont="1" applyAlignment="1" applyProtection="1">
      <alignment horizontal="right"/>
      <protection hidden="1"/>
    </xf>
    <xf numFmtId="173" fontId="82" fillId="61" borderId="4" xfId="9" applyNumberFormat="1" applyFont="1" applyFill="1" applyBorder="1" applyAlignment="1">
      <alignment vertical="top" wrapText="1"/>
    </xf>
    <xf numFmtId="0" fontId="67" fillId="0" borderId="0" xfId="98" applyFont="1"/>
    <xf numFmtId="2" fontId="78" fillId="0" borderId="0" xfId="64" applyNumberFormat="1" applyFont="1"/>
    <xf numFmtId="190" fontId="80" fillId="0" borderId="0" xfId="64" applyNumberFormat="1" applyFont="1" applyAlignment="1">
      <alignment horizontal="left"/>
    </xf>
    <xf numFmtId="0" fontId="67" fillId="0" borderId="0" xfId="85" applyFont="1" applyAlignment="1">
      <alignment wrapText="1"/>
    </xf>
    <xf numFmtId="0" fontId="71" fillId="0" borderId="4" xfId="63" applyFont="1" applyBorder="1" applyAlignment="1" applyProtection="1">
      <alignment horizontal="left" textRotation="90"/>
      <protection hidden="1"/>
    </xf>
    <xf numFmtId="0" fontId="71" fillId="0" borderId="0" xfId="63" applyFont="1" applyAlignment="1" applyProtection="1">
      <alignment horizontal="left" textRotation="90"/>
      <protection hidden="1"/>
    </xf>
    <xf numFmtId="0" fontId="66" fillId="0" borderId="0" xfId="63" applyFont="1" applyAlignment="1" applyProtection="1">
      <alignment horizontal="left" textRotation="90"/>
      <protection hidden="1"/>
    </xf>
    <xf numFmtId="179" fontId="71" fillId="0" borderId="1" xfId="63" applyNumberFormat="1" applyFont="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xf numFmtId="2" fontId="84" fillId="0" borderId="0" xfId="64" applyNumberFormat="1" applyFont="1" applyAlignment="1">
      <alignment horizontal="left"/>
    </xf>
    <xf numFmtId="0" fontId="101" fillId="0" borderId="0" xfId="11" applyFont="1" applyAlignment="1">
      <alignment horizontal="center"/>
    </xf>
    <xf numFmtId="0" fontId="79" fillId="0" borderId="0" xfId="64" applyFont="1" applyAlignment="1">
      <alignment horizontal="center"/>
    </xf>
    <xf numFmtId="0" fontId="79" fillId="0" borderId="0" xfId="11" applyFont="1" applyAlignment="1">
      <alignment horizontal="center" vertical="center"/>
    </xf>
    <xf numFmtId="179" fontId="102" fillId="0" borderId="0" xfId="11" applyNumberFormat="1" applyFont="1"/>
    <xf numFmtId="0" fontId="102" fillId="0" borderId="0" xfId="11" applyFont="1"/>
    <xf numFmtId="0" fontId="107" fillId="0" borderId="0" xfId="90" applyFont="1" applyAlignment="1">
      <alignment vertical="center" wrapText="1"/>
    </xf>
    <xf numFmtId="0" fontId="95" fillId="0" borderId="0" xfId="11" applyFont="1"/>
    <xf numFmtId="0" fontId="72" fillId="0" borderId="5" xfId="14" applyFont="1" applyBorder="1" applyAlignment="1" applyProtection="1">
      <alignment vertical="center"/>
      <protection hidden="1"/>
    </xf>
    <xf numFmtId="10" fontId="72" fillId="0" borderId="1" xfId="17" applyNumberFormat="1" applyFont="1" applyFill="1" applyBorder="1" applyAlignment="1"/>
    <xf numFmtId="0" fontId="72" fillId="0" borderId="1" xfId="14" applyFont="1" applyBorder="1" applyAlignment="1" applyProtection="1">
      <alignment vertical="center"/>
      <protection hidden="1"/>
    </xf>
    <xf numFmtId="2" fontId="72" fillId="0" borderId="1" xfId="14" applyNumberFormat="1" applyFont="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Border="1" applyProtection="1">
      <protection hidden="1"/>
    </xf>
    <xf numFmtId="0" fontId="101" fillId="0" borderId="6" xfId="14" applyFont="1" applyBorder="1" applyProtection="1">
      <protection hidden="1"/>
    </xf>
    <xf numFmtId="0" fontId="101" fillId="0" borderId="7" xfId="14" applyFont="1" applyBorder="1" applyAlignment="1" applyProtection="1">
      <alignment horizontal="right"/>
      <protection hidden="1"/>
    </xf>
    <xf numFmtId="2" fontId="102" fillId="0" borderId="0" xfId="14" applyNumberFormat="1" applyFont="1" applyAlignment="1" applyProtection="1">
      <alignment horizontal="center"/>
      <protection hidden="1"/>
    </xf>
    <xf numFmtId="179" fontId="72" fillId="0" borderId="9" xfId="6" applyNumberFormat="1" applyFont="1" applyFill="1" applyBorder="1" applyAlignment="1" applyProtection="1">
      <protection hidden="1"/>
    </xf>
    <xf numFmtId="169" fontId="101" fillId="0" borderId="6" xfId="14" applyNumberFormat="1" applyFont="1" applyBorder="1" applyProtection="1">
      <protection hidden="1"/>
    </xf>
    <xf numFmtId="175" fontId="67" fillId="0" borderId="11" xfId="0" applyNumberFormat="1" applyFont="1" applyBorder="1" applyAlignment="1">
      <alignment horizontal="center" vertical="center"/>
    </xf>
    <xf numFmtId="0" fontId="69" fillId="0" borderId="5" xfId="14" applyFont="1" applyBorder="1" applyProtection="1">
      <protection hidden="1"/>
    </xf>
    <xf numFmtId="175" fontId="67" fillId="0" borderId="10" xfId="0" applyNumberFormat="1" applyFont="1" applyBorder="1" applyAlignment="1">
      <alignment horizontal="center" vertical="center"/>
    </xf>
    <xf numFmtId="0" fontId="67" fillId="0" borderId="39" xfId="18" applyFont="1" applyBorder="1"/>
    <xf numFmtId="0" fontId="67" fillId="0" borderId="39" xfId="0" applyFont="1" applyBorder="1"/>
    <xf numFmtId="0" fontId="67" fillId="0" borderId="40" xfId="0" applyFont="1" applyBorder="1"/>
    <xf numFmtId="0" fontId="67" fillId="0" borderId="41" xfId="0" applyFont="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82" fillId="61" borderId="1" xfId="0"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0" xfId="18" applyFont="1"/>
    <xf numFmtId="0" fontId="72" fillId="0" borderId="1" xfId="0" applyFont="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Border="1" applyAlignment="1">
      <alignment horizontal="left" vertical="center"/>
    </xf>
    <xf numFmtId="1" fontId="76" fillId="0" borderId="6" xfId="0" applyNumberFormat="1" applyFont="1" applyBorder="1" applyAlignment="1">
      <alignment horizontal="left" vertical="center"/>
    </xf>
    <xf numFmtId="2" fontId="108" fillId="0" borderId="0" xfId="13" applyNumberFormat="1" applyFo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173" fontId="72" fillId="62" borderId="1" xfId="9" applyNumberFormat="1" applyFont="1" applyFill="1" applyBorder="1" applyAlignment="1">
      <alignment horizontal="center"/>
    </xf>
    <xf numFmtId="0" fontId="72" fillId="2" borderId="0" xfId="0" applyFont="1" applyFill="1" applyAlignment="1">
      <alignment horizontal="center"/>
    </xf>
    <xf numFmtId="0" fontId="67" fillId="2" borderId="0" xfId="0" applyFont="1" applyFill="1"/>
    <xf numFmtId="2" fontId="89" fillId="61" borderId="4" xfId="0" applyNumberFormat="1" applyFont="1" applyFill="1" applyBorder="1" applyAlignment="1">
      <alignment horizontal="center" vertical="top" wrapText="1"/>
    </xf>
    <xf numFmtId="9" fontId="67" fillId="62" borderId="1" xfId="66" applyFont="1" applyFill="1" applyBorder="1" applyAlignment="1">
      <alignment horizontal="center"/>
    </xf>
    <xf numFmtId="180" fontId="67" fillId="62" borderId="1" xfId="66" applyNumberFormat="1" applyFont="1" applyFill="1" applyBorder="1" applyAlignment="1">
      <alignment horizontal="center"/>
    </xf>
    <xf numFmtId="0" fontId="69" fillId="62" borderId="1" xfId="14" applyFont="1" applyFill="1" applyBorder="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0" fontId="96" fillId="62" borderId="1" xfId="17" applyNumberFormat="1" applyFont="1" applyFill="1" applyBorder="1" applyAlignment="1" applyProtection="1">
      <alignment horizontal="right"/>
      <protection hidden="1"/>
    </xf>
    <xf numFmtId="0" fontId="67" fillId="62" borderId="5" xfId="14" applyFont="1" applyFill="1" applyBorder="1" applyProtection="1">
      <protection hidden="1"/>
    </xf>
    <xf numFmtId="9" fontId="71" fillId="62" borderId="1" xfId="17"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179" fontId="101" fillId="62" borderId="1" xfId="11" applyNumberFormat="1" applyFont="1" applyFill="1" applyBorder="1"/>
    <xf numFmtId="0" fontId="67" fillId="62" borderId="1" xfId="11" applyFont="1" applyFill="1" applyBorder="1"/>
    <xf numFmtId="167" fontId="67" fillId="0" borderId="1" xfId="9" applyFont="1" applyBorder="1"/>
    <xf numFmtId="167" fontId="72" fillId="0" borderId="1" xfId="9" applyFont="1" applyBorder="1"/>
    <xf numFmtId="167" fontId="67" fillId="2" borderId="1" xfId="9" applyFont="1" applyFill="1" applyBorder="1" applyAlignment="1">
      <alignment horizontal="center"/>
    </xf>
    <xf numFmtId="167" fontId="72" fillId="2" borderId="1" xfId="9" applyFont="1" applyFill="1" applyBorder="1"/>
    <xf numFmtId="166" fontId="67" fillId="2" borderId="1" xfId="19" applyFont="1" applyFill="1" applyBorder="1" applyAlignment="1">
      <alignment horizontal="center"/>
    </xf>
    <xf numFmtId="166" fontId="72" fillId="2" borderId="1" xfId="19" applyFont="1" applyFill="1" applyBorder="1"/>
    <xf numFmtId="3" fontId="67" fillId="0" borderId="1" xfId="9" applyNumberFormat="1" applyFont="1" applyFill="1" applyBorder="1" applyAlignment="1">
      <alignment horizontal="center" vertical="top" wrapText="1"/>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3" fontId="72" fillId="2" borderId="6" xfId="9" applyNumberFormat="1" applyFont="1" applyFill="1" applyBorder="1" applyAlignment="1">
      <alignment horizontal="center" vertical="top" wrapText="1"/>
    </xf>
    <xf numFmtId="180"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Protection="1">
      <protection hidden="1"/>
    </xf>
    <xf numFmtId="166" fontId="67" fillId="0" borderId="0" xfId="19" applyFont="1" applyFill="1" applyBorder="1" applyAlignment="1" applyProtection="1">
      <protection hidden="1"/>
    </xf>
    <xf numFmtId="2" fontId="67" fillId="0" borderId="5" xfId="14" applyNumberFormat="1" applyFont="1" applyBorder="1" applyAlignment="1" applyProtection="1">
      <alignment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8" fontId="67" fillId="62" borderId="1" xfId="9" applyNumberFormat="1" applyFont="1" applyFill="1" applyBorder="1" applyAlignment="1">
      <alignment horizontal="center"/>
    </xf>
    <xf numFmtId="2" fontId="85" fillId="0" borderId="0" xfId="64" applyNumberFormat="1" applyFont="1"/>
    <xf numFmtId="173" fontId="72" fillId="0" borderId="1" xfId="9" applyNumberFormat="1" applyFont="1" applyFill="1" applyBorder="1" applyAlignment="1">
      <alignment horizontal="center"/>
    </xf>
    <xf numFmtId="0" fontId="67" fillId="2" borderId="1" xfId="0" applyFont="1" applyFill="1" applyBorder="1" applyAlignment="1">
      <alignment vertical="center"/>
    </xf>
    <xf numFmtId="2" fontId="82" fillId="61" borderId="1" xfId="90" applyNumberFormat="1" applyFont="1" applyFill="1" applyBorder="1" applyAlignment="1">
      <alignment vertical="top" wrapText="1"/>
    </xf>
    <xf numFmtId="167" fontId="82" fillId="61" borderId="1" xfId="9" applyFont="1" applyFill="1" applyBorder="1" applyAlignment="1">
      <alignment horizontal="center" vertical="top" wrapText="1"/>
    </xf>
    <xf numFmtId="9" fontId="67" fillId="2" borderId="1" xfId="66" applyFont="1" applyFill="1" applyBorder="1" applyAlignment="1">
      <alignment horizontal="center"/>
    </xf>
    <xf numFmtId="0" fontId="70" fillId="0" borderId="0" xfId="64" applyFont="1"/>
    <xf numFmtId="0" fontId="89" fillId="2" borderId="0" xfId="0" applyFont="1" applyFill="1" applyAlignment="1">
      <alignment horizontal="center"/>
    </xf>
    <xf numFmtId="0" fontId="89" fillId="0" borderId="0" xfId="14" applyFont="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Alignment="1" applyProtection="1">
      <alignment horizontal="right" vertical="center"/>
      <protection hidden="1"/>
    </xf>
    <xf numFmtId="2" fontId="89" fillId="0" borderId="0" xfId="14" applyNumberFormat="1" applyFont="1" applyAlignment="1" applyProtection="1">
      <alignment vertical="center"/>
      <protection hidden="1"/>
    </xf>
    <xf numFmtId="0" fontId="89" fillId="0" borderId="0" xfId="14" applyFont="1" applyAlignment="1" applyProtection="1">
      <alignment vertical="center"/>
      <protection hidden="1"/>
    </xf>
    <xf numFmtId="0" fontId="89" fillId="0" borderId="0" xfId="0" applyFont="1"/>
    <xf numFmtId="0" fontId="67" fillId="0" borderId="43" xfId="0" applyFont="1" applyBorder="1"/>
    <xf numFmtId="0" fontId="67" fillId="0" borderId="44" xfId="0" applyFont="1" applyBorder="1"/>
    <xf numFmtId="0" fontId="67" fillId="0" borderId="45" xfId="0" applyFont="1" applyBorder="1"/>
    <xf numFmtId="0" fontId="67" fillId="2" borderId="0" xfId="18" applyFont="1" applyFill="1"/>
    <xf numFmtId="175" fontId="110" fillId="0" borderId="10" xfId="0" applyNumberFormat="1" applyFont="1" applyBorder="1" applyAlignment="1">
      <alignment horizontal="center" vertical="center"/>
    </xf>
    <xf numFmtId="0" fontId="83" fillId="0" borderId="0" xfId="13" applyFont="1"/>
    <xf numFmtId="2" fontId="71" fillId="2" borderId="1" xfId="14" applyNumberFormat="1" applyFont="1" applyFill="1" applyBorder="1" applyAlignment="1" applyProtection="1">
      <alignment horizontal="right" vertical="center"/>
      <protection hidden="1"/>
    </xf>
    <xf numFmtId="0" fontId="92" fillId="0" borderId="0" xfId="0" applyFont="1" applyAlignment="1">
      <alignment horizontal="center" vertical="center"/>
    </xf>
    <xf numFmtId="2" fontId="73" fillId="0" borderId="0" xfId="0" applyNumberFormat="1" applyFont="1" applyAlignment="1">
      <alignment horizontal="center" vertical="center"/>
    </xf>
    <xf numFmtId="0" fontId="67" fillId="0" borderId="21" xfId="0" applyFont="1" applyBorder="1" applyAlignment="1">
      <alignment horizontal="center" wrapText="1"/>
    </xf>
    <xf numFmtId="0" fontId="87" fillId="0" borderId="21" xfId="60" applyFont="1" applyBorder="1" applyAlignment="1">
      <alignment horizontal="center" wrapText="1"/>
    </xf>
    <xf numFmtId="0" fontId="67" fillId="0" borderId="46" xfId="0" applyFont="1" applyBorder="1" applyAlignment="1">
      <alignment horizontal="center" wrapText="1"/>
    </xf>
    <xf numFmtId="0" fontId="67" fillId="0" borderId="46" xfId="0" applyFont="1" applyBorder="1" applyAlignment="1">
      <alignment wrapText="1"/>
    </xf>
    <xf numFmtId="0" fontId="67" fillId="0" borderId="46" xfId="0" applyFont="1" applyBorder="1"/>
    <xf numFmtId="0" fontId="67" fillId="0" borderId="1" xfId="9" applyNumberFormat="1" applyFont="1" applyFill="1" applyBorder="1" applyAlignment="1"/>
    <xf numFmtId="2" fontId="67" fillId="0" borderId="4" xfId="0" applyNumberFormat="1" applyFont="1" applyBorder="1"/>
    <xf numFmtId="0" fontId="67" fillId="0" borderId="4" xfId="0" applyFont="1" applyBorder="1" applyAlignment="1">
      <alignment horizontal="center"/>
    </xf>
    <xf numFmtId="0" fontId="70" fillId="0" borderId="1" xfId="0" applyFont="1" applyBorder="1" applyAlignment="1">
      <alignment horizontal="center"/>
    </xf>
    <xf numFmtId="0" fontId="67" fillId="0" borderId="1" xfId="0" quotePrefix="1" applyFont="1" applyBorder="1"/>
    <xf numFmtId="0" fontId="67" fillId="2" borderId="21" xfId="0" applyFont="1" applyFill="1" applyBorder="1"/>
    <xf numFmtId="0" fontId="87" fillId="0" borderId="21" xfId="60" applyFont="1" applyBorder="1"/>
    <xf numFmtId="2" fontId="67" fillId="0" borderId="1" xfId="0" applyNumberFormat="1" applyFont="1" applyBorder="1" applyAlignment="1">
      <alignment horizontal="center"/>
    </xf>
    <xf numFmtId="2" fontId="67" fillId="0" borderId="7" xfId="0" applyNumberFormat="1" applyFont="1" applyBorder="1" applyAlignment="1">
      <alignment horizontal="center"/>
    </xf>
    <xf numFmtId="2" fontId="67" fillId="0" borderId="21" xfId="0" applyNumberFormat="1" applyFont="1" applyBorder="1" applyAlignment="1">
      <alignment horizontal="center" wrapText="1"/>
    </xf>
    <xf numFmtId="2" fontId="87" fillId="0" borderId="21" xfId="60" applyNumberFormat="1" applyFont="1" applyBorder="1" applyAlignment="1">
      <alignment horizontal="center" wrapText="1"/>
    </xf>
    <xf numFmtId="2" fontId="67" fillId="0" borderId="46" xfId="0" applyNumberFormat="1" applyFont="1" applyBorder="1" applyAlignment="1">
      <alignment horizontal="center"/>
    </xf>
    <xf numFmtId="2" fontId="67" fillId="0" borderId="4" xfId="0" applyNumberFormat="1" applyFont="1" applyBorder="1" applyAlignment="1">
      <alignment horizontal="center"/>
    </xf>
    <xf numFmtId="4" fontId="71" fillId="62" borderId="1" xfId="63" applyNumberFormat="1" applyFont="1" applyFill="1" applyBorder="1" applyAlignment="1" applyProtection="1">
      <alignment horizontal="center"/>
      <protection hidden="1"/>
    </xf>
    <xf numFmtId="9" fontId="71" fillId="63" borderId="1" xfId="17" applyFont="1" applyFill="1" applyBorder="1" applyAlignment="1" applyProtection="1">
      <alignment horizontal="center"/>
      <protection locked="0"/>
    </xf>
    <xf numFmtId="44" fontId="67" fillId="0" borderId="1" xfId="104" applyNumberFormat="1" applyFont="1" applyBorder="1"/>
    <xf numFmtId="173" fontId="82" fillId="61" borderId="1" xfId="9" applyNumberFormat="1" applyFont="1" applyFill="1" applyBorder="1" applyAlignment="1">
      <alignment horizontal="center" vertical="top" wrapText="1"/>
    </xf>
    <xf numFmtId="10" fontId="67" fillId="0" borderId="1" xfId="17" applyNumberFormat="1" applyFont="1" applyFill="1" applyBorder="1" applyAlignment="1">
      <alignment horizontal="center"/>
    </xf>
    <xf numFmtId="0" fontId="87" fillId="0" borderId="1" xfId="0" applyFont="1" applyBorder="1" applyAlignment="1">
      <alignment horizontal="center"/>
    </xf>
    <xf numFmtId="4" fontId="72" fillId="2" borderId="1" xfId="9" applyNumberFormat="1" applyFont="1" applyFill="1" applyBorder="1" applyAlignment="1">
      <alignment horizontal="center"/>
    </xf>
    <xf numFmtId="4" fontId="67" fillId="2" borderId="1" xfId="9" applyNumberFormat="1" applyFont="1" applyFill="1" applyBorder="1" applyAlignment="1">
      <alignment horizontal="center"/>
    </xf>
    <xf numFmtId="4" fontId="67" fillId="2" borderId="1" xfId="9" applyNumberFormat="1" applyFont="1" applyFill="1" applyBorder="1" applyAlignment="1">
      <alignment horizontal="right"/>
    </xf>
    <xf numFmtId="4" fontId="67" fillId="62" borderId="1" xfId="9" applyNumberFormat="1" applyFont="1" applyFill="1" applyBorder="1" applyAlignment="1">
      <alignment horizontal="center"/>
    </xf>
    <xf numFmtId="198" fontId="67" fillId="2" borderId="1" xfId="9" applyNumberFormat="1" applyFont="1" applyFill="1" applyBorder="1" applyAlignment="1">
      <alignment horizontal="center"/>
    </xf>
    <xf numFmtId="198" fontId="72" fillId="2" borderId="1" xfId="9" applyNumberFormat="1" applyFont="1" applyFill="1" applyBorder="1" applyAlignment="1">
      <alignment horizontal="center"/>
    </xf>
    <xf numFmtId="180" fontId="67" fillId="2" borderId="1" xfId="9" applyNumberFormat="1" applyFont="1" applyFill="1" applyBorder="1" applyAlignment="1">
      <alignment horizontal="center"/>
    </xf>
    <xf numFmtId="180" fontId="67" fillId="2" borderId="1" xfId="9" applyNumberFormat="1" applyFont="1" applyFill="1" applyBorder="1" applyAlignment="1"/>
    <xf numFmtId="167" fontId="67" fillId="2" borderId="1" xfId="9" applyFont="1" applyFill="1" applyBorder="1" applyAlignment="1"/>
    <xf numFmtId="44" fontId="69" fillId="0" borderId="0" xfId="90" applyNumberFormat="1" applyFont="1"/>
    <xf numFmtId="44" fontId="71" fillId="0" borderId="1" xfId="67" applyFont="1" applyFill="1" applyBorder="1" applyAlignment="1" applyProtection="1">
      <protection locked="0"/>
    </xf>
    <xf numFmtId="0" fontId="67" fillId="0" borderId="47" xfId="0" applyFont="1" applyBorder="1"/>
    <xf numFmtId="44" fontId="67" fillId="0" borderId="0" xfId="63" applyNumberFormat="1" applyFont="1" applyAlignment="1" applyProtection="1">
      <alignment horizontal="left"/>
      <protection hidden="1"/>
    </xf>
    <xf numFmtId="167" fontId="67" fillId="0" borderId="0" xfId="9" applyFont="1" applyFill="1" applyBorder="1" applyAlignment="1" applyProtection="1">
      <alignment horizontal="left"/>
      <protection hidden="1"/>
    </xf>
    <xf numFmtId="44" fontId="67" fillId="0" borderId="1" xfId="63" applyNumberFormat="1" applyFont="1" applyBorder="1" applyAlignment="1" applyProtection="1">
      <alignment horizontal="left"/>
      <protection hidden="1"/>
    </xf>
    <xf numFmtId="43" fontId="69" fillId="0" borderId="0" xfId="90" applyNumberFormat="1" applyFont="1"/>
    <xf numFmtId="9" fontId="67" fillId="2" borderId="0" xfId="66" applyFont="1" applyFill="1" applyBorder="1" applyAlignment="1">
      <alignment horizontal="center"/>
    </xf>
    <xf numFmtId="44" fontId="67" fillId="62" borderId="1" xfId="63" applyNumberFormat="1" applyFont="1" applyFill="1" applyBorder="1" applyAlignment="1" applyProtection="1">
      <alignment horizontal="left"/>
      <protection hidden="1"/>
    </xf>
    <xf numFmtId="198" fontId="67" fillId="0" borderId="1" xfId="9" applyNumberFormat="1" applyFont="1" applyFill="1" applyBorder="1" applyAlignment="1">
      <alignment horizontal="center"/>
    </xf>
    <xf numFmtId="4" fontId="67" fillId="0" borderId="1" xfId="9" applyNumberFormat="1" applyFont="1" applyFill="1" applyBorder="1" applyAlignment="1">
      <alignment horizontal="center"/>
    </xf>
    <xf numFmtId="2" fontId="72" fillId="2" borderId="1" xfId="9" applyNumberFormat="1" applyFont="1" applyFill="1" applyBorder="1" applyAlignment="1">
      <alignment horizontal="center"/>
    </xf>
    <xf numFmtId="0" fontId="67" fillId="0" borderId="1" xfId="104" applyFont="1" applyBorder="1"/>
    <xf numFmtId="0" fontId="67" fillId="0" borderId="1" xfId="104" applyFont="1" applyBorder="1" applyAlignment="1">
      <alignment horizontal="center" vertical="top" wrapText="1"/>
    </xf>
    <xf numFmtId="0" fontId="70" fillId="2" borderId="0" xfId="0" applyFont="1" applyFill="1" applyAlignment="1">
      <alignment horizontal="center"/>
    </xf>
    <xf numFmtId="0" fontId="67" fillId="0" borderId="0" xfId="0" quotePrefix="1" applyFont="1"/>
    <xf numFmtId="2" fontId="83" fillId="62" borderId="0" xfId="13" applyNumberFormat="1" applyFont="1" applyFill="1"/>
    <xf numFmtId="180" fontId="67" fillId="0" borderId="1" xfId="9" applyNumberFormat="1" applyFont="1" applyFill="1" applyBorder="1" applyAlignment="1">
      <alignment horizontal="center"/>
    </xf>
    <xf numFmtId="173" fontId="72" fillId="64" borderId="1" xfId="9" applyNumberFormat="1" applyFont="1" applyFill="1" applyBorder="1" applyAlignment="1">
      <alignment horizontal="center"/>
    </xf>
    <xf numFmtId="180" fontId="67" fillId="0" borderId="0" xfId="66" applyNumberFormat="1" applyFont="1" applyFill="1" applyBorder="1" applyAlignment="1">
      <alignment horizontal="center"/>
    </xf>
    <xf numFmtId="166" fontId="72" fillId="0" borderId="7" xfId="19" applyFont="1" applyFill="1" applyBorder="1" applyAlignment="1"/>
    <xf numFmtId="2" fontId="67" fillId="0" borderId="1" xfId="9" applyNumberFormat="1" applyFont="1" applyBorder="1" applyAlignment="1">
      <alignment horizontal="center"/>
    </xf>
    <xf numFmtId="0" fontId="67" fillId="0" borderId="1" xfId="10" applyFont="1" applyBorder="1" applyAlignment="1" applyProtection="1">
      <alignment horizontal="left" vertical="center"/>
      <protection hidden="1"/>
    </xf>
    <xf numFmtId="0" fontId="67" fillId="0" borderId="5" xfId="10" applyFont="1" applyBorder="1" applyAlignment="1" applyProtection="1">
      <alignment horizontal="left" vertical="center"/>
      <protection hidden="1"/>
    </xf>
    <xf numFmtId="0" fontId="67" fillId="0" borderId="6" xfId="10" applyFont="1" applyBorder="1" applyAlignment="1" applyProtection="1">
      <alignment horizontal="left" vertical="top"/>
      <protection hidden="1"/>
    </xf>
    <xf numFmtId="0" fontId="67" fillId="0" borderId="7" xfId="10" applyFont="1" applyBorder="1" applyAlignment="1" applyProtection="1">
      <alignment horizontal="center" vertical="top"/>
      <protection hidden="1"/>
    </xf>
    <xf numFmtId="0" fontId="67" fillId="0" borderId="1" xfId="10" applyFont="1" applyBorder="1" applyAlignment="1" applyProtection="1">
      <alignment horizontal="left" wrapText="1"/>
      <protection hidden="1"/>
    </xf>
    <xf numFmtId="0" fontId="67" fillId="0" borderId="7" xfId="10" applyFont="1" applyBorder="1" applyAlignment="1" applyProtection="1">
      <alignment horizontal="left" wrapText="1"/>
      <protection hidden="1"/>
    </xf>
    <xf numFmtId="0" fontId="67" fillId="62" borderId="2" xfId="11" applyFont="1" applyFill="1" applyBorder="1"/>
    <xf numFmtId="0" fontId="67" fillId="62" borderId="6" xfId="11" applyFont="1" applyFill="1" applyBorder="1"/>
    <xf numFmtId="0" fontId="67" fillId="62" borderId="5" xfId="11" applyFont="1" applyFill="1" applyBorder="1"/>
    <xf numFmtId="0" fontId="67" fillId="0" borderId="5" xfId="11" applyFont="1" applyBorder="1"/>
    <xf numFmtId="179" fontId="101" fillId="0" borderId="6" xfId="11" applyNumberFormat="1" applyFont="1" applyBorder="1"/>
    <xf numFmtId="179" fontId="101" fillId="0" borderId="7" xfId="11" applyNumberFormat="1" applyFont="1" applyBorder="1"/>
    <xf numFmtId="0" fontId="120" fillId="65" borderId="4" xfId="0" applyFont="1" applyFill="1" applyBorder="1" applyAlignment="1" applyProtection="1">
      <alignment horizontal="center" vertical="center" wrapText="1"/>
      <protection hidden="1"/>
    </xf>
    <xf numFmtId="0" fontId="120" fillId="65" borderId="8" xfId="0" applyFont="1" applyFill="1" applyBorder="1" applyAlignment="1" applyProtection="1">
      <alignment horizontal="center" vertical="center" wrapText="1"/>
      <protection hidden="1"/>
    </xf>
    <xf numFmtId="179" fontId="120" fillId="65" borderId="1" xfId="0" applyNumberFormat="1" applyFont="1" applyFill="1" applyBorder="1" applyAlignment="1" applyProtection="1">
      <alignment horizontal="center" vertical="center" wrapText="1"/>
      <protection hidden="1"/>
    </xf>
    <xf numFmtId="0" fontId="67" fillId="0" borderId="1" xfId="0" applyFont="1" applyBorder="1" applyAlignment="1" applyProtection="1">
      <alignment horizontal="left" vertical="center"/>
      <protection hidden="1"/>
    </xf>
    <xf numFmtId="0" fontId="67" fillId="0" borderId="7" xfId="0" applyFont="1" applyBorder="1" applyAlignment="1" applyProtection="1">
      <alignment horizontal="left" vertical="center"/>
      <protection hidden="1"/>
    </xf>
    <xf numFmtId="0" fontId="67" fillId="0" borderId="9" xfId="0" applyFont="1" applyBorder="1" applyAlignment="1" applyProtection="1">
      <alignment horizontal="left" vertical="center"/>
      <protection hidden="1"/>
    </xf>
    <xf numFmtId="0" fontId="67" fillId="0" borderId="11" xfId="0" applyFont="1" applyBorder="1" applyAlignment="1" applyProtection="1">
      <alignment horizontal="left" vertical="center"/>
      <protection hidden="1"/>
    </xf>
    <xf numFmtId="0" fontId="67" fillId="0" borderId="0" xfId="0" applyFont="1" applyAlignment="1" applyProtection="1">
      <alignment horizontal="left" vertical="center"/>
      <protection hidden="1"/>
    </xf>
    <xf numFmtId="0" fontId="102" fillId="0" borderId="6" xfId="0" applyFont="1" applyBorder="1" applyAlignment="1">
      <alignment horizontal="left"/>
    </xf>
    <xf numFmtId="0" fontId="102" fillId="0" borderId="6" xfId="0" applyFont="1" applyBorder="1" applyAlignment="1">
      <alignment horizontal="right"/>
    </xf>
    <xf numFmtId="0" fontId="102" fillId="0" borderId="6" xfId="0" applyFont="1" applyBorder="1" applyAlignment="1">
      <alignment vertical="center"/>
    </xf>
    <xf numFmtId="179" fontId="102" fillId="0" borderId="1" xfId="0" applyNumberFormat="1" applyFont="1" applyBorder="1" applyAlignment="1">
      <alignment vertical="center"/>
    </xf>
    <xf numFmtId="179" fontId="67" fillId="66" borderId="1" xfId="0" applyNumberFormat="1" applyFont="1" applyFill="1" applyBorder="1" applyAlignment="1" applyProtection="1">
      <alignment vertical="center"/>
      <protection hidden="1"/>
    </xf>
    <xf numFmtId="179" fontId="67" fillId="0" borderId="1" xfId="0" applyNumberFormat="1" applyFont="1" applyBorder="1" applyAlignment="1" applyProtection="1">
      <alignment vertical="center"/>
      <protection hidden="1"/>
    </xf>
    <xf numFmtId="0" fontId="67" fillId="0" borderId="6" xfId="0" applyFont="1" applyBorder="1" applyAlignment="1" applyProtection="1">
      <alignment horizontal="center" vertical="center"/>
      <protection hidden="1"/>
    </xf>
    <xf numFmtId="0" fontId="67" fillId="0" borderId="2" xfId="0" applyFont="1" applyBorder="1" applyAlignment="1" applyProtection="1">
      <alignment horizontal="center" vertical="center"/>
      <protection hidden="1"/>
    </xf>
    <xf numFmtId="0" fontId="67" fillId="0" borderId="5" xfId="0" applyFont="1" applyBorder="1" applyAlignment="1" applyProtection="1">
      <alignment horizontal="center" vertical="center"/>
      <protection hidden="1"/>
    </xf>
    <xf numFmtId="2" fontId="120" fillId="65" borderId="1" xfId="0" applyNumberFormat="1" applyFont="1" applyFill="1" applyBorder="1" applyAlignment="1" applyProtection="1">
      <alignment horizontal="center" vertical="center" wrapText="1"/>
      <protection hidden="1"/>
    </xf>
    <xf numFmtId="0" fontId="102" fillId="0" borderId="1" xfId="0" applyFont="1" applyBorder="1" applyAlignment="1">
      <alignment vertical="center"/>
    </xf>
    <xf numFmtId="179" fontId="67" fillId="0" borderId="6" xfId="0" applyNumberFormat="1" applyFont="1" applyBorder="1" applyAlignment="1" applyProtection="1">
      <alignment vertical="center"/>
      <protection hidden="1"/>
    </xf>
    <xf numFmtId="166" fontId="67" fillId="0" borderId="1" xfId="19" applyFont="1" applyBorder="1" applyAlignment="1" applyProtection="1">
      <alignment vertical="center"/>
      <protection hidden="1"/>
    </xf>
    <xf numFmtId="3" fontId="71" fillId="0" borderId="1" xfId="63" applyNumberFormat="1" applyFont="1" applyBorder="1" applyAlignment="1" applyProtection="1">
      <alignment horizontal="center"/>
      <protection hidden="1"/>
    </xf>
    <xf numFmtId="0" fontId="87" fillId="0" borderId="6" xfId="0" applyFont="1" applyBorder="1"/>
    <xf numFmtId="0" fontId="67" fillId="0" borderId="6" xfId="0" applyFont="1" applyBorder="1" applyAlignment="1">
      <alignment horizontal="center"/>
    </xf>
    <xf numFmtId="4" fontId="71" fillId="0" borderId="6" xfId="63" applyNumberFormat="1" applyFont="1" applyBorder="1" applyAlignment="1" applyProtection="1">
      <alignment horizontal="center"/>
      <protection hidden="1"/>
    </xf>
    <xf numFmtId="167" fontId="67" fillId="0" borderId="6" xfId="9" applyFont="1" applyFill="1" applyBorder="1"/>
    <xf numFmtId="44" fontId="71" fillId="0" borderId="6" xfId="67" applyFont="1" applyFill="1" applyBorder="1" applyAlignment="1" applyProtection="1">
      <protection locked="0"/>
    </xf>
    <xf numFmtId="166" fontId="67" fillId="0" borderId="6" xfId="19" applyFont="1" applyFill="1" applyBorder="1"/>
    <xf numFmtId="0" fontId="67" fillId="0" borderId="1" xfId="0" applyFont="1" applyBorder="1" applyAlignment="1" applyProtection="1">
      <alignment horizontal="center" vertical="center"/>
      <protection hidden="1"/>
    </xf>
    <xf numFmtId="44" fontId="85" fillId="0" borderId="0" xfId="17" quotePrefix="1" applyNumberFormat="1" applyFont="1" applyFill="1" applyBorder="1" applyAlignment="1">
      <alignment horizontal="left"/>
    </xf>
    <xf numFmtId="44" fontId="85" fillId="0" borderId="0" xfId="17" quotePrefix="1" applyNumberFormat="1" applyFont="1" applyFill="1" applyAlignment="1">
      <alignment horizontal="left"/>
    </xf>
    <xf numFmtId="0" fontId="67" fillId="0" borderId="7" xfId="0" applyFont="1" applyBorder="1" applyAlignment="1">
      <alignment horizontal="left"/>
    </xf>
    <xf numFmtId="9" fontId="67" fillId="2" borderId="48" xfId="66" applyFont="1" applyFill="1" applyBorder="1" applyAlignment="1">
      <alignment horizontal="center"/>
    </xf>
    <xf numFmtId="1" fontId="72" fillId="2" borderId="1" xfId="9" applyNumberFormat="1" applyFont="1" applyFill="1" applyBorder="1" applyAlignment="1">
      <alignment horizontal="center"/>
    </xf>
    <xf numFmtId="0" fontId="82" fillId="61" borderId="50" xfId="0" applyFont="1" applyFill="1" applyBorder="1" applyAlignment="1">
      <alignment wrapText="1"/>
    </xf>
    <xf numFmtId="198" fontId="67" fillId="62" borderId="7" xfId="9" applyNumberFormat="1" applyFont="1" applyFill="1" applyBorder="1" applyAlignment="1">
      <alignment horizontal="center"/>
    </xf>
    <xf numFmtId="0" fontId="70" fillId="0" borderId="7" xfId="0" applyFont="1" applyBorder="1"/>
    <xf numFmtId="2" fontId="71" fillId="0" borderId="1" xfId="4" applyNumberFormat="1" applyFont="1" applyFill="1" applyBorder="1" applyAlignment="1" applyProtection="1">
      <protection hidden="1"/>
    </xf>
    <xf numFmtId="166" fontId="71" fillId="35" borderId="1" xfId="19" applyFont="1" applyFill="1" applyBorder="1" applyAlignment="1" applyProtection="1">
      <protection locked="0"/>
    </xf>
    <xf numFmtId="166" fontId="67" fillId="0" borderId="1" xfId="19" applyFont="1" applyFill="1" applyBorder="1" applyAlignment="1" applyProtection="1">
      <alignment vertical="center"/>
      <protection hidden="1"/>
    </xf>
    <xf numFmtId="166" fontId="71" fillId="63" borderId="1" xfId="19" applyFont="1" applyFill="1" applyBorder="1" applyAlignment="1" applyProtection="1">
      <protection locked="0"/>
    </xf>
    <xf numFmtId="179" fontId="72" fillId="0" borderId="1" xfId="4" applyNumberFormat="1" applyFont="1" applyFill="1" applyBorder="1" applyAlignment="1" applyProtection="1">
      <protection hidden="1"/>
    </xf>
    <xf numFmtId="169" fontId="71" fillId="0" borderId="1" xfId="4" applyFont="1" applyFill="1" applyBorder="1" applyAlignment="1" applyProtection="1">
      <protection hidden="1"/>
    </xf>
    <xf numFmtId="166" fontId="71" fillId="0" borderId="1" xfId="19" applyFont="1" applyFill="1" applyBorder="1" applyAlignment="1" applyProtection="1">
      <protection locked="0"/>
    </xf>
    <xf numFmtId="169" fontId="71" fillId="0" borderId="1" xfId="4" applyFont="1" applyFill="1" applyBorder="1" applyAlignment="1" applyProtection="1">
      <protection locked="0"/>
    </xf>
    <xf numFmtId="166" fontId="99" fillId="2" borderId="1" xfId="19" applyFont="1" applyFill="1" applyBorder="1" applyAlignment="1" applyProtection="1">
      <alignment horizontal="right"/>
      <protection locked="0"/>
    </xf>
    <xf numFmtId="2" fontId="71" fillId="0" borderId="1" xfId="4" applyNumberFormat="1" applyFont="1" applyFill="1" applyBorder="1" applyAlignment="1" applyProtection="1">
      <alignment horizontal="right"/>
      <protection locked="0"/>
    </xf>
    <xf numFmtId="166" fontId="67" fillId="0" borderId="5" xfId="19" applyFont="1" applyFill="1" applyBorder="1" applyAlignment="1" applyProtection="1">
      <protection hidden="1"/>
    </xf>
    <xf numFmtId="166" fontId="67" fillId="0" borderId="1" xfId="19" applyFont="1" applyFill="1" applyBorder="1" applyAlignment="1" applyProtection="1">
      <protection hidden="1"/>
    </xf>
    <xf numFmtId="179" fontId="75" fillId="0" borderId="1" xfId="6" applyNumberFormat="1" applyFont="1" applyFill="1" applyBorder="1" applyAlignment="1" applyProtection="1">
      <protection hidden="1"/>
    </xf>
    <xf numFmtId="1" fontId="72" fillId="0" borderId="1" xfId="14" applyNumberFormat="1" applyFont="1" applyBorder="1" applyAlignment="1" applyProtection="1">
      <alignment horizontal="center" vertical="center"/>
      <protection hidden="1"/>
    </xf>
    <xf numFmtId="0" fontId="67" fillId="0" borderId="1" xfId="11" applyFont="1" applyBorder="1" applyAlignment="1">
      <alignment horizontal="center"/>
    </xf>
    <xf numFmtId="0" fontId="120" fillId="65" borderId="48" xfId="0" applyFont="1" applyFill="1" applyBorder="1" applyAlignment="1" applyProtection="1">
      <alignment horizontal="center" vertical="center" wrapText="1"/>
      <protection hidden="1"/>
    </xf>
    <xf numFmtId="0" fontId="67" fillId="0" borderId="0" xfId="0" applyFont="1" applyAlignment="1">
      <alignment horizontal="left" vertical="top" wrapText="1"/>
    </xf>
    <xf numFmtId="0" fontId="70" fillId="0" borderId="0" xfId="14" applyFont="1" applyAlignment="1" applyProtection="1">
      <alignment horizontal="left" vertical="top" wrapText="1"/>
      <protection hidden="1"/>
    </xf>
    <xf numFmtId="2" fontId="84" fillId="62" borderId="0" xfId="64" applyNumberFormat="1" applyFont="1" applyFill="1" applyAlignment="1"/>
    <xf numFmtId="0" fontId="67" fillId="62" borderId="0" xfId="65" applyFont="1" applyFill="1" applyAlignment="1"/>
    <xf numFmtId="49" fontId="81" fillId="61" borderId="49" xfId="64" applyNumberFormat="1" applyFont="1" applyFill="1" applyBorder="1" applyAlignment="1">
      <alignment horizontal="left" vertical="top" wrapText="1"/>
    </xf>
    <xf numFmtId="49" fontId="81" fillId="61" borderId="48" xfId="64" applyNumberFormat="1" applyFont="1" applyFill="1" applyBorder="1" applyAlignment="1">
      <alignment horizontal="left" vertical="top" wrapText="1"/>
    </xf>
    <xf numFmtId="49" fontId="81" fillId="61" borderId="8" xfId="64" applyNumberFormat="1" applyFont="1" applyFill="1" applyBorder="1" applyAlignment="1">
      <alignment horizontal="left" vertical="top" wrapText="1"/>
    </xf>
    <xf numFmtId="49" fontId="81" fillId="61" borderId="42" xfId="64" applyNumberFormat="1" applyFont="1" applyFill="1" applyBorder="1" applyAlignment="1">
      <alignment horizontal="left" vertical="top" wrapText="1"/>
    </xf>
    <xf numFmtId="49" fontId="81" fillId="61" borderId="0" xfId="64" applyNumberFormat="1" applyFont="1" applyFill="1" applyAlignment="1">
      <alignment horizontal="left" vertical="top" wrapText="1"/>
    </xf>
    <xf numFmtId="49" fontId="81" fillId="61" borderId="10" xfId="64" applyNumberFormat="1" applyFont="1" applyFill="1" applyBorder="1" applyAlignment="1">
      <alignment horizontal="left" vertical="top" wrapText="1"/>
    </xf>
    <xf numFmtId="49" fontId="81" fillId="61" borderId="38"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73" fontId="82" fillId="61" borderId="5" xfId="9" applyNumberFormat="1" applyFont="1" applyFill="1" applyBorder="1" applyAlignment="1">
      <alignment horizontal="center"/>
    </xf>
    <xf numFmtId="173" fontId="82" fillId="61" borderId="6" xfId="9" applyNumberFormat="1" applyFont="1" applyFill="1" applyBorder="1" applyAlignment="1">
      <alignment horizontal="center"/>
    </xf>
    <xf numFmtId="173" fontId="82" fillId="61" borderId="7" xfId="9" applyNumberFormat="1" applyFont="1" applyFill="1" applyBorder="1" applyAlignment="1">
      <alignment horizontal="center"/>
    </xf>
    <xf numFmtId="2" fontId="82" fillId="61" borderId="5" xfId="0" applyNumberFormat="1" applyFont="1" applyFill="1" applyBorder="1" applyAlignment="1">
      <alignment horizontal="center" vertical="center"/>
    </xf>
    <xf numFmtId="2" fontId="82" fillId="61" borderId="6" xfId="0" applyNumberFormat="1" applyFont="1" applyFill="1" applyBorder="1" applyAlignment="1">
      <alignment horizontal="center" vertical="center"/>
    </xf>
    <xf numFmtId="49" fontId="82" fillId="61" borderId="5" xfId="64" applyNumberFormat="1" applyFont="1" applyFill="1" applyBorder="1" applyAlignment="1">
      <alignment horizontal="left" vertical="top" wrapText="1"/>
    </xf>
    <xf numFmtId="49" fontId="82" fillId="61" borderId="6" xfId="64" applyNumberFormat="1" applyFont="1" applyFill="1" applyBorder="1" applyAlignment="1">
      <alignment horizontal="left" vertical="top" wrapText="1"/>
    </xf>
    <xf numFmtId="49" fontId="82" fillId="61" borderId="7" xfId="64" applyNumberFormat="1" applyFont="1" applyFill="1" applyBorder="1" applyAlignment="1">
      <alignment horizontal="left" vertical="top" wrapText="1"/>
    </xf>
    <xf numFmtId="0" fontId="67" fillId="0" borderId="5" xfId="0" applyFont="1" applyBorder="1" applyAlignment="1">
      <alignment horizontal="left"/>
    </xf>
    <xf numFmtId="0" fontId="67" fillId="0" borderId="7" xfId="0" applyFont="1" applyBorder="1" applyAlignment="1">
      <alignment horizontal="left"/>
    </xf>
    <xf numFmtId="0" fontId="72" fillId="0" borderId="5" xfId="14" applyFont="1" applyBorder="1" applyAlignment="1" applyProtection="1">
      <alignment horizontal="left" vertical="center"/>
      <protection hidden="1"/>
    </xf>
    <xf numFmtId="0" fontId="72" fillId="0" borderId="7" xfId="14" applyFont="1" applyBorder="1" applyAlignment="1" applyProtection="1">
      <alignment horizontal="left" vertical="center"/>
      <protection hidden="1"/>
    </xf>
    <xf numFmtId="2" fontId="104" fillId="61" borderId="1"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2" fontId="104" fillId="61" borderId="5" xfId="14" applyNumberFormat="1" applyFont="1" applyFill="1" applyBorder="1" applyAlignment="1" applyProtection="1">
      <alignment horizontal="center" vertical="center" wrapText="1"/>
      <protection hidden="1"/>
    </xf>
    <xf numFmtId="2" fontId="104" fillId="61" borderId="6" xfId="14" applyNumberFormat="1" applyFont="1" applyFill="1" applyBorder="1" applyAlignment="1" applyProtection="1">
      <alignment horizontal="center" vertical="center" wrapText="1"/>
      <protection hidden="1"/>
    </xf>
    <xf numFmtId="2" fontId="104" fillId="61" borderId="7"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7" fillId="0" borderId="5" xfId="11" applyFont="1" applyBorder="1" applyAlignment="1">
      <alignment horizontal="left"/>
    </xf>
    <xf numFmtId="0" fontId="67" fillId="0" borderId="6" xfId="11" applyFont="1" applyBorder="1" applyAlignment="1">
      <alignment horizontal="left"/>
    </xf>
    <xf numFmtId="0" fontId="67" fillId="0" borderId="7" xfId="11" applyFont="1" applyBorder="1" applyAlignment="1">
      <alignment horizontal="left"/>
    </xf>
    <xf numFmtId="0" fontId="67" fillId="0" borderId="5" xfId="11" applyFont="1" applyBorder="1" applyAlignment="1">
      <alignment horizontal="center"/>
    </xf>
    <xf numFmtId="0" fontId="67" fillId="0" borderId="6" xfId="11" applyFont="1" applyBorder="1" applyAlignment="1">
      <alignment horizontal="center"/>
    </xf>
    <xf numFmtId="0" fontId="67" fillId="0" borderId="7" xfId="11" applyFont="1" applyBorder="1" applyAlignment="1">
      <alignment horizontal="center"/>
    </xf>
    <xf numFmtId="0" fontId="67" fillId="0" borderId="5" xfId="10" applyFont="1" applyBorder="1" applyAlignment="1" applyProtection="1">
      <alignment horizontal="center"/>
      <protection hidden="1"/>
    </xf>
    <xf numFmtId="0" fontId="67" fillId="0" borderId="6" xfId="10" applyFont="1" applyBorder="1" applyAlignment="1" applyProtection="1">
      <alignment horizontal="center"/>
      <protection hidden="1"/>
    </xf>
    <xf numFmtId="0" fontId="67" fillId="0" borderId="7" xfId="10" applyFont="1" applyBorder="1" applyAlignment="1" applyProtection="1">
      <alignment horizontal="center"/>
      <protection hidden="1"/>
    </xf>
    <xf numFmtId="0" fontId="67" fillId="0" borderId="6" xfId="0" applyFont="1" applyBorder="1" applyAlignment="1">
      <alignment horizontal="center"/>
    </xf>
    <xf numFmtId="0" fontId="67" fillId="0" borderId="7" xfId="0" applyFont="1" applyBorder="1" applyAlignment="1">
      <alignment horizontal="center"/>
    </xf>
    <xf numFmtId="0" fontId="95" fillId="0" borderId="0" xfId="90" applyFont="1" applyAlignment="1">
      <alignment horizontal="left" vertical="center" wrapText="1"/>
    </xf>
  </cellXfs>
  <cellStyles count="52899">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ontrolecel 2 2" xfId="52892" xr:uid="{5587EA63-BBEE-438F-AA4C-FA6D8AC2FEB3}"/>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4 3" xfId="52896" xr:uid="{886FEB48-868D-4908-A804-07BAA6382051}"/>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al 2 2" xfId="52891" xr:uid="{26720F26-0337-432C-8D38-483D2D328592}"/>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ngeldig 2 2" xfId="52890" xr:uid="{F261655D-075E-483C-AD12-F26CE26BCAB3}"/>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15" xfId="52887" xr:uid="{539CE26F-04F9-4719-B80C-54AD6627D927}"/>
    <cellStyle name="Standaard 16" xfId="52888" xr:uid="{CD155B34-02B1-4ADE-BF76-17FE6973E7BD}"/>
    <cellStyle name="Standaard 17" xfId="52898" xr:uid="{104F3DC8-A298-4E09-893A-DC5276685957}"/>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2 3" xfId="52897" xr:uid="{E87B7556-014C-4E6C-B122-10AF41E19AE7}"/>
    <cellStyle name="Standaard 2 3" xfId="93" xr:uid="{00000000-0005-0000-0000-000068CE0000}"/>
    <cellStyle name="Standaard 2 3 2" xfId="52874" xr:uid="{00000000-0005-0000-0000-000069CE0000}"/>
    <cellStyle name="Standaard 2 4" xfId="52875" xr:uid="{00000000-0005-0000-0000-00006ACE0000}"/>
    <cellStyle name="Standaard 2 5" xfId="52889" xr:uid="{101CB317-8EA4-4BEE-AB82-FDD13032FE45}"/>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3 6" xfId="52895" xr:uid="{D75368AE-6216-46A5-846F-4A9FC9277A2D}"/>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 9 2" xfId="52894" xr:uid="{7D36D96A-B36D-4AC1-9B7A-50C70E0A6DF9}"/>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al 2 2" xfId="52893" xr:uid="{A24050B5-9F67-43AD-B950-507978BB7436}"/>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vrfryslan.sharepoint.com/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vrfryslan.sharepoint.com/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4"/>
  <sheetViews>
    <sheetView showGridLines="0" showZeros="0" showOutlineSymbols="0" zoomScaleNormal="100" workbookViewId="0">
      <pane ySplit="5" topLeftCell="A6" activePane="bottomLeft" state="frozen"/>
      <selection activeCell="D33" sqref="D33"/>
      <selection pane="bottomLeft" activeCell="F4" sqref="F4"/>
    </sheetView>
  </sheetViews>
  <sheetFormatPr defaultColWidth="9.28515625" defaultRowHeight="13.15"/>
  <cols>
    <col min="1" max="1" width="36.7109375" style="3" bestFit="1" customWidth="1"/>
    <col min="2" max="4" width="15.7109375" style="3" customWidth="1"/>
    <col min="5" max="5" width="9.7109375" style="3" customWidth="1"/>
    <col min="6" max="6" width="13.85546875" style="3" customWidth="1"/>
    <col min="7" max="7" width="3.140625" style="3" customWidth="1"/>
    <col min="8" max="8" width="7.85546875" style="3" customWidth="1"/>
    <col min="9" max="9" width="27" style="3" bestFit="1" customWidth="1"/>
    <col min="10" max="16384" width="9.28515625" style="3"/>
  </cols>
  <sheetData>
    <row r="1" spans="1:8">
      <c r="A1" s="40" t="s">
        <v>0</v>
      </c>
      <c r="B1" s="2"/>
      <c r="C1" s="2"/>
      <c r="D1" s="2"/>
      <c r="E1" s="2"/>
      <c r="F1" s="2"/>
      <c r="G1" s="2"/>
      <c r="H1" s="2"/>
    </row>
    <row r="2" spans="1:8" ht="26.1" customHeight="1">
      <c r="A2" s="40" t="s">
        <v>1</v>
      </c>
      <c r="B2" s="4"/>
      <c r="C2" s="4"/>
      <c r="D2" s="4"/>
      <c r="E2" s="4"/>
      <c r="F2" s="5"/>
      <c r="G2" s="5"/>
      <c r="H2" s="5"/>
    </row>
    <row r="3" spans="1:8">
      <c r="A3" s="4"/>
      <c r="B3" s="4"/>
      <c r="C3" s="4"/>
      <c r="D3" s="4"/>
      <c r="E3" s="4"/>
      <c r="F3" s="6"/>
      <c r="G3" s="7"/>
      <c r="H3" s="5"/>
    </row>
    <row r="4" spans="1:8" ht="17.25" customHeight="1">
      <c r="A4" s="3" t="s">
        <v>2</v>
      </c>
      <c r="B4" s="8"/>
      <c r="C4" s="8"/>
      <c r="F4" s="452" t="s">
        <v>3</v>
      </c>
      <c r="H4" s="5"/>
    </row>
    <row r="5" spans="1:8" ht="33.75" customHeight="1">
      <c r="A5" s="590" t="s">
        <v>4</v>
      </c>
      <c r="B5" s="590"/>
      <c r="C5" s="590"/>
      <c r="D5" s="590"/>
      <c r="E5" s="590"/>
      <c r="F5" s="590"/>
      <c r="G5" s="7"/>
      <c r="H5" s="5"/>
    </row>
    <row r="6" spans="1:8" ht="18" customHeight="1">
      <c r="A6" s="591"/>
      <c r="B6" s="591"/>
      <c r="C6" s="591"/>
      <c r="D6" s="591"/>
      <c r="E6" s="591"/>
      <c r="F6" s="591"/>
      <c r="G6" s="9"/>
      <c r="H6" s="10"/>
    </row>
    <row r="7" spans="1:8">
      <c r="B7" s="11"/>
      <c r="C7" s="11"/>
      <c r="D7" s="11"/>
      <c r="E7" s="11"/>
      <c r="F7" s="6"/>
      <c r="G7" s="7"/>
      <c r="H7" s="5"/>
    </row>
    <row r="8" spans="1:8">
      <c r="B8" s="11"/>
      <c r="C8" s="11"/>
      <c r="D8" s="11"/>
      <c r="E8" s="11"/>
      <c r="F8" s="6"/>
      <c r="G8" s="7"/>
      <c r="H8" s="5"/>
    </row>
    <row r="9" spans="1:8">
      <c r="B9" s="11"/>
      <c r="C9" s="11"/>
      <c r="D9" s="11"/>
      <c r="E9" s="11"/>
      <c r="F9" s="6"/>
      <c r="G9" s="7"/>
      <c r="H9" s="5"/>
    </row>
    <row r="10" spans="1:8">
      <c r="B10" s="8"/>
      <c r="C10" s="8"/>
      <c r="D10" s="8"/>
      <c r="E10" s="8"/>
      <c r="F10" s="6"/>
      <c r="G10" s="7"/>
      <c r="H10" s="5"/>
    </row>
    <row r="11" spans="1:8">
      <c r="B11" s="8"/>
      <c r="C11" s="8"/>
      <c r="D11" s="8"/>
      <c r="E11" s="8"/>
      <c r="F11" s="6"/>
      <c r="G11" s="7"/>
      <c r="H11" s="5"/>
    </row>
    <row r="12" spans="1:8">
      <c r="B12" s="8"/>
      <c r="C12" s="8"/>
      <c r="D12" s="8"/>
      <c r="E12" s="8"/>
      <c r="F12" s="6"/>
      <c r="G12" s="7"/>
      <c r="H12" s="5"/>
    </row>
    <row r="13" spans="1:8">
      <c r="B13" s="8"/>
      <c r="C13" s="8"/>
      <c r="D13" s="8"/>
      <c r="E13" s="8"/>
      <c r="F13" s="6"/>
      <c r="G13" s="7"/>
      <c r="H13" s="5"/>
    </row>
    <row r="14" spans="1:8">
      <c r="B14" s="11"/>
      <c r="C14" s="11"/>
      <c r="D14" s="11"/>
      <c r="E14" s="11"/>
      <c r="F14" s="6"/>
      <c r="G14" s="7"/>
      <c r="H14" s="5"/>
    </row>
    <row r="15" spans="1:8">
      <c r="B15" s="8"/>
      <c r="C15" s="8"/>
      <c r="D15" s="12"/>
      <c r="E15" s="13"/>
      <c r="F15" s="6"/>
      <c r="G15" s="7"/>
      <c r="H15" s="5"/>
    </row>
    <row r="16" spans="1:8">
      <c r="B16" s="8"/>
      <c r="C16" s="8"/>
      <c r="D16" s="14"/>
      <c r="E16" s="15"/>
      <c r="F16" s="6"/>
      <c r="G16" s="7"/>
      <c r="H16" s="5"/>
    </row>
    <row r="17" spans="1:8">
      <c r="A17" s="5"/>
      <c r="B17" s="5"/>
      <c r="C17" s="5"/>
      <c r="D17" s="5"/>
      <c r="E17" s="5"/>
      <c r="F17" s="5"/>
      <c r="G17" s="5"/>
      <c r="H17" s="5"/>
    </row>
    <row r="18" spans="1:8">
      <c r="B18" s="16"/>
      <c r="C18" s="393"/>
      <c r="D18" s="16"/>
      <c r="E18" s="16"/>
      <c r="F18" s="17"/>
      <c r="G18" s="9"/>
      <c r="H18" s="5"/>
    </row>
    <row r="19" spans="1:8">
      <c r="A19" s="18"/>
      <c r="B19" s="19"/>
      <c r="C19" s="20"/>
      <c r="D19" s="19"/>
      <c r="E19" s="20"/>
      <c r="F19" s="21"/>
      <c r="G19" s="9"/>
      <c r="H19" s="22"/>
    </row>
    <row r="20" spans="1:8">
      <c r="B20" s="19"/>
      <c r="C20" s="20"/>
      <c r="D20" s="19"/>
      <c r="E20" s="20"/>
      <c r="F20" s="21"/>
      <c r="G20" s="9"/>
      <c r="H20" s="22"/>
    </row>
    <row r="21" spans="1:8">
      <c r="A21" s="23"/>
      <c r="B21" s="20"/>
      <c r="C21" s="24"/>
      <c r="D21" s="20"/>
      <c r="E21" s="24"/>
      <c r="F21" s="9"/>
      <c r="G21" s="9"/>
      <c r="H21" s="10"/>
    </row>
    <row r="22" spans="1:8">
      <c r="B22" s="25"/>
      <c r="C22" s="26"/>
      <c r="D22" s="25"/>
      <c r="E22" s="26"/>
      <c r="F22" s="9"/>
      <c r="G22" s="9"/>
      <c r="H22" s="10"/>
    </row>
    <row r="23" spans="1:8">
      <c r="A23" s="5"/>
      <c r="B23" s="27"/>
      <c r="C23" s="25"/>
      <c r="D23" s="27"/>
      <c r="E23" s="25"/>
      <c r="F23" s="9"/>
      <c r="G23" s="9"/>
      <c r="H23" s="10"/>
    </row>
    <row r="24" spans="1:8">
      <c r="B24" s="27"/>
      <c r="C24" s="25"/>
      <c r="D24" s="27"/>
      <c r="E24" s="25"/>
      <c r="F24" s="9"/>
      <c r="G24" s="9"/>
      <c r="H24" s="10"/>
    </row>
    <row r="25" spans="1:8">
      <c r="A25" s="5"/>
      <c r="B25" s="27"/>
      <c r="C25" s="25"/>
      <c r="D25" s="27"/>
      <c r="E25" s="25"/>
      <c r="F25" s="9"/>
      <c r="G25" s="9"/>
      <c r="H25" s="10"/>
    </row>
    <row r="26" spans="1:8">
      <c r="A26" s="5"/>
      <c r="B26" s="27"/>
      <c r="C26" s="25"/>
      <c r="D26" s="27"/>
      <c r="E26" s="25"/>
      <c r="F26" s="28"/>
      <c r="G26" s="29"/>
      <c r="H26" s="30"/>
    </row>
    <row r="27" spans="1:8">
      <c r="A27" s="5"/>
      <c r="B27" s="27"/>
      <c r="C27" s="25"/>
      <c r="D27" s="27"/>
      <c r="E27" s="25"/>
      <c r="F27" s="28"/>
      <c r="G27" s="29"/>
      <c r="H27" s="31"/>
    </row>
    <row r="28" spans="1:8">
      <c r="A28" s="23"/>
      <c r="B28" s="25"/>
      <c r="C28" s="32"/>
      <c r="D28" s="25"/>
      <c r="E28" s="32"/>
      <c r="F28" s="33"/>
      <c r="G28" s="29"/>
      <c r="H28" s="34"/>
    </row>
    <row r="29" spans="1:8">
      <c r="A29" s="35"/>
      <c r="B29" s="25"/>
      <c r="C29" s="35"/>
      <c r="D29" s="25"/>
      <c r="E29" s="35"/>
      <c r="F29" s="36"/>
      <c r="G29" s="29"/>
      <c r="H29" s="34"/>
    </row>
    <row r="30" spans="1:8">
      <c r="A30" s="23"/>
      <c r="B30" s="27"/>
      <c r="C30" s="37"/>
      <c r="D30" s="25"/>
      <c r="E30" s="37"/>
      <c r="F30" s="33"/>
      <c r="G30" s="29"/>
      <c r="H30" s="34"/>
    </row>
    <row r="31" spans="1:8">
      <c r="A31" s="23"/>
      <c r="B31" s="27"/>
      <c r="C31" s="37"/>
      <c r="D31" s="25"/>
      <c r="E31" s="37"/>
      <c r="F31" s="33"/>
      <c r="G31" s="29"/>
      <c r="H31" s="34"/>
    </row>
    <row r="32" spans="1:8">
      <c r="A32" s="38"/>
      <c r="B32" s="38"/>
      <c r="C32" s="38"/>
      <c r="D32" s="38"/>
      <c r="E32" s="38"/>
      <c r="F32" s="38"/>
      <c r="G32" s="2"/>
      <c r="H32" s="2"/>
    </row>
    <row r="33" spans="1:8">
      <c r="A33" s="39"/>
      <c r="B33" s="39"/>
      <c r="C33" s="2"/>
      <c r="D33" s="2"/>
      <c r="E33" s="2"/>
      <c r="F33" s="2"/>
      <c r="G33" s="2"/>
      <c r="H33" s="2"/>
    </row>
    <row r="34" spans="1:8">
      <c r="D34" s="2"/>
      <c r="E34" s="2"/>
      <c r="F34" s="2"/>
      <c r="G34" s="2"/>
      <c r="H34" s="2"/>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6"/>
  <sheetViews>
    <sheetView showGridLines="0" showZeros="0" zoomScale="96" zoomScaleNormal="96" zoomScaleSheetLayoutView="75" zoomScalePageLayoutView="50" workbookViewId="0">
      <pane ySplit="10" topLeftCell="A11" activePane="bottomLeft" state="frozen"/>
      <selection activeCell="D33" sqref="D33"/>
      <selection pane="bottomLeft"/>
    </sheetView>
  </sheetViews>
  <sheetFormatPr defaultColWidth="11.42578125" defaultRowHeight="13.15"/>
  <cols>
    <col min="1" max="1" width="39" style="3" customWidth="1"/>
    <col min="2" max="2" width="20.28515625" style="3" customWidth="1"/>
    <col min="3" max="6" width="17.5703125" style="3" customWidth="1"/>
    <col min="7" max="16384" width="11.42578125" style="3"/>
  </cols>
  <sheetData>
    <row r="1" spans="1:6">
      <c r="A1" s="409" t="s">
        <v>5</v>
      </c>
      <c r="B1" s="289"/>
      <c r="C1" s="289"/>
      <c r="D1" s="290"/>
    </row>
    <row r="3" spans="1:6" ht="15.4">
      <c r="A3" s="108" t="str">
        <f>'1-Contractblad totaal'!A3</f>
        <v>Naam opdrachtgever</v>
      </c>
      <c r="B3" s="133" t="str">
        <f>'1-Contractblad totaal'!B3</f>
        <v>Veiligheidsregio Fryslân</v>
      </c>
      <c r="C3" s="291"/>
      <c r="D3" s="291"/>
    </row>
    <row r="4" spans="1:6" ht="15.4">
      <c r="A4" s="108" t="str">
        <f>'1-Contractblad totaal'!A4</f>
        <v>Calculatie onderdeel</v>
      </c>
      <c r="B4" s="133" t="str">
        <f ca="1">MID(CELL("bestandsnaam",$C$9),SEARCH("]",CELL("bestandsnaam",$C$9),1)+1,256)</f>
        <v>9-Afroepprijs</v>
      </c>
      <c r="C4" s="292"/>
      <c r="D4" s="293"/>
    </row>
    <row r="5" spans="1:6" ht="15.4">
      <c r="A5" s="108" t="str">
        <f>'1-Contractblad totaal'!A5</f>
        <v>Gebouw/plaats</v>
      </c>
      <c r="B5" s="133" t="str">
        <f>'1-Contractblad totaal'!B5</f>
        <v>Friesland</v>
      </c>
      <c r="C5" s="292"/>
      <c r="D5" s="293"/>
    </row>
    <row r="6" spans="1:6" ht="15.4">
      <c r="A6" s="108" t="str">
        <f>'1-Contractblad totaal'!A6</f>
        <v>Referentie nummer</v>
      </c>
      <c r="B6" s="133" t="str">
        <f>'1-Contractblad totaal'!B6</f>
        <v>Invoer</v>
      </c>
      <c r="C6" s="292"/>
      <c r="D6" s="293"/>
    </row>
    <row r="7" spans="1:6" ht="15.4">
      <c r="A7" s="108" t="str">
        <f>'1-Contractblad totaal'!A8</f>
        <v>Naam dienstverlener</v>
      </c>
      <c r="B7" s="133">
        <f>'1-Contractblad totaal'!B8</f>
        <v>0</v>
      </c>
      <c r="C7" s="292"/>
      <c r="D7" s="293"/>
    </row>
    <row r="8" spans="1:6" ht="14.65">
      <c r="A8" s="108" t="str">
        <f>'1-Contractblad totaal'!A9</f>
        <v>Prijspeil</v>
      </c>
      <c r="B8" s="109">
        <f>'1-Contractblad totaal'!B9</f>
        <v>45017</v>
      </c>
      <c r="C8" s="292"/>
      <c r="D8" s="293"/>
    </row>
    <row r="9" spans="1:6" ht="15.4">
      <c r="A9" s="101"/>
      <c r="B9" s="294"/>
      <c r="C9" s="292"/>
      <c r="D9" s="293"/>
    </row>
    <row r="10" spans="1:6">
      <c r="A10" s="295"/>
      <c r="B10" s="296"/>
      <c r="C10" s="296"/>
      <c r="D10" s="296"/>
    </row>
    <row r="11" spans="1:6" ht="14.65">
      <c r="A11" s="309" t="s">
        <v>595</v>
      </c>
      <c r="B11" s="310"/>
      <c r="C11" s="310"/>
      <c r="D11" s="311"/>
      <c r="E11" s="311"/>
      <c r="F11" s="312"/>
    </row>
    <row r="13" spans="1:6">
      <c r="A13" s="302"/>
      <c r="B13" s="303"/>
      <c r="C13" s="628" t="s">
        <v>596</v>
      </c>
      <c r="D13" s="629"/>
      <c r="E13" s="629"/>
      <c r="F13" s="630"/>
    </row>
    <row r="14" spans="1:6">
      <c r="A14" s="304" t="s">
        <v>597</v>
      </c>
      <c r="B14" s="304" t="s">
        <v>598</v>
      </c>
      <c r="C14" s="305" t="s">
        <v>599</v>
      </c>
      <c r="D14" s="285" t="s">
        <v>600</v>
      </c>
      <c r="E14" s="285" t="s">
        <v>601</v>
      </c>
      <c r="F14" s="285" t="s">
        <v>602</v>
      </c>
    </row>
    <row r="15" spans="1:6">
      <c r="A15" s="297" t="s">
        <v>603</v>
      </c>
      <c r="B15" s="297" t="s">
        <v>604</v>
      </c>
      <c r="C15" s="416">
        <v>0</v>
      </c>
      <c r="D15" s="416">
        <v>0</v>
      </c>
      <c r="E15" s="416">
        <v>0</v>
      </c>
      <c r="F15" s="416">
        <v>0</v>
      </c>
    </row>
    <row r="16" spans="1:6">
      <c r="A16" s="297" t="s">
        <v>605</v>
      </c>
      <c r="B16" s="297" t="s">
        <v>606</v>
      </c>
      <c r="C16" s="416">
        <v>0</v>
      </c>
      <c r="D16" s="416">
        <v>0</v>
      </c>
      <c r="E16" s="416">
        <v>0</v>
      </c>
      <c r="F16" s="416">
        <v>0</v>
      </c>
    </row>
    <row r="17" spans="1:6">
      <c r="A17" s="304" t="s">
        <v>607</v>
      </c>
      <c r="B17" s="417"/>
      <c r="C17" s="416">
        <v>0</v>
      </c>
      <c r="D17" s="416">
        <v>0</v>
      </c>
      <c r="E17" s="416">
        <v>0</v>
      </c>
      <c r="F17" s="416">
        <v>0</v>
      </c>
    </row>
    <row r="18" spans="1:6">
      <c r="A18" s="304" t="s">
        <v>608</v>
      </c>
      <c r="B18" s="417"/>
      <c r="C18" s="416">
        <v>0</v>
      </c>
      <c r="D18" s="416">
        <v>0</v>
      </c>
      <c r="E18" s="416">
        <v>0</v>
      </c>
      <c r="F18" s="416">
        <v>0</v>
      </c>
    </row>
    <row r="19" spans="1:6">
      <c r="A19" s="298"/>
      <c r="B19" s="298"/>
      <c r="C19" s="298"/>
      <c r="D19" s="289"/>
    </row>
    <row r="20" spans="1:6" ht="14.65">
      <c r="A20" s="309" t="s">
        <v>609</v>
      </c>
      <c r="B20" s="310"/>
      <c r="C20" s="310"/>
      <c r="D20" s="310"/>
      <c r="E20" s="310"/>
      <c r="F20" s="313"/>
    </row>
    <row r="21" spans="1:6">
      <c r="A21" s="298"/>
      <c r="B21" s="298"/>
      <c r="C21" s="298"/>
      <c r="D21" s="289"/>
    </row>
    <row r="22" spans="1:6" ht="13.9" customHeight="1">
      <c r="A22" s="625"/>
      <c r="B22" s="626"/>
      <c r="C22" s="627"/>
      <c r="D22" s="631" t="s">
        <v>610</v>
      </c>
      <c r="E22" s="631"/>
      <c r="F22" s="632"/>
    </row>
    <row r="23" spans="1:6" ht="13.9" customHeight="1">
      <c r="A23" s="622" t="s">
        <v>611</v>
      </c>
      <c r="B23" s="623"/>
      <c r="C23" s="624"/>
      <c r="D23" s="588" t="s">
        <v>612</v>
      </c>
      <c r="E23" s="588" t="s">
        <v>613</v>
      </c>
      <c r="F23" s="285" t="s">
        <v>614</v>
      </c>
    </row>
    <row r="24" spans="1:6" ht="13.9" customHeight="1">
      <c r="A24" s="622" t="s">
        <v>615</v>
      </c>
      <c r="B24" s="623"/>
      <c r="C24" s="624"/>
      <c r="D24" s="416">
        <v>0</v>
      </c>
      <c r="E24" s="416">
        <v>0</v>
      </c>
      <c r="F24" s="416">
        <v>0</v>
      </c>
    </row>
    <row r="25" spans="1:6" ht="13.9" customHeight="1">
      <c r="A25" s="622" t="s">
        <v>616</v>
      </c>
      <c r="B25" s="623"/>
      <c r="C25" s="624"/>
      <c r="D25" s="416">
        <v>0</v>
      </c>
      <c r="E25" s="416">
        <v>0</v>
      </c>
      <c r="F25" s="416">
        <v>0</v>
      </c>
    </row>
    <row r="26" spans="1:6">
      <c r="A26" s="298"/>
      <c r="B26" s="298"/>
      <c r="C26" s="298"/>
      <c r="D26" s="289"/>
    </row>
    <row r="27" spans="1:6">
      <c r="A27" s="298"/>
      <c r="B27" s="298"/>
      <c r="C27" s="298"/>
      <c r="D27" s="289"/>
    </row>
    <row r="28" spans="1:6" ht="14.65">
      <c r="A28" s="309" t="s">
        <v>617</v>
      </c>
      <c r="B28" s="310"/>
      <c r="C28" s="310"/>
      <c r="D28" s="310"/>
      <c r="E28" s="310"/>
      <c r="F28" s="313"/>
    </row>
    <row r="29" spans="1:6">
      <c r="A29" s="299"/>
      <c r="B29" s="299"/>
      <c r="C29" s="299"/>
      <c r="D29" s="299"/>
    </row>
    <row r="30" spans="1:6" ht="26.25">
      <c r="A30" s="525" t="s">
        <v>597</v>
      </c>
      <c r="B30" s="526" t="s">
        <v>598</v>
      </c>
      <c r="C30" s="527"/>
      <c r="D30" s="528"/>
      <c r="E30" s="529" t="s">
        <v>618</v>
      </c>
      <c r="F30" s="530" t="s">
        <v>619</v>
      </c>
    </row>
    <row r="31" spans="1:6">
      <c r="A31" s="297" t="s">
        <v>620</v>
      </c>
      <c r="B31" s="417" t="s">
        <v>621</v>
      </c>
      <c r="C31" s="531"/>
      <c r="D31" s="531"/>
      <c r="E31" s="416">
        <v>0</v>
      </c>
      <c r="F31" s="416">
        <v>0</v>
      </c>
    </row>
    <row r="32" spans="1:6">
      <c r="A32" s="297" t="s">
        <v>622</v>
      </c>
      <c r="B32" s="417" t="s">
        <v>621</v>
      </c>
      <c r="C32" s="532"/>
      <c r="D32" s="532"/>
      <c r="E32" s="416">
        <v>0</v>
      </c>
      <c r="F32" s="416">
        <v>0</v>
      </c>
    </row>
    <row r="33" spans="1:6">
      <c r="A33" s="297" t="s">
        <v>623</v>
      </c>
      <c r="B33" s="417" t="s">
        <v>621</v>
      </c>
      <c r="C33" s="533"/>
      <c r="D33" s="532"/>
      <c r="E33" s="416">
        <v>0</v>
      </c>
      <c r="F33" s="416">
        <v>0</v>
      </c>
    </row>
    <row r="34" spans="1:6">
      <c r="A34" s="297" t="s">
        <v>624</v>
      </c>
      <c r="B34" s="417" t="s">
        <v>621</v>
      </c>
      <c r="C34" s="533"/>
      <c r="D34" s="532"/>
      <c r="E34" s="416">
        <v>0</v>
      </c>
      <c r="F34" s="416">
        <v>0</v>
      </c>
    </row>
    <row r="35" spans="1:6">
      <c r="A35" s="297" t="s">
        <v>625</v>
      </c>
      <c r="B35" s="417" t="s">
        <v>621</v>
      </c>
      <c r="C35" s="533"/>
      <c r="D35" s="532"/>
      <c r="E35" s="416">
        <v>0</v>
      </c>
      <c r="F35" s="416">
        <v>0</v>
      </c>
    </row>
    <row r="36" spans="1:6">
      <c r="A36" s="534"/>
      <c r="B36" s="299"/>
      <c r="C36" s="299"/>
      <c r="D36" s="299"/>
      <c r="E36" s="535"/>
      <c r="F36" s="536"/>
    </row>
    <row r="37" spans="1:6" s="99" customFormat="1" ht="14.65">
      <c r="A37" s="309" t="s">
        <v>626</v>
      </c>
      <c r="B37" s="310"/>
      <c r="C37" s="310"/>
      <c r="D37" s="310"/>
      <c r="E37" s="310"/>
      <c r="F37" s="313"/>
    </row>
    <row r="38" spans="1:6">
      <c r="A38" s="306"/>
      <c r="B38" s="298"/>
      <c r="C38" s="298"/>
      <c r="D38" s="289"/>
    </row>
    <row r="39" spans="1:6">
      <c r="A39" s="304" t="s">
        <v>597</v>
      </c>
      <c r="B39" s="302" t="s">
        <v>598</v>
      </c>
      <c r="C39" s="299"/>
      <c r="D39" s="299"/>
      <c r="E39" s="299"/>
      <c r="F39" s="307" t="s">
        <v>627</v>
      </c>
    </row>
    <row r="40" spans="1:6">
      <c r="A40" s="297" t="s">
        <v>628</v>
      </c>
      <c r="B40" s="300" t="s">
        <v>629</v>
      </c>
      <c r="C40" s="300"/>
      <c r="D40" s="300"/>
      <c r="E40" s="300"/>
      <c r="F40" s="416">
        <v>0</v>
      </c>
    </row>
    <row r="41" spans="1:6" ht="12.75" customHeight="1">
      <c r="A41" s="297" t="s">
        <v>628</v>
      </c>
      <c r="B41" s="300" t="s">
        <v>630</v>
      </c>
      <c r="C41" s="300"/>
      <c r="D41" s="300"/>
      <c r="E41" s="300"/>
      <c r="F41" s="416">
        <v>0</v>
      </c>
    </row>
    <row r="42" spans="1:6">
      <c r="A42" s="297" t="s">
        <v>628</v>
      </c>
      <c r="B42" s="300" t="s">
        <v>631</v>
      </c>
      <c r="C42" s="300"/>
      <c r="D42" s="300"/>
      <c r="E42" s="300"/>
      <c r="F42" s="416">
        <v>0</v>
      </c>
    </row>
    <row r="43" spans="1:6">
      <c r="A43" s="297" t="s">
        <v>632</v>
      </c>
      <c r="B43" s="300" t="s">
        <v>629</v>
      </c>
      <c r="C43" s="300"/>
      <c r="D43" s="300"/>
      <c r="E43" s="300"/>
      <c r="F43" s="416">
        <v>0</v>
      </c>
    </row>
    <row r="44" spans="1:6">
      <c r="A44" s="298"/>
      <c r="B44" s="289"/>
      <c r="C44" s="289"/>
      <c r="D44" s="298"/>
    </row>
    <row r="45" spans="1:6">
      <c r="A45" s="298"/>
      <c r="B45" s="298"/>
      <c r="C45" s="99"/>
      <c r="D45" s="99"/>
      <c r="E45" s="99"/>
      <c r="F45" s="99"/>
    </row>
    <row r="46" spans="1:6" ht="14.65">
      <c r="A46" s="308" t="s">
        <v>633</v>
      </c>
      <c r="B46" s="289"/>
      <c r="C46" s="289"/>
      <c r="D46" s="298"/>
    </row>
    <row r="47" spans="1:6">
      <c r="A47" s="298" t="s">
        <v>634</v>
      </c>
    </row>
    <row r="48" spans="1:6">
      <c r="A48" s="298" t="s">
        <v>635</v>
      </c>
      <c r="B48" s="289"/>
      <c r="C48" s="289"/>
      <c r="D48" s="298"/>
    </row>
    <row r="49" spans="1:4">
      <c r="A49" s="298"/>
      <c r="B49" s="289"/>
      <c r="C49" s="289"/>
      <c r="D49" s="298"/>
    </row>
    <row r="50" spans="1:4">
      <c r="A50" s="298"/>
      <c r="B50" s="289"/>
      <c r="C50" s="289"/>
      <c r="D50" s="298"/>
    </row>
    <row r="51" spans="1:4">
      <c r="A51" s="298"/>
      <c r="B51" s="289"/>
      <c r="C51" s="289"/>
      <c r="D51" s="298"/>
    </row>
    <row r="53" spans="1:4">
      <c r="A53" s="301"/>
      <c r="B53" s="289"/>
      <c r="C53" s="289"/>
      <c r="D53" s="289"/>
    </row>
    <row r="54" spans="1:4">
      <c r="A54" s="301"/>
    </row>
    <row r="55" spans="1:4">
      <c r="A55" s="301"/>
    </row>
    <row r="56" spans="1:4">
      <c r="A56" s="301"/>
    </row>
  </sheetData>
  <mergeCells count="6">
    <mergeCell ref="A23:C23"/>
    <mergeCell ref="A24:C24"/>
    <mergeCell ref="A25:C25"/>
    <mergeCell ref="A22:C22"/>
    <mergeCell ref="C13:F13"/>
    <mergeCell ref="D22:F22"/>
  </mergeCells>
  <phoneticPr fontId="12"/>
  <conditionalFormatting sqref="F40:F43">
    <cfRule type="cellIs" dxfId="4" priority="13" stopIfTrue="1" operator="equal">
      <formula>"nvt"</formula>
    </cfRule>
  </conditionalFormatting>
  <conditionalFormatting sqref="E35:F36">
    <cfRule type="cellIs" dxfId="3" priority="4" stopIfTrue="1" operator="equal">
      <formula>"nvt"</formula>
    </cfRule>
  </conditionalFormatting>
  <conditionalFormatting sqref="F31 E31:E32 E34:F34">
    <cfRule type="cellIs" dxfId="2" priority="3" stopIfTrue="1" operator="equal">
      <formula>"nvt"</formula>
    </cfRule>
  </conditionalFormatting>
  <conditionalFormatting sqref="F32">
    <cfRule type="cellIs" dxfId="1" priority="2" stopIfTrue="1" operator="equal">
      <formula>"nvt"</formula>
    </cfRule>
  </conditionalFormatting>
  <conditionalFormatting sqref="E33:F33">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B146"/>
  <sheetViews>
    <sheetView showGridLines="0" zoomScale="85" zoomScaleNormal="85" zoomScaleSheetLayoutView="50" zoomScalePageLayoutView="50" workbookViewId="0">
      <pane ySplit="12" topLeftCell="A13" activePane="bottomLeft" state="frozen"/>
      <selection activeCell="D33" sqref="D33"/>
      <selection pane="bottomLeft"/>
    </sheetView>
  </sheetViews>
  <sheetFormatPr defaultColWidth="13.7109375" defaultRowHeight="13.15"/>
  <cols>
    <col min="1" max="1" width="46.140625" style="326" customWidth="1"/>
    <col min="2" max="3" width="27.5703125" style="330" customWidth="1"/>
    <col min="4" max="4" width="12.140625" style="326" customWidth="1"/>
    <col min="5" max="5" width="24.28515625" style="332" customWidth="1"/>
    <col min="6" max="7" width="13.7109375" style="326" customWidth="1"/>
    <col min="8" max="8" width="16.140625" style="331" customWidth="1"/>
    <col min="9" max="9" width="13.7109375" style="332" customWidth="1"/>
    <col min="10" max="10" width="15.85546875" style="332" customWidth="1"/>
    <col min="11" max="249" width="13.7109375" style="326"/>
    <col min="250" max="250" width="22.140625" style="326" customWidth="1"/>
    <col min="251" max="257" width="13.7109375" style="326" customWidth="1"/>
    <col min="258" max="258" width="15.85546875" style="326" customWidth="1"/>
    <col min="259" max="259" width="16.5703125" style="326" bestFit="1" customWidth="1"/>
    <col min="260" max="260" width="13.7109375" style="326" customWidth="1"/>
    <col min="261" max="261" width="17.140625" style="326" bestFit="1" customWidth="1"/>
    <col min="262" max="262" width="4" style="326" customWidth="1"/>
    <col min="263" max="263" width="13.7109375" style="326" customWidth="1"/>
    <col min="264" max="505" width="13.7109375" style="326"/>
    <col min="506" max="506" width="22.140625" style="326" customWidth="1"/>
    <col min="507" max="513" width="13.7109375" style="326" customWidth="1"/>
    <col min="514" max="514" width="15.85546875" style="326" customWidth="1"/>
    <col min="515" max="515" width="16.5703125" style="326" bestFit="1" customWidth="1"/>
    <col min="516" max="516" width="13.7109375" style="326" customWidth="1"/>
    <col min="517" max="517" width="17.140625" style="326" bestFit="1" customWidth="1"/>
    <col min="518" max="518" width="4" style="326" customWidth="1"/>
    <col min="519" max="519" width="13.7109375" style="326" customWidth="1"/>
    <col min="520" max="761" width="13.7109375" style="326"/>
    <col min="762" max="762" width="22.140625" style="326" customWidth="1"/>
    <col min="763" max="769" width="13.7109375" style="326" customWidth="1"/>
    <col min="770" max="770" width="15.85546875" style="326" customWidth="1"/>
    <col min="771" max="771" width="16.5703125" style="326" bestFit="1" customWidth="1"/>
    <col min="772" max="772" width="13.7109375" style="326" customWidth="1"/>
    <col min="773" max="773" width="17.140625" style="326" bestFit="1" customWidth="1"/>
    <col min="774" max="774" width="4" style="326" customWidth="1"/>
    <col min="775" max="775" width="13.7109375" style="326" customWidth="1"/>
    <col min="776" max="1017" width="13.7109375" style="326"/>
    <col min="1018" max="1018" width="22.140625" style="326" customWidth="1"/>
    <col min="1019" max="1025" width="13.7109375" style="326" customWidth="1"/>
    <col min="1026" max="1026" width="15.85546875" style="326" customWidth="1"/>
    <col min="1027" max="1027" width="16.5703125" style="326" bestFit="1" customWidth="1"/>
    <col min="1028" max="1028" width="13.7109375" style="326" customWidth="1"/>
    <col min="1029" max="1029" width="17.140625" style="326" bestFit="1" customWidth="1"/>
    <col min="1030" max="1030" width="4" style="326" customWidth="1"/>
    <col min="1031" max="1031" width="13.7109375" style="326" customWidth="1"/>
    <col min="1032" max="1273" width="13.7109375" style="326"/>
    <col min="1274" max="1274" width="22.140625" style="326" customWidth="1"/>
    <col min="1275" max="1281" width="13.7109375" style="326" customWidth="1"/>
    <col min="1282" max="1282" width="15.85546875" style="326" customWidth="1"/>
    <col min="1283" max="1283" width="16.5703125" style="326" bestFit="1" customWidth="1"/>
    <col min="1284" max="1284" width="13.7109375" style="326" customWidth="1"/>
    <col min="1285" max="1285" width="17.140625" style="326" bestFit="1" customWidth="1"/>
    <col min="1286" max="1286" width="4" style="326" customWidth="1"/>
    <col min="1287" max="1287" width="13.7109375" style="326" customWidth="1"/>
    <col min="1288" max="1529" width="13.7109375" style="326"/>
    <col min="1530" max="1530" width="22.140625" style="326" customWidth="1"/>
    <col min="1531" max="1537" width="13.7109375" style="326" customWidth="1"/>
    <col min="1538" max="1538" width="15.85546875" style="326" customWidth="1"/>
    <col min="1539" max="1539" width="16.5703125" style="326" bestFit="1" customWidth="1"/>
    <col min="1540" max="1540" width="13.7109375" style="326" customWidth="1"/>
    <col min="1541" max="1541" width="17.140625" style="326" bestFit="1" customWidth="1"/>
    <col min="1542" max="1542" width="4" style="326" customWidth="1"/>
    <col min="1543" max="1543" width="13.7109375" style="326" customWidth="1"/>
    <col min="1544" max="1785" width="13.7109375" style="326"/>
    <col min="1786" max="1786" width="22.140625" style="326" customWidth="1"/>
    <col min="1787" max="1793" width="13.7109375" style="326" customWidth="1"/>
    <col min="1794" max="1794" width="15.85546875" style="326" customWidth="1"/>
    <col min="1795" max="1795" width="16.5703125" style="326" bestFit="1" customWidth="1"/>
    <col min="1796" max="1796" width="13.7109375" style="326" customWidth="1"/>
    <col min="1797" max="1797" width="17.140625" style="326" bestFit="1" customWidth="1"/>
    <col min="1798" max="1798" width="4" style="326" customWidth="1"/>
    <col min="1799" max="1799" width="13.7109375" style="326" customWidth="1"/>
    <col min="1800" max="2041" width="13.7109375" style="326"/>
    <col min="2042" max="2042" width="22.140625" style="326" customWidth="1"/>
    <col min="2043" max="2049" width="13.7109375" style="326" customWidth="1"/>
    <col min="2050" max="2050" width="15.85546875" style="326" customWidth="1"/>
    <col min="2051" max="2051" width="16.5703125" style="326" bestFit="1" customWidth="1"/>
    <col min="2052" max="2052" width="13.7109375" style="326" customWidth="1"/>
    <col min="2053" max="2053" width="17.140625" style="326" bestFit="1" customWidth="1"/>
    <col min="2054" max="2054" width="4" style="326" customWidth="1"/>
    <col min="2055" max="2055" width="13.7109375" style="326" customWidth="1"/>
    <col min="2056" max="2297" width="13.7109375" style="326"/>
    <col min="2298" max="2298" width="22.140625" style="326" customWidth="1"/>
    <col min="2299" max="2305" width="13.7109375" style="326" customWidth="1"/>
    <col min="2306" max="2306" width="15.85546875" style="326" customWidth="1"/>
    <col min="2307" max="2307" width="16.5703125" style="326" bestFit="1" customWidth="1"/>
    <col min="2308" max="2308" width="13.7109375" style="326" customWidth="1"/>
    <col min="2309" max="2309" width="17.140625" style="326" bestFit="1" customWidth="1"/>
    <col min="2310" max="2310" width="4" style="326" customWidth="1"/>
    <col min="2311" max="2311" width="13.7109375" style="326" customWidth="1"/>
    <col min="2312" max="2553" width="13.7109375" style="326"/>
    <col min="2554" max="2554" width="22.140625" style="326" customWidth="1"/>
    <col min="2555" max="2561" width="13.7109375" style="326" customWidth="1"/>
    <col min="2562" max="2562" width="15.85546875" style="326" customWidth="1"/>
    <col min="2563" max="2563" width="16.5703125" style="326" bestFit="1" customWidth="1"/>
    <col min="2564" max="2564" width="13.7109375" style="326" customWidth="1"/>
    <col min="2565" max="2565" width="17.140625" style="326" bestFit="1" customWidth="1"/>
    <col min="2566" max="2566" width="4" style="326" customWidth="1"/>
    <col min="2567" max="2567" width="13.7109375" style="326" customWidth="1"/>
    <col min="2568" max="2809" width="13.7109375" style="326"/>
    <col min="2810" max="2810" width="22.140625" style="326" customWidth="1"/>
    <col min="2811" max="2817" width="13.7109375" style="326" customWidth="1"/>
    <col min="2818" max="2818" width="15.85546875" style="326" customWidth="1"/>
    <col min="2819" max="2819" width="16.5703125" style="326" bestFit="1" customWidth="1"/>
    <col min="2820" max="2820" width="13.7109375" style="326" customWidth="1"/>
    <col min="2821" max="2821" width="17.140625" style="326" bestFit="1" customWidth="1"/>
    <col min="2822" max="2822" width="4" style="326" customWidth="1"/>
    <col min="2823" max="2823" width="13.7109375" style="326" customWidth="1"/>
    <col min="2824" max="3065" width="13.7109375" style="326"/>
    <col min="3066" max="3066" width="22.140625" style="326" customWidth="1"/>
    <col min="3067" max="3073" width="13.7109375" style="326" customWidth="1"/>
    <col min="3074" max="3074" width="15.85546875" style="326" customWidth="1"/>
    <col min="3075" max="3075" width="16.5703125" style="326" bestFit="1" customWidth="1"/>
    <col min="3076" max="3076" width="13.7109375" style="326" customWidth="1"/>
    <col min="3077" max="3077" width="17.140625" style="326" bestFit="1" customWidth="1"/>
    <col min="3078" max="3078" width="4" style="326" customWidth="1"/>
    <col min="3079" max="3079" width="13.7109375" style="326" customWidth="1"/>
    <col min="3080" max="3321" width="13.7109375" style="326"/>
    <col min="3322" max="3322" width="22.140625" style="326" customWidth="1"/>
    <col min="3323" max="3329" width="13.7109375" style="326" customWidth="1"/>
    <col min="3330" max="3330" width="15.85546875" style="326" customWidth="1"/>
    <col min="3331" max="3331" width="16.5703125" style="326" bestFit="1" customWidth="1"/>
    <col min="3332" max="3332" width="13.7109375" style="326" customWidth="1"/>
    <col min="3333" max="3333" width="17.140625" style="326" bestFit="1" customWidth="1"/>
    <col min="3334" max="3334" width="4" style="326" customWidth="1"/>
    <col min="3335" max="3335" width="13.7109375" style="326" customWidth="1"/>
    <col min="3336" max="3577" width="13.7109375" style="326"/>
    <col min="3578" max="3578" width="22.140625" style="326" customWidth="1"/>
    <col min="3579" max="3585" width="13.7109375" style="326" customWidth="1"/>
    <col min="3586" max="3586" width="15.85546875" style="326" customWidth="1"/>
    <col min="3587" max="3587" width="16.5703125" style="326" bestFit="1" customWidth="1"/>
    <col min="3588" max="3588" width="13.7109375" style="326" customWidth="1"/>
    <col min="3589" max="3589" width="17.140625" style="326" bestFit="1" customWidth="1"/>
    <col min="3590" max="3590" width="4" style="326" customWidth="1"/>
    <col min="3591" max="3591" width="13.7109375" style="326" customWidth="1"/>
    <col min="3592" max="3833" width="13.7109375" style="326"/>
    <col min="3834" max="3834" width="22.140625" style="326" customWidth="1"/>
    <col min="3835" max="3841" width="13.7109375" style="326" customWidth="1"/>
    <col min="3842" max="3842" width="15.85546875" style="326" customWidth="1"/>
    <col min="3843" max="3843" width="16.5703125" style="326" bestFit="1" customWidth="1"/>
    <col min="3844" max="3844" width="13.7109375" style="326" customWidth="1"/>
    <col min="3845" max="3845" width="17.140625" style="326" bestFit="1" customWidth="1"/>
    <col min="3846" max="3846" width="4" style="326" customWidth="1"/>
    <col min="3847" max="3847" width="13.7109375" style="326" customWidth="1"/>
    <col min="3848" max="4089" width="13.7109375" style="326"/>
    <col min="4090" max="4090" width="22.140625" style="326" customWidth="1"/>
    <col min="4091" max="4097" width="13.7109375" style="326" customWidth="1"/>
    <col min="4098" max="4098" width="15.85546875" style="326" customWidth="1"/>
    <col min="4099" max="4099" width="16.5703125" style="326" bestFit="1" customWidth="1"/>
    <col min="4100" max="4100" width="13.7109375" style="326" customWidth="1"/>
    <col min="4101" max="4101" width="17.140625" style="326" bestFit="1" customWidth="1"/>
    <col min="4102" max="4102" width="4" style="326" customWidth="1"/>
    <col min="4103" max="4103" width="13.7109375" style="326" customWidth="1"/>
    <col min="4104" max="4345" width="13.7109375" style="326"/>
    <col min="4346" max="4346" width="22.140625" style="326" customWidth="1"/>
    <col min="4347" max="4353" width="13.7109375" style="326" customWidth="1"/>
    <col min="4354" max="4354" width="15.85546875" style="326" customWidth="1"/>
    <col min="4355" max="4355" width="16.5703125" style="326" bestFit="1" customWidth="1"/>
    <col min="4356" max="4356" width="13.7109375" style="326" customWidth="1"/>
    <col min="4357" max="4357" width="17.140625" style="326" bestFit="1" customWidth="1"/>
    <col min="4358" max="4358" width="4" style="326" customWidth="1"/>
    <col min="4359" max="4359" width="13.7109375" style="326" customWidth="1"/>
    <col min="4360" max="4601" width="13.7109375" style="326"/>
    <col min="4602" max="4602" width="22.140625" style="326" customWidth="1"/>
    <col min="4603" max="4609" width="13.7109375" style="326" customWidth="1"/>
    <col min="4610" max="4610" width="15.85546875" style="326" customWidth="1"/>
    <col min="4611" max="4611" width="16.5703125" style="326" bestFit="1" customWidth="1"/>
    <col min="4612" max="4612" width="13.7109375" style="326" customWidth="1"/>
    <col min="4613" max="4613" width="17.140625" style="326" bestFit="1" customWidth="1"/>
    <col min="4614" max="4614" width="4" style="326" customWidth="1"/>
    <col min="4615" max="4615" width="13.7109375" style="326" customWidth="1"/>
    <col min="4616" max="4857" width="13.7109375" style="326"/>
    <col min="4858" max="4858" width="22.140625" style="326" customWidth="1"/>
    <col min="4859" max="4865" width="13.7109375" style="326" customWidth="1"/>
    <col min="4866" max="4866" width="15.85546875" style="326" customWidth="1"/>
    <col min="4867" max="4867" width="16.5703125" style="326" bestFit="1" customWidth="1"/>
    <col min="4868" max="4868" width="13.7109375" style="326" customWidth="1"/>
    <col min="4869" max="4869" width="17.140625" style="326" bestFit="1" customWidth="1"/>
    <col min="4870" max="4870" width="4" style="326" customWidth="1"/>
    <col min="4871" max="4871" width="13.7109375" style="326" customWidth="1"/>
    <col min="4872" max="5113" width="13.7109375" style="326"/>
    <col min="5114" max="5114" width="22.140625" style="326" customWidth="1"/>
    <col min="5115" max="5121" width="13.7109375" style="326" customWidth="1"/>
    <col min="5122" max="5122" width="15.85546875" style="326" customWidth="1"/>
    <col min="5123" max="5123" width="16.5703125" style="326" bestFit="1" customWidth="1"/>
    <col min="5124" max="5124" width="13.7109375" style="326" customWidth="1"/>
    <col min="5125" max="5125" width="17.140625" style="326" bestFit="1" customWidth="1"/>
    <col min="5126" max="5126" width="4" style="326" customWidth="1"/>
    <col min="5127" max="5127" width="13.7109375" style="326" customWidth="1"/>
    <col min="5128" max="5369" width="13.7109375" style="326"/>
    <col min="5370" max="5370" width="22.140625" style="326" customWidth="1"/>
    <col min="5371" max="5377" width="13.7109375" style="326" customWidth="1"/>
    <col min="5378" max="5378" width="15.85546875" style="326" customWidth="1"/>
    <col min="5379" max="5379" width="16.5703125" style="326" bestFit="1" customWidth="1"/>
    <col min="5380" max="5380" width="13.7109375" style="326" customWidth="1"/>
    <col min="5381" max="5381" width="17.140625" style="326" bestFit="1" customWidth="1"/>
    <col min="5382" max="5382" width="4" style="326" customWidth="1"/>
    <col min="5383" max="5383" width="13.7109375" style="326" customWidth="1"/>
    <col min="5384" max="5625" width="13.7109375" style="326"/>
    <col min="5626" max="5626" width="22.140625" style="326" customWidth="1"/>
    <col min="5627" max="5633" width="13.7109375" style="326" customWidth="1"/>
    <col min="5634" max="5634" width="15.85546875" style="326" customWidth="1"/>
    <col min="5635" max="5635" width="16.5703125" style="326" bestFit="1" customWidth="1"/>
    <col min="5636" max="5636" width="13.7109375" style="326" customWidth="1"/>
    <col min="5637" max="5637" width="17.140625" style="326" bestFit="1" customWidth="1"/>
    <col min="5638" max="5638" width="4" style="326" customWidth="1"/>
    <col min="5639" max="5639" width="13.7109375" style="326" customWidth="1"/>
    <col min="5640" max="5881" width="13.7109375" style="326"/>
    <col min="5882" max="5882" width="22.140625" style="326" customWidth="1"/>
    <col min="5883" max="5889" width="13.7109375" style="326" customWidth="1"/>
    <col min="5890" max="5890" width="15.85546875" style="326" customWidth="1"/>
    <col min="5891" max="5891" width="16.5703125" style="326" bestFit="1" customWidth="1"/>
    <col min="5892" max="5892" width="13.7109375" style="326" customWidth="1"/>
    <col min="5893" max="5893" width="17.140625" style="326" bestFit="1" customWidth="1"/>
    <col min="5894" max="5894" width="4" style="326" customWidth="1"/>
    <col min="5895" max="5895" width="13.7109375" style="326" customWidth="1"/>
    <col min="5896" max="6137" width="13.7109375" style="326"/>
    <col min="6138" max="6138" width="22.140625" style="326" customWidth="1"/>
    <col min="6139" max="6145" width="13.7109375" style="326" customWidth="1"/>
    <col min="6146" max="6146" width="15.85546875" style="326" customWidth="1"/>
    <col min="6147" max="6147" width="16.5703125" style="326" bestFit="1" customWidth="1"/>
    <col min="6148" max="6148" width="13.7109375" style="326" customWidth="1"/>
    <col min="6149" max="6149" width="17.140625" style="326" bestFit="1" customWidth="1"/>
    <col min="6150" max="6150" width="4" style="326" customWidth="1"/>
    <col min="6151" max="6151" width="13.7109375" style="326" customWidth="1"/>
    <col min="6152" max="6393" width="13.7109375" style="326"/>
    <col min="6394" max="6394" width="22.140625" style="326" customWidth="1"/>
    <col min="6395" max="6401" width="13.7109375" style="326" customWidth="1"/>
    <col min="6402" max="6402" width="15.85546875" style="326" customWidth="1"/>
    <col min="6403" max="6403" width="16.5703125" style="326" bestFit="1" customWidth="1"/>
    <col min="6404" max="6404" width="13.7109375" style="326" customWidth="1"/>
    <col min="6405" max="6405" width="17.140625" style="326" bestFit="1" customWidth="1"/>
    <col min="6406" max="6406" width="4" style="326" customWidth="1"/>
    <col min="6407" max="6407" width="13.7109375" style="326" customWidth="1"/>
    <col min="6408" max="6649" width="13.7109375" style="326"/>
    <col min="6650" max="6650" width="22.140625" style="326" customWidth="1"/>
    <col min="6651" max="6657" width="13.7109375" style="326" customWidth="1"/>
    <col min="6658" max="6658" width="15.85546875" style="326" customWidth="1"/>
    <col min="6659" max="6659" width="16.5703125" style="326" bestFit="1" customWidth="1"/>
    <col min="6660" max="6660" width="13.7109375" style="326" customWidth="1"/>
    <col min="6661" max="6661" width="17.140625" style="326" bestFit="1" customWidth="1"/>
    <col min="6662" max="6662" width="4" style="326" customWidth="1"/>
    <col min="6663" max="6663" width="13.7109375" style="326" customWidth="1"/>
    <col min="6664" max="6905" width="13.7109375" style="326"/>
    <col min="6906" max="6906" width="22.140625" style="326" customWidth="1"/>
    <col min="6907" max="6913" width="13.7109375" style="326" customWidth="1"/>
    <col min="6914" max="6914" width="15.85546875" style="326" customWidth="1"/>
    <col min="6915" max="6915" width="16.5703125" style="326" bestFit="1" customWidth="1"/>
    <col min="6916" max="6916" width="13.7109375" style="326" customWidth="1"/>
    <col min="6917" max="6917" width="17.140625" style="326" bestFit="1" customWidth="1"/>
    <col min="6918" max="6918" width="4" style="326" customWidth="1"/>
    <col min="6919" max="6919" width="13.7109375" style="326" customWidth="1"/>
    <col min="6920" max="7161" width="13.7109375" style="326"/>
    <col min="7162" max="7162" width="22.140625" style="326" customWidth="1"/>
    <col min="7163" max="7169" width="13.7109375" style="326" customWidth="1"/>
    <col min="7170" max="7170" width="15.85546875" style="326" customWidth="1"/>
    <col min="7171" max="7171" width="16.5703125" style="326" bestFit="1" customWidth="1"/>
    <col min="7172" max="7172" width="13.7109375" style="326" customWidth="1"/>
    <col min="7173" max="7173" width="17.140625" style="326" bestFit="1" customWidth="1"/>
    <col min="7174" max="7174" width="4" style="326" customWidth="1"/>
    <col min="7175" max="7175" width="13.7109375" style="326" customWidth="1"/>
    <col min="7176" max="7417" width="13.7109375" style="326"/>
    <col min="7418" max="7418" width="22.140625" style="326" customWidth="1"/>
    <col min="7419" max="7425" width="13.7109375" style="326" customWidth="1"/>
    <col min="7426" max="7426" width="15.85546875" style="326" customWidth="1"/>
    <col min="7427" max="7427" width="16.5703125" style="326" bestFit="1" customWidth="1"/>
    <col min="7428" max="7428" width="13.7109375" style="326" customWidth="1"/>
    <col min="7429" max="7429" width="17.140625" style="326" bestFit="1" customWidth="1"/>
    <col min="7430" max="7430" width="4" style="326" customWidth="1"/>
    <col min="7431" max="7431" width="13.7109375" style="326" customWidth="1"/>
    <col min="7432" max="7673" width="13.7109375" style="326"/>
    <col min="7674" max="7674" width="22.140625" style="326" customWidth="1"/>
    <col min="7675" max="7681" width="13.7109375" style="326" customWidth="1"/>
    <col min="7682" max="7682" width="15.85546875" style="326" customWidth="1"/>
    <col min="7683" max="7683" width="16.5703125" style="326" bestFit="1" customWidth="1"/>
    <col min="7684" max="7684" width="13.7109375" style="326" customWidth="1"/>
    <col min="7685" max="7685" width="17.140625" style="326" bestFit="1" customWidth="1"/>
    <col min="7686" max="7686" width="4" style="326" customWidth="1"/>
    <col min="7687" max="7687" width="13.7109375" style="326" customWidth="1"/>
    <col min="7688" max="7929" width="13.7109375" style="326"/>
    <col min="7930" max="7930" width="22.140625" style="326" customWidth="1"/>
    <col min="7931" max="7937" width="13.7109375" style="326" customWidth="1"/>
    <col min="7938" max="7938" width="15.85546875" style="326" customWidth="1"/>
    <col min="7939" max="7939" width="16.5703125" style="326" bestFit="1" customWidth="1"/>
    <col min="7940" max="7940" width="13.7109375" style="326" customWidth="1"/>
    <col min="7941" max="7941" width="17.140625" style="326" bestFit="1" customWidth="1"/>
    <col min="7942" max="7942" width="4" style="326" customWidth="1"/>
    <col min="7943" max="7943" width="13.7109375" style="326" customWidth="1"/>
    <col min="7944" max="8185" width="13.7109375" style="326"/>
    <col min="8186" max="8186" width="22.140625" style="326" customWidth="1"/>
    <col min="8187" max="8193" width="13.7109375" style="326" customWidth="1"/>
    <col min="8194" max="8194" width="15.85546875" style="326" customWidth="1"/>
    <col min="8195" max="8195" width="16.5703125" style="326" bestFit="1" customWidth="1"/>
    <col min="8196" max="8196" width="13.7109375" style="326" customWidth="1"/>
    <col min="8197" max="8197" width="17.140625" style="326" bestFit="1" customWidth="1"/>
    <col min="8198" max="8198" width="4" style="326" customWidth="1"/>
    <col min="8199" max="8199" width="13.7109375" style="326" customWidth="1"/>
    <col min="8200" max="8441" width="13.7109375" style="326"/>
    <col min="8442" max="8442" width="22.140625" style="326" customWidth="1"/>
    <col min="8443" max="8449" width="13.7109375" style="326" customWidth="1"/>
    <col min="8450" max="8450" width="15.85546875" style="326" customWidth="1"/>
    <col min="8451" max="8451" width="16.5703125" style="326" bestFit="1" customWidth="1"/>
    <col min="8452" max="8452" width="13.7109375" style="326" customWidth="1"/>
    <col min="8453" max="8453" width="17.140625" style="326" bestFit="1" customWidth="1"/>
    <col min="8454" max="8454" width="4" style="326" customWidth="1"/>
    <col min="8455" max="8455" width="13.7109375" style="326" customWidth="1"/>
    <col min="8456" max="8697" width="13.7109375" style="326"/>
    <col min="8698" max="8698" width="22.140625" style="326" customWidth="1"/>
    <col min="8699" max="8705" width="13.7109375" style="326" customWidth="1"/>
    <col min="8706" max="8706" width="15.85546875" style="326" customWidth="1"/>
    <col min="8707" max="8707" width="16.5703125" style="326" bestFit="1" customWidth="1"/>
    <col min="8708" max="8708" width="13.7109375" style="326" customWidth="1"/>
    <col min="8709" max="8709" width="17.140625" style="326" bestFit="1" customWidth="1"/>
    <col min="8710" max="8710" width="4" style="326" customWidth="1"/>
    <col min="8711" max="8711" width="13.7109375" style="326" customWidth="1"/>
    <col min="8712" max="8953" width="13.7109375" style="326"/>
    <col min="8954" max="8954" width="22.140625" style="326" customWidth="1"/>
    <col min="8955" max="8961" width="13.7109375" style="326" customWidth="1"/>
    <col min="8962" max="8962" width="15.85546875" style="326" customWidth="1"/>
    <col min="8963" max="8963" width="16.5703125" style="326" bestFit="1" customWidth="1"/>
    <col min="8964" max="8964" width="13.7109375" style="326" customWidth="1"/>
    <col min="8965" max="8965" width="17.140625" style="326" bestFit="1" customWidth="1"/>
    <col min="8966" max="8966" width="4" style="326" customWidth="1"/>
    <col min="8967" max="8967" width="13.7109375" style="326" customWidth="1"/>
    <col min="8968" max="9209" width="13.7109375" style="326"/>
    <col min="9210" max="9210" width="22.140625" style="326" customWidth="1"/>
    <col min="9211" max="9217" width="13.7109375" style="326" customWidth="1"/>
    <col min="9218" max="9218" width="15.85546875" style="326" customWidth="1"/>
    <col min="9219" max="9219" width="16.5703125" style="326" bestFit="1" customWidth="1"/>
    <col min="9220" max="9220" width="13.7109375" style="326" customWidth="1"/>
    <col min="9221" max="9221" width="17.140625" style="326" bestFit="1" customWidth="1"/>
    <col min="9222" max="9222" width="4" style="326" customWidth="1"/>
    <col min="9223" max="9223" width="13.7109375" style="326" customWidth="1"/>
    <col min="9224" max="9465" width="13.7109375" style="326"/>
    <col min="9466" max="9466" width="22.140625" style="326" customWidth="1"/>
    <col min="9467" max="9473" width="13.7109375" style="326" customWidth="1"/>
    <col min="9474" max="9474" width="15.85546875" style="326" customWidth="1"/>
    <col min="9475" max="9475" width="16.5703125" style="326" bestFit="1" customWidth="1"/>
    <col min="9476" max="9476" width="13.7109375" style="326" customWidth="1"/>
    <col min="9477" max="9477" width="17.140625" style="326" bestFit="1" customWidth="1"/>
    <col min="9478" max="9478" width="4" style="326" customWidth="1"/>
    <col min="9479" max="9479" width="13.7109375" style="326" customWidth="1"/>
    <col min="9480" max="9721" width="13.7109375" style="326"/>
    <col min="9722" max="9722" width="22.140625" style="326" customWidth="1"/>
    <col min="9723" max="9729" width="13.7109375" style="326" customWidth="1"/>
    <col min="9730" max="9730" width="15.85546875" style="326" customWidth="1"/>
    <col min="9731" max="9731" width="16.5703125" style="326" bestFit="1" customWidth="1"/>
    <col min="9732" max="9732" width="13.7109375" style="326" customWidth="1"/>
    <col min="9733" max="9733" width="17.140625" style="326" bestFit="1" customWidth="1"/>
    <col min="9734" max="9734" width="4" style="326" customWidth="1"/>
    <col min="9735" max="9735" width="13.7109375" style="326" customWidth="1"/>
    <col min="9736" max="9977" width="13.7109375" style="326"/>
    <col min="9978" max="9978" width="22.140625" style="326" customWidth="1"/>
    <col min="9979" max="9985" width="13.7109375" style="326" customWidth="1"/>
    <col min="9986" max="9986" width="15.85546875" style="326" customWidth="1"/>
    <col min="9987" max="9987" width="16.5703125" style="326" bestFit="1" customWidth="1"/>
    <col min="9988" max="9988" width="13.7109375" style="326" customWidth="1"/>
    <col min="9989" max="9989" width="17.140625" style="326" bestFit="1" customWidth="1"/>
    <col min="9990" max="9990" width="4" style="326" customWidth="1"/>
    <col min="9991" max="9991" width="13.7109375" style="326" customWidth="1"/>
    <col min="9992" max="10233" width="13.7109375" style="326"/>
    <col min="10234" max="10234" width="22.140625" style="326" customWidth="1"/>
    <col min="10235" max="10241" width="13.7109375" style="326" customWidth="1"/>
    <col min="10242" max="10242" width="15.85546875" style="326" customWidth="1"/>
    <col min="10243" max="10243" width="16.5703125" style="326" bestFit="1" customWidth="1"/>
    <col min="10244" max="10244" width="13.7109375" style="326" customWidth="1"/>
    <col min="10245" max="10245" width="17.140625" style="326" bestFit="1" customWidth="1"/>
    <col min="10246" max="10246" width="4" style="326" customWidth="1"/>
    <col min="10247" max="10247" width="13.7109375" style="326" customWidth="1"/>
    <col min="10248" max="10489" width="13.7109375" style="326"/>
    <col min="10490" max="10490" width="22.140625" style="326" customWidth="1"/>
    <col min="10491" max="10497" width="13.7109375" style="326" customWidth="1"/>
    <col min="10498" max="10498" width="15.85546875" style="326" customWidth="1"/>
    <col min="10499" max="10499" width="16.5703125" style="326" bestFit="1" customWidth="1"/>
    <col min="10500" max="10500" width="13.7109375" style="326" customWidth="1"/>
    <col min="10501" max="10501" width="17.140625" style="326" bestFit="1" customWidth="1"/>
    <col min="10502" max="10502" width="4" style="326" customWidth="1"/>
    <col min="10503" max="10503" width="13.7109375" style="326" customWidth="1"/>
    <col min="10504" max="10745" width="13.7109375" style="326"/>
    <col min="10746" max="10746" width="22.140625" style="326" customWidth="1"/>
    <col min="10747" max="10753" width="13.7109375" style="326" customWidth="1"/>
    <col min="10754" max="10754" width="15.85546875" style="326" customWidth="1"/>
    <col min="10755" max="10755" width="16.5703125" style="326" bestFit="1" customWidth="1"/>
    <col min="10756" max="10756" width="13.7109375" style="326" customWidth="1"/>
    <col min="10757" max="10757" width="17.140625" style="326" bestFit="1" customWidth="1"/>
    <col min="10758" max="10758" width="4" style="326" customWidth="1"/>
    <col min="10759" max="10759" width="13.7109375" style="326" customWidth="1"/>
    <col min="10760" max="11001" width="13.7109375" style="326"/>
    <col min="11002" max="11002" width="22.140625" style="326" customWidth="1"/>
    <col min="11003" max="11009" width="13.7109375" style="326" customWidth="1"/>
    <col min="11010" max="11010" width="15.85546875" style="326" customWidth="1"/>
    <col min="11011" max="11011" width="16.5703125" style="326" bestFit="1" customWidth="1"/>
    <col min="11012" max="11012" width="13.7109375" style="326" customWidth="1"/>
    <col min="11013" max="11013" width="17.140625" style="326" bestFit="1" customWidth="1"/>
    <col min="11014" max="11014" width="4" style="326" customWidth="1"/>
    <col min="11015" max="11015" width="13.7109375" style="326" customWidth="1"/>
    <col min="11016" max="11257" width="13.7109375" style="326"/>
    <col min="11258" max="11258" width="22.140625" style="326" customWidth="1"/>
    <col min="11259" max="11265" width="13.7109375" style="326" customWidth="1"/>
    <col min="11266" max="11266" width="15.85546875" style="326" customWidth="1"/>
    <col min="11267" max="11267" width="16.5703125" style="326" bestFit="1" customWidth="1"/>
    <col min="11268" max="11268" width="13.7109375" style="326" customWidth="1"/>
    <col min="11269" max="11269" width="17.140625" style="326" bestFit="1" customWidth="1"/>
    <col min="11270" max="11270" width="4" style="326" customWidth="1"/>
    <col min="11271" max="11271" width="13.7109375" style="326" customWidth="1"/>
    <col min="11272" max="11513" width="13.7109375" style="326"/>
    <col min="11514" max="11514" width="22.140625" style="326" customWidth="1"/>
    <col min="11515" max="11521" width="13.7109375" style="326" customWidth="1"/>
    <col min="11522" max="11522" width="15.85546875" style="326" customWidth="1"/>
    <col min="11523" max="11523" width="16.5703125" style="326" bestFit="1" customWidth="1"/>
    <col min="11524" max="11524" width="13.7109375" style="326" customWidth="1"/>
    <col min="11525" max="11525" width="17.140625" style="326" bestFit="1" customWidth="1"/>
    <col min="11526" max="11526" width="4" style="326" customWidth="1"/>
    <col min="11527" max="11527" width="13.7109375" style="326" customWidth="1"/>
    <col min="11528" max="11769" width="13.7109375" style="326"/>
    <col min="11770" max="11770" width="22.140625" style="326" customWidth="1"/>
    <col min="11771" max="11777" width="13.7109375" style="326" customWidth="1"/>
    <col min="11778" max="11778" width="15.85546875" style="326" customWidth="1"/>
    <col min="11779" max="11779" width="16.5703125" style="326" bestFit="1" customWidth="1"/>
    <col min="11780" max="11780" width="13.7109375" style="326" customWidth="1"/>
    <col min="11781" max="11781" width="17.140625" style="326" bestFit="1" customWidth="1"/>
    <col min="11782" max="11782" width="4" style="326" customWidth="1"/>
    <col min="11783" max="11783" width="13.7109375" style="326" customWidth="1"/>
    <col min="11784" max="12025" width="13.7109375" style="326"/>
    <col min="12026" max="12026" width="22.140625" style="326" customWidth="1"/>
    <col min="12027" max="12033" width="13.7109375" style="326" customWidth="1"/>
    <col min="12034" max="12034" width="15.85546875" style="326" customWidth="1"/>
    <col min="12035" max="12035" width="16.5703125" style="326" bestFit="1" customWidth="1"/>
    <col min="12036" max="12036" width="13.7109375" style="326" customWidth="1"/>
    <col min="12037" max="12037" width="17.140625" style="326" bestFit="1" customWidth="1"/>
    <col min="12038" max="12038" width="4" style="326" customWidth="1"/>
    <col min="12039" max="12039" width="13.7109375" style="326" customWidth="1"/>
    <col min="12040" max="12281" width="13.7109375" style="326"/>
    <col min="12282" max="12282" width="22.140625" style="326" customWidth="1"/>
    <col min="12283" max="12289" width="13.7109375" style="326" customWidth="1"/>
    <col min="12290" max="12290" width="15.85546875" style="326" customWidth="1"/>
    <col min="12291" max="12291" width="16.5703125" style="326" bestFit="1" customWidth="1"/>
    <col min="12292" max="12292" width="13.7109375" style="326" customWidth="1"/>
    <col min="12293" max="12293" width="17.140625" style="326" bestFit="1" customWidth="1"/>
    <col min="12294" max="12294" width="4" style="326" customWidth="1"/>
    <col min="12295" max="12295" width="13.7109375" style="326" customWidth="1"/>
    <col min="12296" max="12537" width="13.7109375" style="326"/>
    <col min="12538" max="12538" width="22.140625" style="326" customWidth="1"/>
    <col min="12539" max="12545" width="13.7109375" style="326" customWidth="1"/>
    <col min="12546" max="12546" width="15.85546875" style="326" customWidth="1"/>
    <col min="12547" max="12547" width="16.5703125" style="326" bestFit="1" customWidth="1"/>
    <col min="12548" max="12548" width="13.7109375" style="326" customWidth="1"/>
    <col min="12549" max="12549" width="17.140625" style="326" bestFit="1" customWidth="1"/>
    <col min="12550" max="12550" width="4" style="326" customWidth="1"/>
    <col min="12551" max="12551" width="13.7109375" style="326" customWidth="1"/>
    <col min="12552" max="12793" width="13.7109375" style="326"/>
    <col min="12794" max="12794" width="22.140625" style="326" customWidth="1"/>
    <col min="12795" max="12801" width="13.7109375" style="326" customWidth="1"/>
    <col min="12802" max="12802" width="15.85546875" style="326" customWidth="1"/>
    <col min="12803" max="12803" width="16.5703125" style="326" bestFit="1" customWidth="1"/>
    <col min="12804" max="12804" width="13.7109375" style="326" customWidth="1"/>
    <col min="12805" max="12805" width="17.140625" style="326" bestFit="1" customWidth="1"/>
    <col min="12806" max="12806" width="4" style="326" customWidth="1"/>
    <col min="12807" max="12807" width="13.7109375" style="326" customWidth="1"/>
    <col min="12808" max="13049" width="13.7109375" style="326"/>
    <col min="13050" max="13050" width="22.140625" style="326" customWidth="1"/>
    <col min="13051" max="13057" width="13.7109375" style="326" customWidth="1"/>
    <col min="13058" max="13058" width="15.85546875" style="326" customWidth="1"/>
    <col min="13059" max="13059" width="16.5703125" style="326" bestFit="1" customWidth="1"/>
    <col min="13060" max="13060" width="13.7109375" style="326" customWidth="1"/>
    <col min="13061" max="13061" width="17.140625" style="326" bestFit="1" customWidth="1"/>
    <col min="13062" max="13062" width="4" style="326" customWidth="1"/>
    <col min="13063" max="13063" width="13.7109375" style="326" customWidth="1"/>
    <col min="13064" max="13305" width="13.7109375" style="326"/>
    <col min="13306" max="13306" width="22.140625" style="326" customWidth="1"/>
    <col min="13307" max="13313" width="13.7109375" style="326" customWidth="1"/>
    <col min="13314" max="13314" width="15.85546875" style="326" customWidth="1"/>
    <col min="13315" max="13315" width="16.5703125" style="326" bestFit="1" customWidth="1"/>
    <col min="13316" max="13316" width="13.7109375" style="326" customWidth="1"/>
    <col min="13317" max="13317" width="17.140625" style="326" bestFit="1" customWidth="1"/>
    <col min="13318" max="13318" width="4" style="326" customWidth="1"/>
    <col min="13319" max="13319" width="13.7109375" style="326" customWidth="1"/>
    <col min="13320" max="13561" width="13.7109375" style="326"/>
    <col min="13562" max="13562" width="22.140625" style="326" customWidth="1"/>
    <col min="13563" max="13569" width="13.7109375" style="326" customWidth="1"/>
    <col min="13570" max="13570" width="15.85546875" style="326" customWidth="1"/>
    <col min="13571" max="13571" width="16.5703125" style="326" bestFit="1" customWidth="1"/>
    <col min="13572" max="13572" width="13.7109375" style="326" customWidth="1"/>
    <col min="13573" max="13573" width="17.140625" style="326" bestFit="1" customWidth="1"/>
    <col min="13574" max="13574" width="4" style="326" customWidth="1"/>
    <col min="13575" max="13575" width="13.7109375" style="326" customWidth="1"/>
    <col min="13576" max="13817" width="13.7109375" style="326"/>
    <col min="13818" max="13818" width="22.140625" style="326" customWidth="1"/>
    <col min="13819" max="13825" width="13.7109375" style="326" customWidth="1"/>
    <col min="13826" max="13826" width="15.85546875" style="326" customWidth="1"/>
    <col min="13827" max="13827" width="16.5703125" style="326" bestFit="1" customWidth="1"/>
    <col min="13828" max="13828" width="13.7109375" style="326" customWidth="1"/>
    <col min="13829" max="13829" width="17.140625" style="326" bestFit="1" customWidth="1"/>
    <col min="13830" max="13830" width="4" style="326" customWidth="1"/>
    <col min="13831" max="13831" width="13.7109375" style="326" customWidth="1"/>
    <col min="13832" max="14073" width="13.7109375" style="326"/>
    <col min="14074" max="14074" width="22.140625" style="326" customWidth="1"/>
    <col min="14075" max="14081" width="13.7109375" style="326" customWidth="1"/>
    <col min="14082" max="14082" width="15.85546875" style="326" customWidth="1"/>
    <col min="14083" max="14083" width="16.5703125" style="326" bestFit="1" customWidth="1"/>
    <col min="14084" max="14084" width="13.7109375" style="326" customWidth="1"/>
    <col min="14085" max="14085" width="17.140625" style="326" bestFit="1" customWidth="1"/>
    <col min="14086" max="14086" width="4" style="326" customWidth="1"/>
    <col min="14087" max="14087" width="13.7109375" style="326" customWidth="1"/>
    <col min="14088" max="14329" width="13.7109375" style="326"/>
    <col min="14330" max="14330" width="22.140625" style="326" customWidth="1"/>
    <col min="14331" max="14337" width="13.7109375" style="326" customWidth="1"/>
    <col min="14338" max="14338" width="15.85546875" style="326" customWidth="1"/>
    <col min="14339" max="14339" width="16.5703125" style="326" bestFit="1" customWidth="1"/>
    <col min="14340" max="14340" width="13.7109375" style="326" customWidth="1"/>
    <col min="14341" max="14341" width="17.140625" style="326" bestFit="1" customWidth="1"/>
    <col min="14342" max="14342" width="4" style="326" customWidth="1"/>
    <col min="14343" max="14343" width="13.7109375" style="326" customWidth="1"/>
    <col min="14344" max="14585" width="13.7109375" style="326"/>
    <col min="14586" max="14586" width="22.140625" style="326" customWidth="1"/>
    <col min="14587" max="14593" width="13.7109375" style="326" customWidth="1"/>
    <col min="14594" max="14594" width="15.85546875" style="326" customWidth="1"/>
    <col min="14595" max="14595" width="16.5703125" style="326" bestFit="1" customWidth="1"/>
    <col min="14596" max="14596" width="13.7109375" style="326" customWidth="1"/>
    <col min="14597" max="14597" width="17.140625" style="326" bestFit="1" customWidth="1"/>
    <col min="14598" max="14598" width="4" style="326" customWidth="1"/>
    <col min="14599" max="14599" width="13.7109375" style="326" customWidth="1"/>
    <col min="14600" max="14841" width="13.7109375" style="326"/>
    <col min="14842" max="14842" width="22.140625" style="326" customWidth="1"/>
    <col min="14843" max="14849" width="13.7109375" style="326" customWidth="1"/>
    <col min="14850" max="14850" width="15.85546875" style="326" customWidth="1"/>
    <col min="14851" max="14851" width="16.5703125" style="326" bestFit="1" customWidth="1"/>
    <col min="14852" max="14852" width="13.7109375" style="326" customWidth="1"/>
    <col min="14853" max="14853" width="17.140625" style="326" bestFit="1" customWidth="1"/>
    <col min="14854" max="14854" width="4" style="326" customWidth="1"/>
    <col min="14855" max="14855" width="13.7109375" style="326" customWidth="1"/>
    <col min="14856" max="15097" width="13.7109375" style="326"/>
    <col min="15098" max="15098" width="22.140625" style="326" customWidth="1"/>
    <col min="15099" max="15105" width="13.7109375" style="326" customWidth="1"/>
    <col min="15106" max="15106" width="15.85546875" style="326" customWidth="1"/>
    <col min="15107" max="15107" width="16.5703125" style="326" bestFit="1" customWidth="1"/>
    <col min="15108" max="15108" width="13.7109375" style="326" customWidth="1"/>
    <col min="15109" max="15109" width="17.140625" style="326" bestFit="1" customWidth="1"/>
    <col min="15110" max="15110" width="4" style="326" customWidth="1"/>
    <col min="15111" max="15111" width="13.7109375" style="326" customWidth="1"/>
    <col min="15112" max="15353" width="13.7109375" style="326"/>
    <col min="15354" max="15354" width="22.140625" style="326" customWidth="1"/>
    <col min="15355" max="15361" width="13.7109375" style="326" customWidth="1"/>
    <col min="15362" max="15362" width="15.85546875" style="326" customWidth="1"/>
    <col min="15363" max="15363" width="16.5703125" style="326" bestFit="1" customWidth="1"/>
    <col min="15364" max="15364" width="13.7109375" style="326" customWidth="1"/>
    <col min="15365" max="15365" width="17.140625" style="326" bestFit="1" customWidth="1"/>
    <col min="15366" max="15366" width="4" style="326" customWidth="1"/>
    <col min="15367" max="15367" width="13.7109375" style="326" customWidth="1"/>
    <col min="15368" max="15609" width="13.7109375" style="326"/>
    <col min="15610" max="15610" width="22.140625" style="326" customWidth="1"/>
    <col min="15611" max="15617" width="13.7109375" style="326" customWidth="1"/>
    <col min="15618" max="15618" width="15.85546875" style="326" customWidth="1"/>
    <col min="15619" max="15619" width="16.5703125" style="326" bestFit="1" customWidth="1"/>
    <col min="15620" max="15620" width="13.7109375" style="326" customWidth="1"/>
    <col min="15621" max="15621" width="17.140625" style="326" bestFit="1" customWidth="1"/>
    <col min="15622" max="15622" width="4" style="326" customWidth="1"/>
    <col min="15623" max="15623" width="13.7109375" style="326" customWidth="1"/>
    <col min="15624" max="15865" width="13.7109375" style="326"/>
    <col min="15866" max="15866" width="22.140625" style="326" customWidth="1"/>
    <col min="15867" max="15873" width="13.7109375" style="326" customWidth="1"/>
    <col min="15874" max="15874" width="15.85546875" style="326" customWidth="1"/>
    <col min="15875" max="15875" width="16.5703125" style="326" bestFit="1" customWidth="1"/>
    <col min="15876" max="15876" width="13.7109375" style="326" customWidth="1"/>
    <col min="15877" max="15877" width="17.140625" style="326" bestFit="1" customWidth="1"/>
    <col min="15878" max="15878" width="4" style="326" customWidth="1"/>
    <col min="15879" max="15879" width="13.7109375" style="326" customWidth="1"/>
    <col min="15880" max="16121" width="13.7109375" style="326"/>
    <col min="16122" max="16122" width="22.140625" style="326" customWidth="1"/>
    <col min="16123" max="16129" width="13.7109375" style="326" customWidth="1"/>
    <col min="16130" max="16130" width="15.85546875" style="326" customWidth="1"/>
    <col min="16131" max="16131" width="16.5703125" style="326" bestFit="1" customWidth="1"/>
    <col min="16132" max="16132" width="13.7109375" style="326" customWidth="1"/>
    <col min="16133" max="16133" width="17.140625" style="326" bestFit="1" customWidth="1"/>
    <col min="16134" max="16134" width="4" style="326" customWidth="1"/>
    <col min="16135" max="16135" width="13.7109375" style="326" customWidth="1"/>
    <col min="16136" max="16384" width="13.7109375" style="326"/>
  </cols>
  <sheetData>
    <row r="1" spans="1:28" s="316" customFormat="1">
      <c r="A1" s="401" t="s">
        <v>5</v>
      </c>
      <c r="B1" s="314"/>
      <c r="C1" s="314"/>
      <c r="D1" s="2"/>
      <c r="E1" s="2"/>
      <c r="F1" s="2"/>
      <c r="G1" s="2"/>
      <c r="H1" s="315"/>
      <c r="I1" s="2"/>
      <c r="J1" s="2"/>
    </row>
    <row r="2" spans="1:28" s="316" customFormat="1">
      <c r="A2" s="317"/>
      <c r="B2" s="314"/>
      <c r="C2" s="314"/>
      <c r="D2" s="2"/>
      <c r="E2" s="335" t="s">
        <v>636</v>
      </c>
      <c r="F2" s="335" t="s">
        <v>637</v>
      </c>
      <c r="G2" s="2"/>
      <c r="J2" s="2"/>
    </row>
    <row r="3" spans="1:28" s="316" customFormat="1" ht="15.4">
      <c r="A3" s="75" t="str">
        <f>'1-Contractblad totaal'!A3</f>
        <v>Naam opdrachtgever</v>
      </c>
      <c r="B3" s="76" t="str">
        <f>'1-Contractblad totaal'!B3</f>
        <v>Veiligheidsregio Fryslân</v>
      </c>
      <c r="C3" s="76"/>
      <c r="D3" s="2"/>
      <c r="E3" s="318" t="s">
        <v>638</v>
      </c>
      <c r="F3" s="415">
        <v>0</v>
      </c>
      <c r="G3" s="2"/>
      <c r="J3" s="2"/>
    </row>
    <row r="4" spans="1:28" s="316" customFormat="1" ht="15.4">
      <c r="A4" s="75" t="str">
        <f>'1-Contractblad totaal'!A4</f>
        <v>Calculatie onderdeel</v>
      </c>
      <c r="B4" s="76" t="str">
        <f ca="1">MID(CELL("bestandsnaam",$D$9),SEARCH("]",CELL("bestandsnaam",$D$9),1)+1,256)</f>
        <v>10-Glasbewassing</v>
      </c>
      <c r="C4" s="76"/>
      <c r="D4" s="2"/>
      <c r="E4" s="318" t="s">
        <v>639</v>
      </c>
      <c r="F4" s="415">
        <v>0</v>
      </c>
      <c r="G4" s="2"/>
      <c r="J4" s="2"/>
    </row>
    <row r="5" spans="1:28" s="316" customFormat="1" ht="15.4">
      <c r="A5" s="75" t="str">
        <f>'1-Contractblad totaal'!A5</f>
        <v>Gebouw/plaats</v>
      </c>
      <c r="B5" s="76" t="str">
        <f>'1-Contractblad totaal'!B5</f>
        <v>Friesland</v>
      </c>
      <c r="C5" s="76"/>
      <c r="D5" s="333"/>
      <c r="E5" s="318" t="s">
        <v>640</v>
      </c>
      <c r="F5" s="415">
        <v>0</v>
      </c>
      <c r="G5" s="2"/>
      <c r="L5" s="320"/>
      <c r="M5" s="319"/>
      <c r="N5" s="320"/>
      <c r="O5" s="320"/>
      <c r="P5" s="319"/>
      <c r="Q5" s="321"/>
      <c r="R5" s="320"/>
      <c r="S5" s="319"/>
      <c r="T5" s="320"/>
      <c r="U5" s="320"/>
      <c r="V5" s="319"/>
      <c r="W5" s="320"/>
      <c r="X5" s="320"/>
      <c r="Y5" s="319"/>
      <c r="Z5" s="320"/>
      <c r="AA5" s="320"/>
      <c r="AB5" s="319"/>
    </row>
    <row r="6" spans="1:28" s="316" customFormat="1" ht="17.25" customHeight="1">
      <c r="A6" s="75" t="str">
        <f>'1-Contractblad totaal'!A6</f>
        <v>Referentie nummer</v>
      </c>
      <c r="B6" s="76" t="str">
        <f>'1-Contractblad totaal'!B6</f>
        <v>Invoer</v>
      </c>
      <c r="C6" s="76"/>
      <c r="D6" s="333"/>
      <c r="E6" s="318" t="s">
        <v>641</v>
      </c>
      <c r="F6" s="415">
        <v>0</v>
      </c>
      <c r="G6" s="2"/>
      <c r="L6" s="322"/>
      <c r="M6" s="323"/>
      <c r="N6" s="320"/>
      <c r="O6" s="322"/>
      <c r="P6" s="323"/>
      <c r="Q6" s="321"/>
      <c r="R6" s="322"/>
      <c r="S6" s="323"/>
      <c r="T6" s="320"/>
      <c r="U6" s="322"/>
      <c r="V6" s="323"/>
      <c r="W6" s="320"/>
      <c r="X6" s="322"/>
      <c r="Y6" s="323"/>
      <c r="Z6" s="320"/>
      <c r="AA6" s="322"/>
      <c r="AB6" s="323"/>
    </row>
    <row r="7" spans="1:28" s="316" customFormat="1" ht="17.25" customHeight="1">
      <c r="A7" s="75" t="str">
        <f>'1-Contractblad totaal'!A8</f>
        <v>Naam dienstverlener</v>
      </c>
      <c r="B7" s="271">
        <f>'1-Contractblad totaal'!B8</f>
        <v>0</v>
      </c>
      <c r="C7" s="271"/>
      <c r="D7" s="334"/>
      <c r="E7" s="334"/>
      <c r="F7" s="334"/>
      <c r="G7" s="334"/>
    </row>
    <row r="8" spans="1:28" s="316" customFormat="1" ht="17.25" customHeight="1">
      <c r="A8" s="75" t="str">
        <f>'1-Contractblad totaal'!A9</f>
        <v>Prijspeil</v>
      </c>
      <c r="B8" s="109">
        <f>'1-Contractblad totaal'!B9</f>
        <v>45017</v>
      </c>
      <c r="C8" s="109"/>
      <c r="D8" s="334"/>
      <c r="E8" s="334"/>
      <c r="F8" s="334"/>
      <c r="G8" s="334"/>
    </row>
    <row r="9" spans="1:28" s="316" customFormat="1" ht="17.25" customHeight="1">
      <c r="D9" s="334"/>
      <c r="E9" s="334"/>
      <c r="F9" s="334"/>
      <c r="G9" s="334"/>
    </row>
    <row r="10" spans="1:28" s="316" customFormat="1" ht="17.25" customHeight="1">
      <c r="D10" s="334"/>
      <c r="E10" s="334"/>
      <c r="F10" s="334"/>
      <c r="G10" s="334"/>
    </row>
    <row r="11" spans="1:28" s="316" customFormat="1" ht="14.65">
      <c r="A11" s="324"/>
      <c r="E11" s="320"/>
      <c r="H11" s="325"/>
      <c r="I11" s="320"/>
      <c r="J11" s="319"/>
    </row>
    <row r="12" spans="1:28" s="441" customFormat="1" ht="51">
      <c r="A12" s="439" t="s">
        <v>49</v>
      </c>
      <c r="B12" s="440" t="s">
        <v>636</v>
      </c>
      <c r="C12" s="440" t="s">
        <v>642</v>
      </c>
      <c r="D12" s="335" t="s">
        <v>643</v>
      </c>
      <c r="E12" s="440" t="s">
        <v>644</v>
      </c>
      <c r="F12" s="440" t="s">
        <v>645</v>
      </c>
      <c r="G12" s="440" t="s">
        <v>646</v>
      </c>
      <c r="H12" s="440" t="s">
        <v>647</v>
      </c>
      <c r="I12" s="440" t="s">
        <v>648</v>
      </c>
      <c r="J12" s="440" t="s">
        <v>649</v>
      </c>
      <c r="K12" s="440" t="s">
        <v>650</v>
      </c>
    </row>
    <row r="13" spans="1:28">
      <c r="A13" s="328" t="s">
        <v>121</v>
      </c>
      <c r="B13" s="318" t="s">
        <v>638</v>
      </c>
      <c r="C13" s="318"/>
      <c r="D13" s="424">
        <v>28.13</v>
      </c>
      <c r="E13" s="438">
        <f t="shared" ref="E13:E76" si="0">VLOOKUP(B13,$E$3:$F$10,2,FALSE)</f>
        <v>0</v>
      </c>
      <c r="F13" s="411">
        <v>0</v>
      </c>
      <c r="G13" s="489">
        <v>0</v>
      </c>
      <c r="H13" s="327">
        <f>(D13*E13)+F13</f>
        <v>0</v>
      </c>
      <c r="I13" s="330">
        <v>2</v>
      </c>
      <c r="J13" s="327">
        <f t="shared" ref="J13:J18" si="1">I13*H13</f>
        <v>0</v>
      </c>
      <c r="K13" s="490">
        <f t="shared" ref="K13:K25" si="2">(((D13*E13)*(1+G13))+F13)*I13</f>
        <v>0</v>
      </c>
    </row>
    <row r="14" spans="1:28">
      <c r="A14" s="328" t="s">
        <v>121</v>
      </c>
      <c r="B14" s="318" t="s">
        <v>639</v>
      </c>
      <c r="C14" s="318"/>
      <c r="D14" s="424">
        <v>28.13</v>
      </c>
      <c r="E14" s="438">
        <f t="shared" si="0"/>
        <v>0</v>
      </c>
      <c r="F14" s="411">
        <v>0</v>
      </c>
      <c r="G14" s="489">
        <v>0</v>
      </c>
      <c r="H14" s="327">
        <f t="shared" ref="H14:H18" si="3">(D14*E14)+F14</f>
        <v>0</v>
      </c>
      <c r="I14" s="516">
        <v>2</v>
      </c>
      <c r="J14" s="327">
        <f t="shared" si="1"/>
        <v>0</v>
      </c>
      <c r="K14" s="490">
        <f t="shared" si="2"/>
        <v>0</v>
      </c>
    </row>
    <row r="15" spans="1:28">
      <c r="A15" s="328" t="s">
        <v>121</v>
      </c>
      <c r="B15" s="318" t="s">
        <v>640</v>
      </c>
      <c r="C15" s="318"/>
      <c r="D15" s="424">
        <v>3.5</v>
      </c>
      <c r="E15" s="438">
        <f t="shared" si="0"/>
        <v>0</v>
      </c>
      <c r="F15" s="411">
        <v>0</v>
      </c>
      <c r="G15" s="489">
        <v>0</v>
      </c>
      <c r="H15" s="327">
        <f t="shared" si="3"/>
        <v>0</v>
      </c>
      <c r="I15" s="516">
        <v>2</v>
      </c>
      <c r="J15" s="327">
        <f t="shared" si="1"/>
        <v>0</v>
      </c>
      <c r="K15" s="490">
        <f t="shared" si="2"/>
        <v>0</v>
      </c>
    </row>
    <row r="16" spans="1:28">
      <c r="A16" s="121" t="s">
        <v>99</v>
      </c>
      <c r="B16" s="318" t="s">
        <v>638</v>
      </c>
      <c r="C16" s="318"/>
      <c r="D16" s="424">
        <v>16</v>
      </c>
      <c r="E16" s="438">
        <f t="shared" si="0"/>
        <v>0</v>
      </c>
      <c r="F16" s="411">
        <v>0</v>
      </c>
      <c r="G16" s="489">
        <v>0</v>
      </c>
      <c r="H16" s="327">
        <f t="shared" si="3"/>
        <v>0</v>
      </c>
      <c r="I16" s="516">
        <v>2</v>
      </c>
      <c r="J16" s="327">
        <f t="shared" si="1"/>
        <v>0</v>
      </c>
      <c r="K16" s="490">
        <f t="shared" si="2"/>
        <v>0</v>
      </c>
    </row>
    <row r="17" spans="1:11">
      <c r="A17" s="121" t="s">
        <v>99</v>
      </c>
      <c r="B17" s="318" t="s">
        <v>639</v>
      </c>
      <c r="C17" s="318"/>
      <c r="D17" s="424">
        <v>16</v>
      </c>
      <c r="E17" s="438">
        <f t="shared" si="0"/>
        <v>0</v>
      </c>
      <c r="F17" s="411">
        <v>0</v>
      </c>
      <c r="G17" s="489">
        <v>0</v>
      </c>
      <c r="H17" s="327">
        <f t="shared" si="3"/>
        <v>0</v>
      </c>
      <c r="I17" s="516">
        <v>2</v>
      </c>
      <c r="J17" s="327">
        <f t="shared" si="1"/>
        <v>0</v>
      </c>
      <c r="K17" s="490">
        <f t="shared" si="2"/>
        <v>0</v>
      </c>
    </row>
    <row r="18" spans="1:11">
      <c r="A18" s="121" t="s">
        <v>99</v>
      </c>
      <c r="B18" s="318" t="s">
        <v>640</v>
      </c>
      <c r="C18" s="318"/>
      <c r="D18" s="424">
        <v>18</v>
      </c>
      <c r="E18" s="438">
        <f t="shared" si="0"/>
        <v>0</v>
      </c>
      <c r="F18" s="411">
        <v>0</v>
      </c>
      <c r="G18" s="489">
        <v>0</v>
      </c>
      <c r="H18" s="327">
        <f t="shared" si="3"/>
        <v>0</v>
      </c>
      <c r="I18" s="516">
        <v>2</v>
      </c>
      <c r="J18" s="327">
        <f t="shared" si="1"/>
        <v>0</v>
      </c>
      <c r="K18" s="490">
        <f t="shared" si="2"/>
        <v>0</v>
      </c>
    </row>
    <row r="19" spans="1:11">
      <c r="A19" s="329" t="s">
        <v>80</v>
      </c>
      <c r="B19" s="318" t="s">
        <v>639</v>
      </c>
      <c r="C19" s="318"/>
      <c r="D19" s="424">
        <v>190</v>
      </c>
      <c r="E19" s="438">
        <f t="shared" si="0"/>
        <v>0</v>
      </c>
      <c r="F19" s="411">
        <v>0</v>
      </c>
      <c r="G19" s="489">
        <v>0</v>
      </c>
      <c r="H19" s="327">
        <f t="shared" ref="H19:H23" si="4">(D19*E19)+F19</f>
        <v>0</v>
      </c>
      <c r="I19" s="516">
        <v>2</v>
      </c>
      <c r="J19" s="327">
        <f t="shared" ref="J19:J23" si="5">I19*H19</f>
        <v>0</v>
      </c>
      <c r="K19" s="490">
        <f t="shared" si="2"/>
        <v>0</v>
      </c>
    </row>
    <row r="20" spans="1:11">
      <c r="A20" s="329" t="s">
        <v>80</v>
      </c>
      <c r="B20" s="318" t="s">
        <v>640</v>
      </c>
      <c r="C20" s="318"/>
      <c r="D20" s="424">
        <v>130</v>
      </c>
      <c r="E20" s="438">
        <f t="shared" si="0"/>
        <v>0</v>
      </c>
      <c r="F20" s="411">
        <v>0</v>
      </c>
      <c r="G20" s="489">
        <v>0</v>
      </c>
      <c r="H20" s="327">
        <f t="shared" si="4"/>
        <v>0</v>
      </c>
      <c r="I20" s="516">
        <v>2</v>
      </c>
      <c r="J20" s="327">
        <f t="shared" si="5"/>
        <v>0</v>
      </c>
      <c r="K20" s="490">
        <f t="shared" si="2"/>
        <v>0</v>
      </c>
    </row>
    <row r="21" spans="1:11">
      <c r="A21" s="329" t="s">
        <v>103</v>
      </c>
      <c r="B21" s="318" t="s">
        <v>638</v>
      </c>
      <c r="C21" s="318"/>
      <c r="D21" s="424">
        <v>15</v>
      </c>
      <c r="E21" s="438">
        <f t="shared" si="0"/>
        <v>0</v>
      </c>
      <c r="F21" s="411">
        <v>0</v>
      </c>
      <c r="G21" s="489">
        <v>0</v>
      </c>
      <c r="H21" s="327">
        <f t="shared" si="4"/>
        <v>0</v>
      </c>
      <c r="I21" s="516">
        <v>2</v>
      </c>
      <c r="J21" s="327">
        <f t="shared" si="5"/>
        <v>0</v>
      </c>
      <c r="K21" s="490">
        <f t="shared" si="2"/>
        <v>0</v>
      </c>
    </row>
    <row r="22" spans="1:11">
      <c r="A22" s="329" t="s">
        <v>103</v>
      </c>
      <c r="B22" s="318" t="s">
        <v>641</v>
      </c>
      <c r="C22" s="318"/>
      <c r="D22" s="424">
        <v>38</v>
      </c>
      <c r="E22" s="438">
        <f t="shared" si="0"/>
        <v>0</v>
      </c>
      <c r="F22" s="411">
        <v>0</v>
      </c>
      <c r="G22" s="489">
        <v>0</v>
      </c>
      <c r="H22" s="327">
        <f t="shared" si="4"/>
        <v>0</v>
      </c>
      <c r="I22" s="516">
        <v>2</v>
      </c>
      <c r="J22" s="327">
        <f t="shared" si="5"/>
        <v>0</v>
      </c>
      <c r="K22" s="490">
        <f t="shared" si="2"/>
        <v>0</v>
      </c>
    </row>
    <row r="23" spans="1:11">
      <c r="A23" s="329" t="s">
        <v>103</v>
      </c>
      <c r="B23" s="318" t="s">
        <v>640</v>
      </c>
      <c r="C23" s="318"/>
      <c r="D23" s="424">
        <v>5</v>
      </c>
      <c r="E23" s="438">
        <f t="shared" si="0"/>
        <v>0</v>
      </c>
      <c r="F23" s="411">
        <v>0</v>
      </c>
      <c r="G23" s="489">
        <v>0</v>
      </c>
      <c r="H23" s="327">
        <f t="shared" si="4"/>
        <v>0</v>
      </c>
      <c r="I23" s="516">
        <v>2</v>
      </c>
      <c r="J23" s="327">
        <f t="shared" si="5"/>
        <v>0</v>
      </c>
      <c r="K23" s="490">
        <f t="shared" si="2"/>
        <v>0</v>
      </c>
    </row>
    <row r="24" spans="1:11">
      <c r="A24" s="329" t="s">
        <v>81</v>
      </c>
      <c r="B24" s="318" t="s">
        <v>638</v>
      </c>
      <c r="C24" s="318"/>
      <c r="D24" s="424">
        <v>47</v>
      </c>
      <c r="E24" s="438">
        <f t="shared" si="0"/>
        <v>0</v>
      </c>
      <c r="F24" s="411">
        <v>0</v>
      </c>
      <c r="G24" s="489">
        <v>0</v>
      </c>
      <c r="H24" s="327">
        <f t="shared" ref="H24:H87" si="6">(D24*E24)+F24</f>
        <v>0</v>
      </c>
      <c r="I24" s="516">
        <v>2</v>
      </c>
      <c r="J24" s="327">
        <f t="shared" ref="J24:J25" si="7">I24*H24</f>
        <v>0</v>
      </c>
      <c r="K24" s="490">
        <f t="shared" si="2"/>
        <v>0</v>
      </c>
    </row>
    <row r="25" spans="1:11">
      <c r="A25" s="329" t="s">
        <v>81</v>
      </c>
      <c r="B25" s="318" t="s">
        <v>639</v>
      </c>
      <c r="C25" s="318"/>
      <c r="D25" s="424">
        <v>47</v>
      </c>
      <c r="E25" s="438">
        <f t="shared" si="0"/>
        <v>0</v>
      </c>
      <c r="F25" s="411">
        <v>0</v>
      </c>
      <c r="G25" s="489">
        <v>0</v>
      </c>
      <c r="H25" s="327">
        <f t="shared" si="6"/>
        <v>0</v>
      </c>
      <c r="I25" s="516">
        <v>2</v>
      </c>
      <c r="J25" s="327">
        <f t="shared" si="7"/>
        <v>0</v>
      </c>
      <c r="K25" s="490">
        <f t="shared" si="2"/>
        <v>0</v>
      </c>
    </row>
    <row r="26" spans="1:11">
      <c r="A26" s="329" t="s">
        <v>79</v>
      </c>
      <c r="B26" s="318" t="s">
        <v>639</v>
      </c>
      <c r="C26" s="318"/>
      <c r="D26" s="424">
        <v>304</v>
      </c>
      <c r="E26" s="438">
        <f t="shared" si="0"/>
        <v>0</v>
      </c>
      <c r="F26" s="411">
        <v>0</v>
      </c>
      <c r="G26" s="489">
        <v>0</v>
      </c>
      <c r="H26" s="327">
        <f t="shared" si="6"/>
        <v>0</v>
      </c>
      <c r="I26" s="516">
        <v>3</v>
      </c>
      <c r="J26" s="327">
        <f t="shared" ref="J26:J89" si="8">I26*H26</f>
        <v>0</v>
      </c>
      <c r="K26" s="490">
        <f t="shared" ref="K26:K89" si="9">(((D26*E26)*(1+G26))+F26)*I26</f>
        <v>0</v>
      </c>
    </row>
    <row r="27" spans="1:11">
      <c r="A27" s="329" t="s">
        <v>79</v>
      </c>
      <c r="B27" s="318" t="s">
        <v>638</v>
      </c>
      <c r="C27" s="318"/>
      <c r="D27" s="424">
        <v>304</v>
      </c>
      <c r="E27" s="438">
        <f t="shared" si="0"/>
        <v>0</v>
      </c>
      <c r="F27" s="411">
        <v>0</v>
      </c>
      <c r="G27" s="489">
        <v>0</v>
      </c>
      <c r="H27" s="327">
        <f t="shared" si="6"/>
        <v>0</v>
      </c>
      <c r="I27" s="516">
        <v>3</v>
      </c>
      <c r="J27" s="327">
        <f t="shared" si="8"/>
        <v>0</v>
      </c>
      <c r="K27" s="490">
        <f t="shared" si="9"/>
        <v>0</v>
      </c>
    </row>
    <row r="28" spans="1:11">
      <c r="A28" s="329" t="s">
        <v>79</v>
      </c>
      <c r="B28" s="318" t="s">
        <v>640</v>
      </c>
      <c r="C28" s="318"/>
      <c r="D28" s="424">
        <v>107</v>
      </c>
      <c r="E28" s="438">
        <f t="shared" si="0"/>
        <v>0</v>
      </c>
      <c r="F28" s="411">
        <v>0</v>
      </c>
      <c r="G28" s="489">
        <v>0</v>
      </c>
      <c r="H28" s="327">
        <f>(D28*E28)+F28</f>
        <v>0</v>
      </c>
      <c r="I28" s="516">
        <v>3</v>
      </c>
      <c r="J28" s="327">
        <f>I28*H28</f>
        <v>0</v>
      </c>
      <c r="K28" s="490">
        <f>(((D28*E28)*(1+G28))+F28)*I28</f>
        <v>0</v>
      </c>
    </row>
    <row r="29" spans="1:11">
      <c r="A29" s="329" t="s">
        <v>82</v>
      </c>
      <c r="B29" s="318" t="s">
        <v>639</v>
      </c>
      <c r="C29" s="318"/>
      <c r="D29" s="424"/>
      <c r="E29" s="438">
        <f t="shared" si="0"/>
        <v>0</v>
      </c>
      <c r="F29" s="411">
        <v>0</v>
      </c>
      <c r="G29" s="489">
        <v>0</v>
      </c>
      <c r="H29" s="327">
        <f t="shared" si="6"/>
        <v>0</v>
      </c>
      <c r="I29" s="516">
        <v>3</v>
      </c>
      <c r="J29" s="327">
        <f t="shared" si="8"/>
        <v>0</v>
      </c>
      <c r="K29" s="490">
        <f t="shared" si="9"/>
        <v>0</v>
      </c>
    </row>
    <row r="30" spans="1:11">
      <c r="A30" s="329" t="s">
        <v>82</v>
      </c>
      <c r="B30" s="318" t="s">
        <v>638</v>
      </c>
      <c r="C30" s="318"/>
      <c r="D30" s="424"/>
      <c r="E30" s="438">
        <f t="shared" si="0"/>
        <v>0</v>
      </c>
      <c r="F30" s="411">
        <v>0</v>
      </c>
      <c r="G30" s="489">
        <v>0</v>
      </c>
      <c r="H30" s="327">
        <f t="shared" si="6"/>
        <v>0</v>
      </c>
      <c r="I30" s="516">
        <v>3</v>
      </c>
      <c r="J30" s="327">
        <f t="shared" si="8"/>
        <v>0</v>
      </c>
      <c r="K30" s="490">
        <f t="shared" si="9"/>
        <v>0</v>
      </c>
    </row>
    <row r="31" spans="1:11">
      <c r="A31" s="329" t="s">
        <v>82</v>
      </c>
      <c r="B31" s="318" t="s">
        <v>640</v>
      </c>
      <c r="C31" s="318"/>
      <c r="D31" s="424"/>
      <c r="E31" s="438">
        <f t="shared" si="0"/>
        <v>0</v>
      </c>
      <c r="F31" s="411">
        <v>0</v>
      </c>
      <c r="G31" s="489">
        <v>0</v>
      </c>
      <c r="H31" s="327">
        <f t="shared" si="6"/>
        <v>0</v>
      </c>
      <c r="I31" s="516">
        <v>3</v>
      </c>
      <c r="J31" s="327">
        <f t="shared" si="8"/>
        <v>0</v>
      </c>
      <c r="K31" s="490">
        <f t="shared" si="9"/>
        <v>0</v>
      </c>
    </row>
    <row r="32" spans="1:11">
      <c r="A32" s="329" t="s">
        <v>85</v>
      </c>
      <c r="B32" s="318" t="s">
        <v>639</v>
      </c>
      <c r="C32" s="318"/>
      <c r="D32" s="424">
        <v>75</v>
      </c>
      <c r="E32" s="438">
        <f t="shared" si="0"/>
        <v>0</v>
      </c>
      <c r="F32" s="411">
        <v>0</v>
      </c>
      <c r="G32" s="489">
        <v>0</v>
      </c>
      <c r="H32" s="327">
        <f t="shared" si="6"/>
        <v>0</v>
      </c>
      <c r="I32" s="516">
        <v>3</v>
      </c>
      <c r="J32" s="327">
        <f t="shared" si="8"/>
        <v>0</v>
      </c>
      <c r="K32" s="490">
        <f t="shared" si="9"/>
        <v>0</v>
      </c>
    </row>
    <row r="33" spans="1:11">
      <c r="A33" s="329" t="s">
        <v>85</v>
      </c>
      <c r="B33" s="318" t="s">
        <v>638</v>
      </c>
      <c r="C33" s="318"/>
      <c r="D33" s="424">
        <v>75</v>
      </c>
      <c r="E33" s="438">
        <f t="shared" si="0"/>
        <v>0</v>
      </c>
      <c r="F33" s="411">
        <v>0</v>
      </c>
      <c r="G33" s="489">
        <v>0</v>
      </c>
      <c r="H33" s="327">
        <f t="shared" si="6"/>
        <v>0</v>
      </c>
      <c r="I33" s="516">
        <v>3</v>
      </c>
      <c r="J33" s="327">
        <f t="shared" si="8"/>
        <v>0</v>
      </c>
      <c r="K33" s="490">
        <f t="shared" si="9"/>
        <v>0</v>
      </c>
    </row>
    <row r="34" spans="1:11">
      <c r="A34" s="329" t="s">
        <v>85</v>
      </c>
      <c r="B34" s="318" t="s">
        <v>640</v>
      </c>
      <c r="C34" s="318"/>
      <c r="D34" s="424">
        <v>10</v>
      </c>
      <c r="E34" s="438">
        <f t="shared" si="0"/>
        <v>0</v>
      </c>
      <c r="F34" s="411">
        <v>0</v>
      </c>
      <c r="G34" s="489">
        <v>0</v>
      </c>
      <c r="H34" s="327">
        <f t="shared" si="6"/>
        <v>0</v>
      </c>
      <c r="I34" s="516">
        <v>3</v>
      </c>
      <c r="J34" s="327">
        <f t="shared" si="8"/>
        <v>0</v>
      </c>
      <c r="K34" s="490">
        <f t="shared" si="9"/>
        <v>0</v>
      </c>
    </row>
    <row r="35" spans="1:11">
      <c r="A35" s="329" t="s">
        <v>89</v>
      </c>
      <c r="B35" s="318" t="s">
        <v>639</v>
      </c>
      <c r="C35" s="318"/>
      <c r="D35" s="424">
        <v>172</v>
      </c>
      <c r="E35" s="438">
        <f t="shared" si="0"/>
        <v>0</v>
      </c>
      <c r="F35" s="411">
        <v>0</v>
      </c>
      <c r="G35" s="489">
        <v>0</v>
      </c>
      <c r="H35" s="327">
        <f t="shared" si="6"/>
        <v>0</v>
      </c>
      <c r="I35" s="516">
        <v>3</v>
      </c>
      <c r="J35" s="327">
        <f t="shared" si="8"/>
        <v>0</v>
      </c>
      <c r="K35" s="490">
        <f t="shared" si="9"/>
        <v>0</v>
      </c>
    </row>
    <row r="36" spans="1:11">
      <c r="A36" s="329" t="s">
        <v>89</v>
      </c>
      <c r="B36" s="318" t="s">
        <v>638</v>
      </c>
      <c r="C36" s="318"/>
      <c r="D36" s="424">
        <v>172</v>
      </c>
      <c r="E36" s="438">
        <f t="shared" si="0"/>
        <v>0</v>
      </c>
      <c r="F36" s="411">
        <v>0</v>
      </c>
      <c r="G36" s="489">
        <v>0</v>
      </c>
      <c r="H36" s="327">
        <f t="shared" si="6"/>
        <v>0</v>
      </c>
      <c r="I36" s="516">
        <v>3</v>
      </c>
      <c r="J36" s="327">
        <f>I36*H36</f>
        <v>0</v>
      </c>
      <c r="K36" s="490">
        <f>(((D36*E36)*(1+G36))+F36)*I36</f>
        <v>0</v>
      </c>
    </row>
    <row r="37" spans="1:11">
      <c r="A37" s="329" t="s">
        <v>89</v>
      </c>
      <c r="B37" s="515" t="s">
        <v>640</v>
      </c>
      <c r="C37" s="515"/>
      <c r="D37" s="424">
        <v>102</v>
      </c>
      <c r="E37" s="438">
        <f t="shared" si="0"/>
        <v>0</v>
      </c>
      <c r="F37" s="411">
        <v>0</v>
      </c>
      <c r="G37" s="489">
        <v>0</v>
      </c>
      <c r="H37" s="327">
        <f t="shared" si="6"/>
        <v>0</v>
      </c>
      <c r="I37" s="516">
        <v>3</v>
      </c>
      <c r="J37" s="327">
        <f t="shared" si="8"/>
        <v>0</v>
      </c>
      <c r="K37" s="490">
        <f t="shared" si="9"/>
        <v>0</v>
      </c>
    </row>
    <row r="38" spans="1:11">
      <c r="A38" s="329" t="s">
        <v>90</v>
      </c>
      <c r="B38" s="318" t="s">
        <v>639</v>
      </c>
      <c r="C38" s="318"/>
      <c r="D38" s="424">
        <v>10</v>
      </c>
      <c r="E38" s="438">
        <f t="shared" si="0"/>
        <v>0</v>
      </c>
      <c r="F38" s="411">
        <v>0</v>
      </c>
      <c r="G38" s="489">
        <v>0</v>
      </c>
      <c r="H38" s="327">
        <f t="shared" si="6"/>
        <v>0</v>
      </c>
      <c r="I38" s="516">
        <v>3</v>
      </c>
      <c r="J38" s="327">
        <f t="shared" si="8"/>
        <v>0</v>
      </c>
      <c r="K38" s="490">
        <f t="shared" si="9"/>
        <v>0</v>
      </c>
    </row>
    <row r="39" spans="1:11">
      <c r="A39" s="329" t="s">
        <v>90</v>
      </c>
      <c r="B39" s="318" t="s">
        <v>638</v>
      </c>
      <c r="C39" s="318"/>
      <c r="D39" s="424">
        <v>10</v>
      </c>
      <c r="E39" s="438">
        <f t="shared" si="0"/>
        <v>0</v>
      </c>
      <c r="F39" s="411">
        <v>0</v>
      </c>
      <c r="G39" s="489">
        <v>0</v>
      </c>
      <c r="H39" s="327">
        <f t="shared" si="6"/>
        <v>0</v>
      </c>
      <c r="I39" s="516">
        <v>3</v>
      </c>
      <c r="J39" s="327">
        <f t="shared" si="8"/>
        <v>0</v>
      </c>
      <c r="K39" s="490">
        <f t="shared" si="9"/>
        <v>0</v>
      </c>
    </row>
    <row r="40" spans="1:11">
      <c r="A40" s="329" t="s">
        <v>119</v>
      </c>
      <c r="B40" s="318" t="s">
        <v>639</v>
      </c>
      <c r="C40" s="318"/>
      <c r="D40" s="424">
        <v>46</v>
      </c>
      <c r="E40" s="438">
        <f t="shared" si="0"/>
        <v>0</v>
      </c>
      <c r="F40" s="411">
        <v>0</v>
      </c>
      <c r="G40" s="489">
        <v>0</v>
      </c>
      <c r="H40" s="327">
        <f t="shared" si="6"/>
        <v>0</v>
      </c>
      <c r="I40" s="516">
        <v>3</v>
      </c>
      <c r="J40" s="327">
        <f t="shared" si="8"/>
        <v>0</v>
      </c>
      <c r="K40" s="490">
        <f t="shared" si="9"/>
        <v>0</v>
      </c>
    </row>
    <row r="41" spans="1:11">
      <c r="A41" s="329" t="s">
        <v>119</v>
      </c>
      <c r="B41" s="318" t="s">
        <v>638</v>
      </c>
      <c r="C41" s="318"/>
      <c r="D41" s="424">
        <v>46</v>
      </c>
      <c r="E41" s="438">
        <f t="shared" si="0"/>
        <v>0</v>
      </c>
      <c r="F41" s="411">
        <v>0</v>
      </c>
      <c r="G41" s="489">
        <v>0</v>
      </c>
      <c r="H41" s="327">
        <f t="shared" si="6"/>
        <v>0</v>
      </c>
      <c r="I41" s="516">
        <v>3</v>
      </c>
      <c r="J41" s="327">
        <f t="shared" si="8"/>
        <v>0</v>
      </c>
      <c r="K41" s="490">
        <f t="shared" si="9"/>
        <v>0</v>
      </c>
    </row>
    <row r="42" spans="1:11">
      <c r="A42" s="329" t="s">
        <v>71</v>
      </c>
      <c r="B42" s="318" t="s">
        <v>639</v>
      </c>
      <c r="C42" s="318"/>
      <c r="D42" s="424"/>
      <c r="E42" s="438">
        <f t="shared" si="0"/>
        <v>0</v>
      </c>
      <c r="F42" s="411">
        <v>0</v>
      </c>
      <c r="G42" s="489">
        <v>0</v>
      </c>
      <c r="H42" s="327">
        <f t="shared" si="6"/>
        <v>0</v>
      </c>
      <c r="I42" s="516">
        <v>4</v>
      </c>
      <c r="J42" s="327">
        <f t="shared" si="8"/>
        <v>0</v>
      </c>
      <c r="K42" s="490">
        <f t="shared" si="9"/>
        <v>0</v>
      </c>
    </row>
    <row r="43" spans="1:11">
      <c r="A43" s="329" t="s">
        <v>71</v>
      </c>
      <c r="B43" s="318" t="s">
        <v>638</v>
      </c>
      <c r="C43" s="318"/>
      <c r="D43" s="424"/>
      <c r="E43" s="438">
        <f t="shared" si="0"/>
        <v>0</v>
      </c>
      <c r="F43" s="411">
        <v>0</v>
      </c>
      <c r="G43" s="489">
        <v>0</v>
      </c>
      <c r="H43" s="327">
        <f t="shared" si="6"/>
        <v>0</v>
      </c>
      <c r="I43" s="516">
        <v>4</v>
      </c>
      <c r="J43" s="327">
        <f t="shared" si="8"/>
        <v>0</v>
      </c>
      <c r="K43" s="490">
        <f t="shared" si="9"/>
        <v>0</v>
      </c>
    </row>
    <row r="44" spans="1:11">
      <c r="A44" s="329" t="s">
        <v>71</v>
      </c>
      <c r="B44" s="318" t="s">
        <v>640</v>
      </c>
      <c r="C44" s="318"/>
      <c r="D44" s="424"/>
      <c r="E44" s="438">
        <f t="shared" si="0"/>
        <v>0</v>
      </c>
      <c r="F44" s="411">
        <v>0</v>
      </c>
      <c r="G44" s="489">
        <v>0</v>
      </c>
      <c r="H44" s="327">
        <f t="shared" si="6"/>
        <v>0</v>
      </c>
      <c r="I44" s="516">
        <v>4</v>
      </c>
      <c r="J44" s="327">
        <f t="shared" si="8"/>
        <v>0</v>
      </c>
      <c r="K44" s="490">
        <f t="shared" si="9"/>
        <v>0</v>
      </c>
    </row>
    <row r="45" spans="1:11">
      <c r="A45" s="329" t="s">
        <v>109</v>
      </c>
      <c r="B45" s="318" t="s">
        <v>639</v>
      </c>
      <c r="C45" s="318"/>
      <c r="D45" s="424">
        <v>64</v>
      </c>
      <c r="E45" s="438">
        <f t="shared" si="0"/>
        <v>0</v>
      </c>
      <c r="F45" s="411">
        <v>0</v>
      </c>
      <c r="G45" s="489">
        <v>0</v>
      </c>
      <c r="H45" s="327">
        <f t="shared" si="6"/>
        <v>0</v>
      </c>
      <c r="I45" s="516">
        <v>3</v>
      </c>
      <c r="J45" s="327">
        <f t="shared" si="8"/>
        <v>0</v>
      </c>
      <c r="K45" s="490">
        <f t="shared" si="9"/>
        <v>0</v>
      </c>
    </row>
    <row r="46" spans="1:11">
      <c r="A46" s="329" t="s">
        <v>109</v>
      </c>
      <c r="B46" s="318" t="s">
        <v>638</v>
      </c>
      <c r="C46" s="318"/>
      <c r="D46" s="424">
        <v>74</v>
      </c>
      <c r="E46" s="438">
        <f t="shared" si="0"/>
        <v>0</v>
      </c>
      <c r="F46" s="411">
        <v>0</v>
      </c>
      <c r="G46" s="489">
        <v>0</v>
      </c>
      <c r="H46" s="327">
        <f t="shared" si="6"/>
        <v>0</v>
      </c>
      <c r="I46" s="516">
        <v>3</v>
      </c>
      <c r="J46" s="327">
        <f t="shared" si="8"/>
        <v>0</v>
      </c>
      <c r="K46" s="490">
        <f t="shared" si="9"/>
        <v>0</v>
      </c>
    </row>
    <row r="47" spans="1:11">
      <c r="A47" s="329" t="s">
        <v>109</v>
      </c>
      <c r="B47" s="318" t="s">
        <v>640</v>
      </c>
      <c r="C47" s="318"/>
      <c r="D47" s="424">
        <v>22</v>
      </c>
      <c r="E47" s="438">
        <f t="shared" si="0"/>
        <v>0</v>
      </c>
      <c r="F47" s="411">
        <v>0</v>
      </c>
      <c r="G47" s="489">
        <v>0</v>
      </c>
      <c r="H47" s="327">
        <f t="shared" si="6"/>
        <v>0</v>
      </c>
      <c r="I47" s="516">
        <v>3</v>
      </c>
      <c r="J47" s="327">
        <f t="shared" si="8"/>
        <v>0</v>
      </c>
      <c r="K47" s="490">
        <f t="shared" si="9"/>
        <v>0</v>
      </c>
    </row>
    <row r="48" spans="1:11">
      <c r="A48" s="329" t="s">
        <v>117</v>
      </c>
      <c r="B48" s="318" t="s">
        <v>639</v>
      </c>
      <c r="C48" s="318"/>
      <c r="D48" s="424">
        <v>148</v>
      </c>
      <c r="E48" s="438">
        <f t="shared" si="0"/>
        <v>0</v>
      </c>
      <c r="F48" s="411">
        <v>0</v>
      </c>
      <c r="G48" s="489">
        <v>0</v>
      </c>
      <c r="H48" s="327">
        <f t="shared" si="6"/>
        <v>0</v>
      </c>
      <c r="I48" s="516">
        <v>3</v>
      </c>
      <c r="J48" s="327">
        <f t="shared" si="8"/>
        <v>0</v>
      </c>
      <c r="K48" s="490">
        <f t="shared" si="9"/>
        <v>0</v>
      </c>
    </row>
    <row r="49" spans="1:11">
      <c r="A49" s="329" t="s">
        <v>117</v>
      </c>
      <c r="B49" s="318" t="s">
        <v>638</v>
      </c>
      <c r="C49" s="318"/>
      <c r="D49" s="424">
        <v>148</v>
      </c>
      <c r="E49" s="438">
        <f t="shared" si="0"/>
        <v>0</v>
      </c>
      <c r="F49" s="411">
        <v>0</v>
      </c>
      <c r="G49" s="489">
        <v>0</v>
      </c>
      <c r="H49" s="327">
        <f t="shared" si="6"/>
        <v>0</v>
      </c>
      <c r="I49" s="516">
        <v>3</v>
      </c>
      <c r="J49" s="327">
        <f t="shared" si="8"/>
        <v>0</v>
      </c>
      <c r="K49" s="490">
        <f t="shared" si="9"/>
        <v>0</v>
      </c>
    </row>
    <row r="50" spans="1:11">
      <c r="A50" s="329" t="s">
        <v>117</v>
      </c>
      <c r="B50" s="318" t="s">
        <v>640</v>
      </c>
      <c r="C50" s="318"/>
      <c r="D50" s="424">
        <v>84</v>
      </c>
      <c r="E50" s="438">
        <f t="shared" si="0"/>
        <v>0</v>
      </c>
      <c r="F50" s="411">
        <v>0</v>
      </c>
      <c r="G50" s="489">
        <v>0</v>
      </c>
      <c r="H50" s="327">
        <f t="shared" si="6"/>
        <v>0</v>
      </c>
      <c r="I50" s="516">
        <v>3</v>
      </c>
      <c r="J50" s="327">
        <f t="shared" si="8"/>
        <v>0</v>
      </c>
      <c r="K50" s="490">
        <f t="shared" si="9"/>
        <v>0</v>
      </c>
    </row>
    <row r="51" spans="1:11">
      <c r="A51" s="329" t="s">
        <v>126</v>
      </c>
      <c r="B51" s="318" t="s">
        <v>639</v>
      </c>
      <c r="C51" s="318"/>
      <c r="D51" s="424">
        <v>4.5</v>
      </c>
      <c r="E51" s="438">
        <f t="shared" si="0"/>
        <v>0</v>
      </c>
      <c r="F51" s="411">
        <v>0</v>
      </c>
      <c r="G51" s="489">
        <v>0</v>
      </c>
      <c r="H51" s="327">
        <f t="shared" si="6"/>
        <v>0</v>
      </c>
      <c r="I51" s="516">
        <v>3</v>
      </c>
      <c r="J51" s="327">
        <f t="shared" si="8"/>
        <v>0</v>
      </c>
      <c r="K51" s="490">
        <f t="shared" si="9"/>
        <v>0</v>
      </c>
    </row>
    <row r="52" spans="1:11">
      <c r="A52" s="329" t="s">
        <v>126</v>
      </c>
      <c r="B52" s="318" t="s">
        <v>638</v>
      </c>
      <c r="C52" s="318"/>
      <c r="D52" s="424">
        <v>4.5</v>
      </c>
      <c r="E52" s="438">
        <f t="shared" si="0"/>
        <v>0</v>
      </c>
      <c r="F52" s="411">
        <v>0</v>
      </c>
      <c r="G52" s="489">
        <v>0</v>
      </c>
      <c r="H52" s="327">
        <f t="shared" si="6"/>
        <v>0</v>
      </c>
      <c r="I52" s="516">
        <v>3</v>
      </c>
      <c r="J52" s="327">
        <f t="shared" si="8"/>
        <v>0</v>
      </c>
      <c r="K52" s="490">
        <f t="shared" si="9"/>
        <v>0</v>
      </c>
    </row>
    <row r="53" spans="1:11">
      <c r="A53" s="329" t="s">
        <v>93</v>
      </c>
      <c r="B53" s="318" t="s">
        <v>639</v>
      </c>
      <c r="C53" s="318"/>
      <c r="D53" s="424">
        <v>38</v>
      </c>
      <c r="E53" s="438">
        <f t="shared" si="0"/>
        <v>0</v>
      </c>
      <c r="F53" s="411">
        <v>0</v>
      </c>
      <c r="G53" s="489">
        <v>0</v>
      </c>
      <c r="H53" s="327">
        <f t="shared" si="6"/>
        <v>0</v>
      </c>
      <c r="I53" s="516">
        <v>4</v>
      </c>
      <c r="J53" s="327">
        <f t="shared" si="8"/>
        <v>0</v>
      </c>
      <c r="K53" s="490">
        <f t="shared" si="9"/>
        <v>0</v>
      </c>
    </row>
    <row r="54" spans="1:11">
      <c r="A54" s="329" t="s">
        <v>93</v>
      </c>
      <c r="B54" s="318" t="s">
        <v>638</v>
      </c>
      <c r="C54" s="318"/>
      <c r="D54" s="424">
        <v>38</v>
      </c>
      <c r="E54" s="438">
        <f t="shared" si="0"/>
        <v>0</v>
      </c>
      <c r="F54" s="411">
        <v>0</v>
      </c>
      <c r="G54" s="489">
        <v>0</v>
      </c>
      <c r="H54" s="327">
        <f t="shared" si="6"/>
        <v>0</v>
      </c>
      <c r="I54" s="516">
        <v>4</v>
      </c>
      <c r="J54" s="327">
        <f t="shared" si="8"/>
        <v>0</v>
      </c>
      <c r="K54" s="490">
        <f t="shared" si="9"/>
        <v>0</v>
      </c>
    </row>
    <row r="55" spans="1:11">
      <c r="A55" s="329" t="s">
        <v>93</v>
      </c>
      <c r="B55" s="318" t="s">
        <v>640</v>
      </c>
      <c r="C55" s="318"/>
      <c r="D55" s="424">
        <v>34</v>
      </c>
      <c r="E55" s="438">
        <f t="shared" si="0"/>
        <v>0</v>
      </c>
      <c r="F55" s="411">
        <v>0</v>
      </c>
      <c r="G55" s="489">
        <v>0</v>
      </c>
      <c r="H55" s="327">
        <f t="shared" si="6"/>
        <v>0</v>
      </c>
      <c r="I55" s="516">
        <v>4</v>
      </c>
      <c r="J55" s="327">
        <f t="shared" si="8"/>
        <v>0</v>
      </c>
      <c r="K55" s="490">
        <f t="shared" si="9"/>
        <v>0</v>
      </c>
    </row>
    <row r="56" spans="1:11">
      <c r="A56" s="329" t="s">
        <v>108</v>
      </c>
      <c r="B56" s="318" t="s">
        <v>639</v>
      </c>
      <c r="C56" s="318"/>
      <c r="D56" s="424">
        <v>25</v>
      </c>
      <c r="E56" s="438">
        <f t="shared" si="0"/>
        <v>0</v>
      </c>
      <c r="F56" s="411">
        <v>0</v>
      </c>
      <c r="G56" s="489">
        <v>0</v>
      </c>
      <c r="H56" s="327">
        <f t="shared" si="6"/>
        <v>0</v>
      </c>
      <c r="I56" s="516">
        <v>3</v>
      </c>
      <c r="J56" s="327">
        <f t="shared" si="8"/>
        <v>0</v>
      </c>
      <c r="K56" s="490">
        <f t="shared" si="9"/>
        <v>0</v>
      </c>
    </row>
    <row r="57" spans="1:11">
      <c r="A57" s="329" t="s">
        <v>108</v>
      </c>
      <c r="B57" s="318" t="s">
        <v>638</v>
      </c>
      <c r="C57" s="318"/>
      <c r="D57" s="424">
        <v>25</v>
      </c>
      <c r="E57" s="438">
        <f t="shared" si="0"/>
        <v>0</v>
      </c>
      <c r="F57" s="411">
        <v>0</v>
      </c>
      <c r="G57" s="489">
        <v>0</v>
      </c>
      <c r="H57" s="327">
        <f t="shared" si="6"/>
        <v>0</v>
      </c>
      <c r="I57" s="516">
        <v>3</v>
      </c>
      <c r="J57" s="327">
        <f t="shared" si="8"/>
        <v>0</v>
      </c>
      <c r="K57" s="490">
        <f t="shared" si="9"/>
        <v>0</v>
      </c>
    </row>
    <row r="58" spans="1:11">
      <c r="A58" s="329" t="s">
        <v>108</v>
      </c>
      <c r="B58" s="318" t="s">
        <v>640</v>
      </c>
      <c r="C58" s="318"/>
      <c r="D58" s="424">
        <v>28</v>
      </c>
      <c r="E58" s="438">
        <f t="shared" si="0"/>
        <v>0</v>
      </c>
      <c r="F58" s="411">
        <v>0</v>
      </c>
      <c r="G58" s="489">
        <v>0</v>
      </c>
      <c r="H58" s="327">
        <f t="shared" si="6"/>
        <v>0</v>
      </c>
      <c r="I58" s="516">
        <v>3</v>
      </c>
      <c r="J58" s="327">
        <f t="shared" si="8"/>
        <v>0</v>
      </c>
      <c r="K58" s="490">
        <f t="shared" si="9"/>
        <v>0</v>
      </c>
    </row>
    <row r="59" spans="1:11">
      <c r="A59" s="329" t="s">
        <v>78</v>
      </c>
      <c r="B59" s="318" t="s">
        <v>639</v>
      </c>
      <c r="C59" s="318"/>
      <c r="D59" s="424">
        <v>81</v>
      </c>
      <c r="E59" s="438">
        <f t="shared" si="0"/>
        <v>0</v>
      </c>
      <c r="F59" s="411">
        <v>0</v>
      </c>
      <c r="G59" s="489">
        <v>0</v>
      </c>
      <c r="H59" s="327">
        <f t="shared" si="6"/>
        <v>0</v>
      </c>
      <c r="I59" s="516">
        <v>3</v>
      </c>
      <c r="J59" s="327">
        <f t="shared" si="8"/>
        <v>0</v>
      </c>
      <c r="K59" s="490">
        <f t="shared" si="9"/>
        <v>0</v>
      </c>
    </row>
    <row r="60" spans="1:11">
      <c r="A60" s="329" t="s">
        <v>78</v>
      </c>
      <c r="B60" s="318" t="s">
        <v>638</v>
      </c>
      <c r="C60" s="318"/>
      <c r="D60" s="424">
        <v>81</v>
      </c>
      <c r="E60" s="438">
        <f t="shared" si="0"/>
        <v>0</v>
      </c>
      <c r="F60" s="411">
        <v>0</v>
      </c>
      <c r="G60" s="489">
        <v>0</v>
      </c>
      <c r="H60" s="327">
        <f t="shared" si="6"/>
        <v>0</v>
      </c>
      <c r="I60" s="516">
        <v>3</v>
      </c>
      <c r="J60" s="327">
        <f t="shared" si="8"/>
        <v>0</v>
      </c>
      <c r="K60" s="490">
        <f t="shared" si="9"/>
        <v>0</v>
      </c>
    </row>
    <row r="61" spans="1:11">
      <c r="A61" s="329" t="s">
        <v>127</v>
      </c>
      <c r="B61" s="318" t="s">
        <v>639</v>
      </c>
      <c r="C61" s="318"/>
      <c r="D61" s="424">
        <v>102</v>
      </c>
      <c r="E61" s="438">
        <f t="shared" si="0"/>
        <v>0</v>
      </c>
      <c r="F61" s="411">
        <v>0</v>
      </c>
      <c r="G61" s="489">
        <v>0</v>
      </c>
      <c r="H61" s="327">
        <f t="shared" si="6"/>
        <v>0</v>
      </c>
      <c r="I61" s="516">
        <v>3</v>
      </c>
      <c r="J61" s="327">
        <f t="shared" si="8"/>
        <v>0</v>
      </c>
      <c r="K61" s="490">
        <f t="shared" si="9"/>
        <v>0</v>
      </c>
    </row>
    <row r="62" spans="1:11">
      <c r="A62" s="329" t="s">
        <v>127</v>
      </c>
      <c r="B62" s="318" t="s">
        <v>638</v>
      </c>
      <c r="C62" s="318"/>
      <c r="D62" s="424">
        <v>102</v>
      </c>
      <c r="E62" s="438">
        <f t="shared" si="0"/>
        <v>0</v>
      </c>
      <c r="F62" s="411">
        <v>0</v>
      </c>
      <c r="G62" s="489">
        <v>0</v>
      </c>
      <c r="H62" s="327">
        <f t="shared" si="6"/>
        <v>0</v>
      </c>
      <c r="I62" s="516">
        <v>3</v>
      </c>
      <c r="J62" s="327">
        <f t="shared" si="8"/>
        <v>0</v>
      </c>
      <c r="K62" s="490">
        <f t="shared" si="9"/>
        <v>0</v>
      </c>
    </row>
    <row r="63" spans="1:11">
      <c r="A63" s="329" t="s">
        <v>95</v>
      </c>
      <c r="B63" s="318" t="s">
        <v>639</v>
      </c>
      <c r="C63" s="318"/>
      <c r="D63" s="424">
        <v>31</v>
      </c>
      <c r="E63" s="438">
        <f t="shared" si="0"/>
        <v>0</v>
      </c>
      <c r="F63" s="411">
        <v>0</v>
      </c>
      <c r="G63" s="489">
        <v>0</v>
      </c>
      <c r="H63" s="327">
        <f t="shared" si="6"/>
        <v>0</v>
      </c>
      <c r="I63" s="516">
        <v>3</v>
      </c>
      <c r="J63" s="327">
        <f t="shared" si="8"/>
        <v>0</v>
      </c>
      <c r="K63" s="490">
        <f t="shared" si="9"/>
        <v>0</v>
      </c>
    </row>
    <row r="64" spans="1:11">
      <c r="A64" s="329" t="s">
        <v>95</v>
      </c>
      <c r="B64" s="318" t="s">
        <v>638</v>
      </c>
      <c r="C64" s="318"/>
      <c r="D64" s="424">
        <v>31</v>
      </c>
      <c r="E64" s="438">
        <f t="shared" si="0"/>
        <v>0</v>
      </c>
      <c r="F64" s="411">
        <v>0</v>
      </c>
      <c r="G64" s="489">
        <v>0</v>
      </c>
      <c r="H64" s="327">
        <f t="shared" si="6"/>
        <v>0</v>
      </c>
      <c r="I64" s="516">
        <v>3</v>
      </c>
      <c r="J64" s="327">
        <f t="shared" si="8"/>
        <v>0</v>
      </c>
      <c r="K64" s="490">
        <f t="shared" si="9"/>
        <v>0</v>
      </c>
    </row>
    <row r="65" spans="1:11">
      <c r="A65" s="329" t="s">
        <v>72</v>
      </c>
      <c r="B65" s="318" t="s">
        <v>639</v>
      </c>
      <c r="C65" s="318"/>
      <c r="D65" s="424">
        <v>36</v>
      </c>
      <c r="E65" s="438">
        <f t="shared" si="0"/>
        <v>0</v>
      </c>
      <c r="F65" s="411">
        <v>0</v>
      </c>
      <c r="G65" s="489">
        <v>0</v>
      </c>
      <c r="H65" s="327">
        <f t="shared" si="6"/>
        <v>0</v>
      </c>
      <c r="I65" s="516">
        <v>3</v>
      </c>
      <c r="J65" s="327">
        <f t="shared" si="8"/>
        <v>0</v>
      </c>
      <c r="K65" s="490">
        <f t="shared" si="9"/>
        <v>0</v>
      </c>
    </row>
    <row r="66" spans="1:11">
      <c r="A66" s="329" t="s">
        <v>72</v>
      </c>
      <c r="B66" s="318" t="s">
        <v>638</v>
      </c>
      <c r="C66" s="318"/>
      <c r="D66" s="424">
        <v>36</v>
      </c>
      <c r="E66" s="438">
        <f t="shared" si="0"/>
        <v>0</v>
      </c>
      <c r="F66" s="411">
        <v>0</v>
      </c>
      <c r="G66" s="489">
        <v>0</v>
      </c>
      <c r="H66" s="327">
        <f t="shared" si="6"/>
        <v>0</v>
      </c>
      <c r="I66" s="516">
        <v>3</v>
      </c>
      <c r="J66" s="327">
        <f t="shared" si="8"/>
        <v>0</v>
      </c>
      <c r="K66" s="490">
        <f t="shared" si="9"/>
        <v>0</v>
      </c>
    </row>
    <row r="67" spans="1:11">
      <c r="A67" s="329" t="s">
        <v>87</v>
      </c>
      <c r="B67" s="318" t="s">
        <v>639</v>
      </c>
      <c r="C67" s="318"/>
      <c r="D67" s="424">
        <v>36</v>
      </c>
      <c r="E67" s="438">
        <f t="shared" si="0"/>
        <v>0</v>
      </c>
      <c r="F67" s="411">
        <v>0</v>
      </c>
      <c r="G67" s="489">
        <v>0</v>
      </c>
      <c r="H67" s="327">
        <f t="shared" si="6"/>
        <v>0</v>
      </c>
      <c r="I67" s="516">
        <v>3</v>
      </c>
      <c r="J67" s="327">
        <f t="shared" si="8"/>
        <v>0</v>
      </c>
      <c r="K67" s="490">
        <f t="shared" si="9"/>
        <v>0</v>
      </c>
    </row>
    <row r="68" spans="1:11">
      <c r="A68" s="329" t="s">
        <v>87</v>
      </c>
      <c r="B68" s="318" t="s">
        <v>638</v>
      </c>
      <c r="C68" s="318"/>
      <c r="D68" s="424">
        <v>36</v>
      </c>
      <c r="E68" s="438">
        <f t="shared" si="0"/>
        <v>0</v>
      </c>
      <c r="F68" s="411">
        <v>0</v>
      </c>
      <c r="G68" s="489">
        <v>0</v>
      </c>
      <c r="H68" s="327">
        <f t="shared" si="6"/>
        <v>0</v>
      </c>
      <c r="I68" s="516">
        <v>3</v>
      </c>
      <c r="J68" s="327">
        <f t="shared" si="8"/>
        <v>0</v>
      </c>
      <c r="K68" s="490">
        <f t="shared" si="9"/>
        <v>0</v>
      </c>
    </row>
    <row r="69" spans="1:11">
      <c r="A69" s="329" t="s">
        <v>91</v>
      </c>
      <c r="B69" s="318" t="s">
        <v>639</v>
      </c>
      <c r="C69" s="318"/>
      <c r="D69" s="424">
        <v>559</v>
      </c>
      <c r="E69" s="438">
        <f t="shared" si="0"/>
        <v>0</v>
      </c>
      <c r="F69" s="411">
        <v>0</v>
      </c>
      <c r="G69" s="489">
        <v>0</v>
      </c>
      <c r="H69" s="327">
        <f t="shared" si="6"/>
        <v>0</v>
      </c>
      <c r="I69" s="516">
        <v>3</v>
      </c>
      <c r="J69" s="327">
        <f t="shared" si="8"/>
        <v>0</v>
      </c>
      <c r="K69" s="490">
        <f t="shared" si="9"/>
        <v>0</v>
      </c>
    </row>
    <row r="70" spans="1:11">
      <c r="A70" s="329" t="s">
        <v>91</v>
      </c>
      <c r="B70" s="318" t="s">
        <v>638</v>
      </c>
      <c r="C70" s="318"/>
      <c r="D70" s="424">
        <v>559</v>
      </c>
      <c r="E70" s="438">
        <f t="shared" si="0"/>
        <v>0</v>
      </c>
      <c r="F70" s="411">
        <v>0</v>
      </c>
      <c r="G70" s="489">
        <v>0</v>
      </c>
      <c r="H70" s="327">
        <f t="shared" si="6"/>
        <v>0</v>
      </c>
      <c r="I70" s="516">
        <v>3</v>
      </c>
      <c r="J70" s="327">
        <f t="shared" si="8"/>
        <v>0</v>
      </c>
      <c r="K70" s="490">
        <f t="shared" si="9"/>
        <v>0</v>
      </c>
    </row>
    <row r="71" spans="1:11">
      <c r="A71" s="329" t="s">
        <v>91</v>
      </c>
      <c r="B71" s="318" t="s">
        <v>640</v>
      </c>
      <c r="C71" s="318"/>
      <c r="D71" s="424">
        <v>74</v>
      </c>
      <c r="E71" s="438">
        <f t="shared" si="0"/>
        <v>0</v>
      </c>
      <c r="F71" s="411">
        <v>0</v>
      </c>
      <c r="G71" s="489">
        <v>0</v>
      </c>
      <c r="H71" s="327">
        <f t="shared" si="6"/>
        <v>0</v>
      </c>
      <c r="I71" s="516">
        <v>3</v>
      </c>
      <c r="J71" s="327">
        <f t="shared" si="8"/>
        <v>0</v>
      </c>
      <c r="K71" s="490">
        <f t="shared" si="9"/>
        <v>0</v>
      </c>
    </row>
    <row r="72" spans="1:11">
      <c r="A72" s="329" t="s">
        <v>110</v>
      </c>
      <c r="B72" s="318" t="s">
        <v>639</v>
      </c>
      <c r="C72" s="318"/>
      <c r="D72" s="424">
        <v>103</v>
      </c>
      <c r="E72" s="438">
        <f t="shared" si="0"/>
        <v>0</v>
      </c>
      <c r="F72" s="411">
        <v>0</v>
      </c>
      <c r="G72" s="489">
        <v>0</v>
      </c>
      <c r="H72" s="327">
        <f t="shared" si="6"/>
        <v>0</v>
      </c>
      <c r="I72" s="516">
        <v>3</v>
      </c>
      <c r="J72" s="327">
        <f t="shared" si="8"/>
        <v>0</v>
      </c>
      <c r="K72" s="490">
        <f t="shared" si="9"/>
        <v>0</v>
      </c>
    </row>
    <row r="73" spans="1:11">
      <c r="A73" s="329" t="s">
        <v>110</v>
      </c>
      <c r="B73" s="318" t="s">
        <v>638</v>
      </c>
      <c r="C73" s="318"/>
      <c r="D73" s="424">
        <v>103</v>
      </c>
      <c r="E73" s="438">
        <f t="shared" si="0"/>
        <v>0</v>
      </c>
      <c r="F73" s="411">
        <v>0</v>
      </c>
      <c r="G73" s="489">
        <v>0</v>
      </c>
      <c r="H73" s="327">
        <f t="shared" si="6"/>
        <v>0</v>
      </c>
      <c r="I73" s="516">
        <v>3</v>
      </c>
      <c r="J73" s="327">
        <f t="shared" si="8"/>
        <v>0</v>
      </c>
      <c r="K73" s="490">
        <f t="shared" si="9"/>
        <v>0</v>
      </c>
    </row>
    <row r="74" spans="1:11">
      <c r="A74" s="329" t="s">
        <v>110</v>
      </c>
      <c r="B74" s="318" t="s">
        <v>640</v>
      </c>
      <c r="C74" s="318"/>
      <c r="D74" s="424">
        <v>38</v>
      </c>
      <c r="E74" s="438">
        <f t="shared" si="0"/>
        <v>0</v>
      </c>
      <c r="F74" s="411">
        <v>0</v>
      </c>
      <c r="G74" s="489">
        <v>0</v>
      </c>
      <c r="H74" s="327">
        <f t="shared" si="6"/>
        <v>0</v>
      </c>
      <c r="I74" s="516">
        <v>3</v>
      </c>
      <c r="J74" s="327">
        <f t="shared" si="8"/>
        <v>0</v>
      </c>
      <c r="K74" s="490">
        <f t="shared" si="9"/>
        <v>0</v>
      </c>
    </row>
    <row r="75" spans="1:11">
      <c r="A75" s="329" t="s">
        <v>70</v>
      </c>
      <c r="B75" s="318" t="s">
        <v>639</v>
      </c>
      <c r="C75" s="318"/>
      <c r="D75" s="424">
        <v>96</v>
      </c>
      <c r="E75" s="438">
        <f t="shared" si="0"/>
        <v>0</v>
      </c>
      <c r="F75" s="411">
        <v>0</v>
      </c>
      <c r="G75" s="489">
        <v>0</v>
      </c>
      <c r="H75" s="327">
        <f t="shared" si="6"/>
        <v>0</v>
      </c>
      <c r="I75" s="516">
        <v>3</v>
      </c>
      <c r="J75" s="327">
        <f t="shared" si="8"/>
        <v>0</v>
      </c>
      <c r="K75" s="490">
        <f t="shared" si="9"/>
        <v>0</v>
      </c>
    </row>
    <row r="76" spans="1:11">
      <c r="A76" s="329" t="s">
        <v>70</v>
      </c>
      <c r="B76" s="318" t="s">
        <v>638</v>
      </c>
      <c r="C76" s="318"/>
      <c r="D76" s="424">
        <v>96</v>
      </c>
      <c r="E76" s="438">
        <f t="shared" si="0"/>
        <v>0</v>
      </c>
      <c r="F76" s="411">
        <v>0</v>
      </c>
      <c r="G76" s="489">
        <v>0</v>
      </c>
      <c r="H76" s="327">
        <f t="shared" si="6"/>
        <v>0</v>
      </c>
      <c r="I76" s="516">
        <v>3</v>
      </c>
      <c r="J76" s="327">
        <f t="shared" si="8"/>
        <v>0</v>
      </c>
      <c r="K76" s="490">
        <f t="shared" si="9"/>
        <v>0</v>
      </c>
    </row>
    <row r="77" spans="1:11">
      <c r="A77" s="329" t="s">
        <v>94</v>
      </c>
      <c r="B77" s="318" t="s">
        <v>639</v>
      </c>
      <c r="C77" s="318"/>
      <c r="D77" s="424">
        <v>66</v>
      </c>
      <c r="E77" s="438">
        <f t="shared" ref="E77:E140" si="10">VLOOKUP(B77,$E$3:$F$10,2,FALSE)</f>
        <v>0</v>
      </c>
      <c r="F77" s="411">
        <v>0</v>
      </c>
      <c r="G77" s="489">
        <v>0</v>
      </c>
      <c r="H77" s="327">
        <f t="shared" si="6"/>
        <v>0</v>
      </c>
      <c r="I77" s="516">
        <v>3</v>
      </c>
      <c r="J77" s="327">
        <f t="shared" si="8"/>
        <v>0</v>
      </c>
      <c r="K77" s="490">
        <f t="shared" si="9"/>
        <v>0</v>
      </c>
    </row>
    <row r="78" spans="1:11">
      <c r="A78" s="329" t="s">
        <v>94</v>
      </c>
      <c r="B78" s="318" t="s">
        <v>638</v>
      </c>
      <c r="C78" s="318"/>
      <c r="D78" s="424">
        <v>66</v>
      </c>
      <c r="E78" s="438">
        <f t="shared" si="10"/>
        <v>0</v>
      </c>
      <c r="F78" s="411">
        <v>0</v>
      </c>
      <c r="G78" s="489">
        <v>0</v>
      </c>
      <c r="H78" s="327">
        <f t="shared" si="6"/>
        <v>0</v>
      </c>
      <c r="I78" s="516">
        <v>3</v>
      </c>
      <c r="J78" s="327">
        <f t="shared" si="8"/>
        <v>0</v>
      </c>
      <c r="K78" s="490">
        <f t="shared" si="9"/>
        <v>0</v>
      </c>
    </row>
    <row r="79" spans="1:11">
      <c r="A79" s="329" t="s">
        <v>94</v>
      </c>
      <c r="B79" s="318" t="s">
        <v>640</v>
      </c>
      <c r="C79" s="318"/>
      <c r="D79" s="424">
        <v>15</v>
      </c>
      <c r="E79" s="438">
        <f t="shared" si="10"/>
        <v>0</v>
      </c>
      <c r="F79" s="411">
        <v>0</v>
      </c>
      <c r="G79" s="489">
        <v>0</v>
      </c>
      <c r="H79" s="327">
        <f t="shared" si="6"/>
        <v>0</v>
      </c>
      <c r="I79" s="516">
        <v>3</v>
      </c>
      <c r="J79" s="327">
        <f t="shared" si="8"/>
        <v>0</v>
      </c>
      <c r="K79" s="490">
        <f t="shared" si="9"/>
        <v>0</v>
      </c>
    </row>
    <row r="80" spans="1:11">
      <c r="A80" s="329" t="s">
        <v>107</v>
      </c>
      <c r="B80" s="318" t="s">
        <v>639</v>
      </c>
      <c r="C80" s="318"/>
      <c r="D80" s="424">
        <v>7</v>
      </c>
      <c r="E80" s="438">
        <f t="shared" si="10"/>
        <v>0</v>
      </c>
      <c r="F80" s="411">
        <v>0</v>
      </c>
      <c r="G80" s="489">
        <v>0</v>
      </c>
      <c r="H80" s="327">
        <f t="shared" si="6"/>
        <v>0</v>
      </c>
      <c r="I80" s="516">
        <v>3</v>
      </c>
      <c r="J80" s="327">
        <f t="shared" si="8"/>
        <v>0</v>
      </c>
      <c r="K80" s="490">
        <f t="shared" si="9"/>
        <v>0</v>
      </c>
    </row>
    <row r="81" spans="1:11">
      <c r="A81" s="329" t="s">
        <v>107</v>
      </c>
      <c r="B81" s="318" t="s">
        <v>638</v>
      </c>
      <c r="C81" s="318"/>
      <c r="D81" s="424">
        <v>7</v>
      </c>
      <c r="E81" s="438">
        <f t="shared" si="10"/>
        <v>0</v>
      </c>
      <c r="F81" s="411">
        <v>0</v>
      </c>
      <c r="G81" s="489">
        <v>0</v>
      </c>
      <c r="H81" s="327">
        <f t="shared" si="6"/>
        <v>0</v>
      </c>
      <c r="I81" s="516">
        <v>3</v>
      </c>
      <c r="J81" s="327">
        <f t="shared" si="8"/>
        <v>0</v>
      </c>
      <c r="K81" s="490">
        <f t="shared" si="9"/>
        <v>0</v>
      </c>
    </row>
    <row r="82" spans="1:11">
      <c r="A82" s="329" t="s">
        <v>120</v>
      </c>
      <c r="B82" s="318" t="s">
        <v>639</v>
      </c>
      <c r="C82" s="318"/>
      <c r="D82" s="424">
        <v>21</v>
      </c>
      <c r="E82" s="438">
        <f t="shared" si="10"/>
        <v>0</v>
      </c>
      <c r="F82" s="411">
        <v>0</v>
      </c>
      <c r="G82" s="489">
        <v>0</v>
      </c>
      <c r="H82" s="327">
        <f t="shared" si="6"/>
        <v>0</v>
      </c>
      <c r="I82" s="516">
        <v>3</v>
      </c>
      <c r="J82" s="327">
        <f t="shared" si="8"/>
        <v>0</v>
      </c>
      <c r="K82" s="490">
        <f t="shared" si="9"/>
        <v>0</v>
      </c>
    </row>
    <row r="83" spans="1:11">
      <c r="A83" s="329" t="s">
        <v>120</v>
      </c>
      <c r="B83" s="318" t="s">
        <v>638</v>
      </c>
      <c r="C83" s="318"/>
      <c r="D83" s="424">
        <v>21</v>
      </c>
      <c r="E83" s="438">
        <f t="shared" si="10"/>
        <v>0</v>
      </c>
      <c r="F83" s="411">
        <v>0</v>
      </c>
      <c r="G83" s="489">
        <v>0</v>
      </c>
      <c r="H83" s="327">
        <f t="shared" si="6"/>
        <v>0</v>
      </c>
      <c r="I83" s="516">
        <v>3</v>
      </c>
      <c r="J83" s="327">
        <f t="shared" si="8"/>
        <v>0</v>
      </c>
      <c r="K83" s="490">
        <f t="shared" si="9"/>
        <v>0</v>
      </c>
    </row>
    <row r="84" spans="1:11">
      <c r="A84" s="329" t="s">
        <v>123</v>
      </c>
      <c r="B84" s="318" t="s">
        <v>639</v>
      </c>
      <c r="C84" s="318"/>
      <c r="D84" s="424">
        <v>69</v>
      </c>
      <c r="E84" s="438">
        <f t="shared" si="10"/>
        <v>0</v>
      </c>
      <c r="F84" s="411">
        <v>0</v>
      </c>
      <c r="G84" s="489">
        <v>0</v>
      </c>
      <c r="H84" s="327">
        <f t="shared" si="6"/>
        <v>0</v>
      </c>
      <c r="I84" s="516">
        <v>3</v>
      </c>
      <c r="J84" s="327">
        <f t="shared" si="8"/>
        <v>0</v>
      </c>
      <c r="K84" s="490">
        <f t="shared" si="9"/>
        <v>0</v>
      </c>
    </row>
    <row r="85" spans="1:11">
      <c r="A85" s="329" t="s">
        <v>123</v>
      </c>
      <c r="B85" s="318" t="s">
        <v>638</v>
      </c>
      <c r="C85" s="318"/>
      <c r="D85" s="424">
        <v>69</v>
      </c>
      <c r="E85" s="438">
        <f t="shared" si="10"/>
        <v>0</v>
      </c>
      <c r="F85" s="411">
        <v>0</v>
      </c>
      <c r="G85" s="489">
        <v>0</v>
      </c>
      <c r="H85" s="327">
        <f t="shared" si="6"/>
        <v>0</v>
      </c>
      <c r="I85" s="516">
        <v>3</v>
      </c>
      <c r="J85" s="327">
        <f t="shared" si="8"/>
        <v>0</v>
      </c>
      <c r="K85" s="490">
        <f t="shared" si="9"/>
        <v>0</v>
      </c>
    </row>
    <row r="86" spans="1:11">
      <c r="A86" s="329" t="s">
        <v>75</v>
      </c>
      <c r="B86" s="318" t="s">
        <v>639</v>
      </c>
      <c r="C86" s="318"/>
      <c r="D86" s="424">
        <v>28</v>
      </c>
      <c r="E86" s="438">
        <f t="shared" si="10"/>
        <v>0</v>
      </c>
      <c r="F86" s="411">
        <v>0</v>
      </c>
      <c r="G86" s="489">
        <v>0</v>
      </c>
      <c r="H86" s="327">
        <f t="shared" si="6"/>
        <v>0</v>
      </c>
      <c r="I86" s="516">
        <v>3</v>
      </c>
      <c r="J86" s="327">
        <f t="shared" si="8"/>
        <v>0</v>
      </c>
      <c r="K86" s="490">
        <f t="shared" si="9"/>
        <v>0</v>
      </c>
    </row>
    <row r="87" spans="1:11">
      <c r="A87" s="329" t="s">
        <v>75</v>
      </c>
      <c r="B87" s="318" t="s">
        <v>638</v>
      </c>
      <c r="C87" s="318"/>
      <c r="D87" s="424">
        <v>28</v>
      </c>
      <c r="E87" s="438">
        <f t="shared" si="10"/>
        <v>0</v>
      </c>
      <c r="F87" s="411">
        <v>0</v>
      </c>
      <c r="G87" s="489">
        <v>0</v>
      </c>
      <c r="H87" s="327">
        <f t="shared" si="6"/>
        <v>0</v>
      </c>
      <c r="I87" s="516">
        <v>3</v>
      </c>
      <c r="J87" s="327">
        <f t="shared" si="8"/>
        <v>0</v>
      </c>
      <c r="K87" s="490">
        <f t="shared" si="9"/>
        <v>0</v>
      </c>
    </row>
    <row r="88" spans="1:11">
      <c r="A88" s="329" t="s">
        <v>75</v>
      </c>
      <c r="B88" s="318" t="s">
        <v>640</v>
      </c>
      <c r="C88" s="318"/>
      <c r="D88" s="424">
        <v>1</v>
      </c>
      <c r="E88" s="438">
        <f t="shared" si="10"/>
        <v>0</v>
      </c>
      <c r="F88" s="411">
        <v>0</v>
      </c>
      <c r="G88" s="489">
        <v>0</v>
      </c>
      <c r="H88" s="327">
        <f t="shared" ref="H88:H144" si="11">(D88*E88)+F88</f>
        <v>0</v>
      </c>
      <c r="I88" s="516">
        <v>3</v>
      </c>
      <c r="J88" s="327">
        <f t="shared" si="8"/>
        <v>0</v>
      </c>
      <c r="K88" s="490">
        <f t="shared" si="9"/>
        <v>0</v>
      </c>
    </row>
    <row r="89" spans="1:11">
      <c r="A89" s="329" t="s">
        <v>77</v>
      </c>
      <c r="B89" s="318" t="s">
        <v>639</v>
      </c>
      <c r="C89" s="318"/>
      <c r="D89" s="424">
        <v>36</v>
      </c>
      <c r="E89" s="438">
        <f t="shared" si="10"/>
        <v>0</v>
      </c>
      <c r="F89" s="411">
        <v>0</v>
      </c>
      <c r="G89" s="489">
        <v>0</v>
      </c>
      <c r="H89" s="327">
        <f t="shared" si="11"/>
        <v>0</v>
      </c>
      <c r="I89" s="516">
        <v>3</v>
      </c>
      <c r="J89" s="327">
        <f t="shared" si="8"/>
        <v>0</v>
      </c>
      <c r="K89" s="490">
        <f t="shared" si="9"/>
        <v>0</v>
      </c>
    </row>
    <row r="90" spans="1:11">
      <c r="A90" s="329" t="s">
        <v>77</v>
      </c>
      <c r="B90" s="318" t="s">
        <v>638</v>
      </c>
      <c r="C90" s="318"/>
      <c r="D90" s="424">
        <v>36</v>
      </c>
      <c r="E90" s="438">
        <f t="shared" si="10"/>
        <v>0</v>
      </c>
      <c r="F90" s="411">
        <v>0</v>
      </c>
      <c r="G90" s="489">
        <v>0</v>
      </c>
      <c r="H90" s="327">
        <f t="shared" si="11"/>
        <v>0</v>
      </c>
      <c r="I90" s="516">
        <v>3</v>
      </c>
      <c r="J90" s="327">
        <f t="shared" ref="J90:J144" si="12">I90*H90</f>
        <v>0</v>
      </c>
      <c r="K90" s="490">
        <f t="shared" ref="K90:K144" si="13">(((D90*E90)*(1+G90))+F90)*I90</f>
        <v>0</v>
      </c>
    </row>
    <row r="91" spans="1:11">
      <c r="A91" s="329" t="s">
        <v>77</v>
      </c>
      <c r="B91" s="318" t="s">
        <v>640</v>
      </c>
      <c r="C91" s="318"/>
      <c r="D91" s="424">
        <v>4</v>
      </c>
      <c r="E91" s="438">
        <f t="shared" si="10"/>
        <v>0</v>
      </c>
      <c r="F91" s="411">
        <v>0</v>
      </c>
      <c r="G91" s="489">
        <v>0</v>
      </c>
      <c r="H91" s="327">
        <f t="shared" si="11"/>
        <v>0</v>
      </c>
      <c r="I91" s="516">
        <v>3</v>
      </c>
      <c r="J91" s="327">
        <f t="shared" si="12"/>
        <v>0</v>
      </c>
      <c r="K91" s="490">
        <f t="shared" si="13"/>
        <v>0</v>
      </c>
    </row>
    <row r="92" spans="1:11">
      <c r="A92" s="329" t="s">
        <v>92</v>
      </c>
      <c r="B92" s="318" t="s">
        <v>639</v>
      </c>
      <c r="C92" s="318"/>
      <c r="D92" s="516">
        <v>114</v>
      </c>
      <c r="E92" s="438">
        <f t="shared" si="10"/>
        <v>0</v>
      </c>
      <c r="F92" s="411">
        <v>0</v>
      </c>
      <c r="G92" s="489">
        <v>0</v>
      </c>
      <c r="H92" s="327">
        <f t="shared" si="11"/>
        <v>0</v>
      </c>
      <c r="I92" s="516">
        <v>3</v>
      </c>
      <c r="J92" s="327">
        <f t="shared" si="12"/>
        <v>0</v>
      </c>
      <c r="K92" s="490">
        <f t="shared" si="13"/>
        <v>0</v>
      </c>
    </row>
    <row r="93" spans="1:11">
      <c r="A93" s="329" t="s">
        <v>92</v>
      </c>
      <c r="B93" s="318" t="s">
        <v>638</v>
      </c>
      <c r="C93" s="318"/>
      <c r="D93" s="516">
        <v>114</v>
      </c>
      <c r="E93" s="438">
        <f t="shared" si="10"/>
        <v>0</v>
      </c>
      <c r="F93" s="411">
        <v>0</v>
      </c>
      <c r="G93" s="489">
        <v>0</v>
      </c>
      <c r="H93" s="327">
        <f t="shared" si="11"/>
        <v>0</v>
      </c>
      <c r="I93" s="516">
        <v>3</v>
      </c>
      <c r="J93" s="327">
        <f t="shared" si="12"/>
        <v>0</v>
      </c>
      <c r="K93" s="490">
        <f t="shared" si="13"/>
        <v>0</v>
      </c>
    </row>
    <row r="94" spans="1:11">
      <c r="A94" s="329" t="s">
        <v>92</v>
      </c>
      <c r="B94" s="318" t="s">
        <v>640</v>
      </c>
      <c r="C94" s="318"/>
      <c r="D94" s="516">
        <v>47</v>
      </c>
      <c r="E94" s="438">
        <f t="shared" si="10"/>
        <v>0</v>
      </c>
      <c r="F94" s="411">
        <v>0</v>
      </c>
      <c r="G94" s="489">
        <v>0</v>
      </c>
      <c r="H94" s="327">
        <f t="shared" si="11"/>
        <v>0</v>
      </c>
      <c r="I94" s="516">
        <v>3</v>
      </c>
      <c r="J94" s="327">
        <f t="shared" si="12"/>
        <v>0</v>
      </c>
      <c r="K94" s="490">
        <f t="shared" si="13"/>
        <v>0</v>
      </c>
    </row>
    <row r="95" spans="1:11">
      <c r="A95" s="329" t="s">
        <v>115</v>
      </c>
      <c r="B95" s="318" t="s">
        <v>639</v>
      </c>
      <c r="C95" s="318"/>
      <c r="D95" s="424">
        <v>173</v>
      </c>
      <c r="E95" s="438">
        <f t="shared" si="10"/>
        <v>0</v>
      </c>
      <c r="F95" s="411">
        <v>0</v>
      </c>
      <c r="G95" s="489">
        <v>0</v>
      </c>
      <c r="H95" s="327">
        <f t="shared" si="11"/>
        <v>0</v>
      </c>
      <c r="I95" s="516">
        <v>3</v>
      </c>
      <c r="J95" s="327">
        <f t="shared" si="12"/>
        <v>0</v>
      </c>
      <c r="K95" s="490">
        <f t="shared" si="13"/>
        <v>0</v>
      </c>
    </row>
    <row r="96" spans="1:11">
      <c r="A96" s="329" t="s">
        <v>115</v>
      </c>
      <c r="B96" s="318" t="s">
        <v>638</v>
      </c>
      <c r="C96" s="318"/>
      <c r="D96" s="424">
        <v>173</v>
      </c>
      <c r="E96" s="438">
        <f t="shared" si="10"/>
        <v>0</v>
      </c>
      <c r="F96" s="411">
        <v>0</v>
      </c>
      <c r="G96" s="489">
        <v>0</v>
      </c>
      <c r="H96" s="327">
        <f t="shared" si="11"/>
        <v>0</v>
      </c>
      <c r="I96" s="516">
        <v>3</v>
      </c>
      <c r="J96" s="327">
        <f t="shared" si="12"/>
        <v>0</v>
      </c>
      <c r="K96" s="490">
        <f t="shared" si="13"/>
        <v>0</v>
      </c>
    </row>
    <row r="97" spans="1:11">
      <c r="A97" s="329" t="s">
        <v>115</v>
      </c>
      <c r="B97" s="318" t="s">
        <v>640</v>
      </c>
      <c r="C97" s="318"/>
      <c r="D97" s="424">
        <v>73</v>
      </c>
      <c r="E97" s="438">
        <f t="shared" si="10"/>
        <v>0</v>
      </c>
      <c r="F97" s="411">
        <v>0</v>
      </c>
      <c r="G97" s="489">
        <v>0</v>
      </c>
      <c r="H97" s="327">
        <f t="shared" si="11"/>
        <v>0</v>
      </c>
      <c r="I97" s="516">
        <v>3</v>
      </c>
      <c r="J97" s="327">
        <f t="shared" si="12"/>
        <v>0</v>
      </c>
      <c r="K97" s="490">
        <f t="shared" si="13"/>
        <v>0</v>
      </c>
    </row>
    <row r="98" spans="1:11">
      <c r="A98" s="329" t="s">
        <v>124</v>
      </c>
      <c r="B98" s="318" t="s">
        <v>639</v>
      </c>
      <c r="C98" s="318"/>
      <c r="D98" s="424">
        <v>17</v>
      </c>
      <c r="E98" s="438">
        <f t="shared" si="10"/>
        <v>0</v>
      </c>
      <c r="F98" s="411">
        <v>0</v>
      </c>
      <c r="G98" s="489">
        <v>0</v>
      </c>
      <c r="H98" s="327">
        <f t="shared" si="11"/>
        <v>0</v>
      </c>
      <c r="I98" s="516">
        <v>3</v>
      </c>
      <c r="J98" s="327">
        <f t="shared" si="12"/>
        <v>0</v>
      </c>
      <c r="K98" s="490">
        <f t="shared" si="13"/>
        <v>0</v>
      </c>
    </row>
    <row r="99" spans="1:11">
      <c r="A99" s="329" t="s">
        <v>124</v>
      </c>
      <c r="B99" s="318" t="s">
        <v>638</v>
      </c>
      <c r="C99" s="318"/>
      <c r="D99" s="424">
        <v>17</v>
      </c>
      <c r="E99" s="438">
        <f t="shared" si="10"/>
        <v>0</v>
      </c>
      <c r="F99" s="411">
        <v>0</v>
      </c>
      <c r="G99" s="489">
        <v>0</v>
      </c>
      <c r="H99" s="327">
        <f t="shared" si="11"/>
        <v>0</v>
      </c>
      <c r="I99" s="516">
        <v>3</v>
      </c>
      <c r="J99" s="327">
        <f t="shared" si="12"/>
        <v>0</v>
      </c>
      <c r="K99" s="490">
        <f t="shared" si="13"/>
        <v>0</v>
      </c>
    </row>
    <row r="100" spans="1:11">
      <c r="A100" s="329" t="s">
        <v>73</v>
      </c>
      <c r="B100" s="318" t="s">
        <v>639</v>
      </c>
      <c r="C100" s="318"/>
      <c r="D100" s="424">
        <v>41</v>
      </c>
      <c r="E100" s="438">
        <f t="shared" si="10"/>
        <v>0</v>
      </c>
      <c r="F100" s="411">
        <v>0</v>
      </c>
      <c r="G100" s="489">
        <v>0</v>
      </c>
      <c r="H100" s="327">
        <f t="shared" si="11"/>
        <v>0</v>
      </c>
      <c r="I100" s="516">
        <v>3</v>
      </c>
      <c r="J100" s="327">
        <f t="shared" si="12"/>
        <v>0</v>
      </c>
      <c r="K100" s="490">
        <f t="shared" si="13"/>
        <v>0</v>
      </c>
    </row>
    <row r="101" spans="1:11">
      <c r="A101" s="329" t="s">
        <v>73</v>
      </c>
      <c r="B101" s="318" t="s">
        <v>638</v>
      </c>
      <c r="C101" s="318"/>
      <c r="D101" s="424">
        <v>41</v>
      </c>
      <c r="E101" s="438">
        <f t="shared" si="10"/>
        <v>0</v>
      </c>
      <c r="F101" s="411">
        <v>0</v>
      </c>
      <c r="G101" s="489">
        <v>0</v>
      </c>
      <c r="H101" s="327">
        <f t="shared" si="11"/>
        <v>0</v>
      </c>
      <c r="I101" s="516">
        <v>3</v>
      </c>
      <c r="J101" s="327">
        <f t="shared" si="12"/>
        <v>0</v>
      </c>
      <c r="K101" s="490">
        <f t="shared" si="13"/>
        <v>0</v>
      </c>
    </row>
    <row r="102" spans="1:11">
      <c r="A102" s="329" t="s">
        <v>74</v>
      </c>
      <c r="B102" s="318" t="s">
        <v>639</v>
      </c>
      <c r="C102" s="318"/>
      <c r="D102" s="424">
        <v>35</v>
      </c>
      <c r="E102" s="438">
        <f t="shared" si="10"/>
        <v>0</v>
      </c>
      <c r="F102" s="411">
        <v>0</v>
      </c>
      <c r="G102" s="489">
        <v>0</v>
      </c>
      <c r="H102" s="327">
        <f t="shared" si="11"/>
        <v>0</v>
      </c>
      <c r="I102" s="516">
        <v>3</v>
      </c>
      <c r="J102" s="327">
        <f t="shared" si="12"/>
        <v>0</v>
      </c>
      <c r="K102" s="490">
        <f t="shared" si="13"/>
        <v>0</v>
      </c>
    </row>
    <row r="103" spans="1:11">
      <c r="A103" s="329" t="s">
        <v>74</v>
      </c>
      <c r="B103" s="318" t="s">
        <v>638</v>
      </c>
      <c r="C103" s="318"/>
      <c r="D103" s="424">
        <v>35</v>
      </c>
      <c r="E103" s="438">
        <f t="shared" si="10"/>
        <v>0</v>
      </c>
      <c r="F103" s="411">
        <v>0</v>
      </c>
      <c r="G103" s="489">
        <v>0</v>
      </c>
      <c r="H103" s="327">
        <f t="shared" si="11"/>
        <v>0</v>
      </c>
      <c r="I103" s="516">
        <v>3</v>
      </c>
      <c r="J103" s="327">
        <f t="shared" si="12"/>
        <v>0</v>
      </c>
      <c r="K103" s="490">
        <f t="shared" si="13"/>
        <v>0</v>
      </c>
    </row>
    <row r="104" spans="1:11">
      <c r="A104" s="329" t="s">
        <v>96</v>
      </c>
      <c r="B104" s="318" t="s">
        <v>639</v>
      </c>
      <c r="C104" s="318"/>
      <c r="D104" s="424">
        <v>14</v>
      </c>
      <c r="E104" s="438">
        <f t="shared" si="10"/>
        <v>0</v>
      </c>
      <c r="F104" s="411">
        <v>0</v>
      </c>
      <c r="G104" s="489">
        <v>0</v>
      </c>
      <c r="H104" s="327">
        <f t="shared" si="11"/>
        <v>0</v>
      </c>
      <c r="I104" s="516">
        <v>3</v>
      </c>
      <c r="J104" s="327">
        <f t="shared" si="12"/>
        <v>0</v>
      </c>
      <c r="K104" s="490">
        <f t="shared" si="13"/>
        <v>0</v>
      </c>
    </row>
    <row r="105" spans="1:11">
      <c r="A105" s="329" t="s">
        <v>96</v>
      </c>
      <c r="B105" s="318" t="s">
        <v>638</v>
      </c>
      <c r="C105" s="318"/>
      <c r="D105" s="424">
        <v>14</v>
      </c>
      <c r="E105" s="438">
        <f t="shared" si="10"/>
        <v>0</v>
      </c>
      <c r="F105" s="411">
        <v>0</v>
      </c>
      <c r="G105" s="489">
        <v>0</v>
      </c>
      <c r="H105" s="327">
        <f t="shared" si="11"/>
        <v>0</v>
      </c>
      <c r="I105" s="516">
        <v>3</v>
      </c>
      <c r="J105" s="327">
        <f t="shared" si="12"/>
        <v>0</v>
      </c>
      <c r="K105" s="490">
        <f t="shared" si="13"/>
        <v>0</v>
      </c>
    </row>
    <row r="106" spans="1:11">
      <c r="A106" s="329" t="s">
        <v>102</v>
      </c>
      <c r="B106" s="318" t="s">
        <v>639</v>
      </c>
      <c r="C106" s="318"/>
      <c r="D106" s="424">
        <v>88</v>
      </c>
      <c r="E106" s="438">
        <f t="shared" si="10"/>
        <v>0</v>
      </c>
      <c r="F106" s="411">
        <v>0</v>
      </c>
      <c r="G106" s="489">
        <v>0</v>
      </c>
      <c r="H106" s="327">
        <f t="shared" si="11"/>
        <v>0</v>
      </c>
      <c r="I106" s="516">
        <v>3</v>
      </c>
      <c r="J106" s="327">
        <f t="shared" si="12"/>
        <v>0</v>
      </c>
      <c r="K106" s="490">
        <f t="shared" si="13"/>
        <v>0</v>
      </c>
    </row>
    <row r="107" spans="1:11">
      <c r="A107" s="329" t="s">
        <v>102</v>
      </c>
      <c r="B107" s="318" t="s">
        <v>638</v>
      </c>
      <c r="C107" s="318"/>
      <c r="D107" s="424">
        <v>88</v>
      </c>
      <c r="E107" s="438">
        <f t="shared" si="10"/>
        <v>0</v>
      </c>
      <c r="F107" s="411">
        <v>0</v>
      </c>
      <c r="G107" s="489">
        <v>0</v>
      </c>
      <c r="H107" s="327">
        <f t="shared" si="11"/>
        <v>0</v>
      </c>
      <c r="I107" s="516">
        <v>3</v>
      </c>
      <c r="J107" s="327">
        <f t="shared" si="12"/>
        <v>0</v>
      </c>
      <c r="K107" s="490">
        <f t="shared" si="13"/>
        <v>0</v>
      </c>
    </row>
    <row r="108" spans="1:11">
      <c r="A108" s="329" t="s">
        <v>102</v>
      </c>
      <c r="B108" s="318" t="s">
        <v>640</v>
      </c>
      <c r="C108" s="318"/>
      <c r="D108" s="424">
        <v>5</v>
      </c>
      <c r="E108" s="438">
        <f t="shared" si="10"/>
        <v>0</v>
      </c>
      <c r="F108" s="411">
        <v>0</v>
      </c>
      <c r="G108" s="489">
        <v>0</v>
      </c>
      <c r="H108" s="327">
        <f t="shared" si="11"/>
        <v>0</v>
      </c>
      <c r="I108" s="516">
        <v>3</v>
      </c>
      <c r="J108" s="327">
        <f t="shared" si="12"/>
        <v>0</v>
      </c>
      <c r="K108" s="490">
        <f t="shared" si="13"/>
        <v>0</v>
      </c>
    </row>
    <row r="109" spans="1:11">
      <c r="A109" s="329" t="s">
        <v>104</v>
      </c>
      <c r="B109" s="318" t="s">
        <v>639</v>
      </c>
      <c r="C109" s="318"/>
      <c r="D109" s="424">
        <v>22</v>
      </c>
      <c r="E109" s="438">
        <f t="shared" si="10"/>
        <v>0</v>
      </c>
      <c r="F109" s="411">
        <v>0</v>
      </c>
      <c r="G109" s="489">
        <v>0</v>
      </c>
      <c r="H109" s="327">
        <f t="shared" si="11"/>
        <v>0</v>
      </c>
      <c r="I109" s="516">
        <v>3</v>
      </c>
      <c r="J109" s="327">
        <f t="shared" si="12"/>
        <v>0</v>
      </c>
      <c r="K109" s="490">
        <f t="shared" si="13"/>
        <v>0</v>
      </c>
    </row>
    <row r="110" spans="1:11">
      <c r="A110" s="329" t="s">
        <v>104</v>
      </c>
      <c r="B110" s="318" t="s">
        <v>638</v>
      </c>
      <c r="C110" s="318"/>
      <c r="D110" s="424">
        <v>22</v>
      </c>
      <c r="E110" s="438">
        <f t="shared" si="10"/>
        <v>0</v>
      </c>
      <c r="F110" s="411">
        <v>0</v>
      </c>
      <c r="G110" s="489">
        <v>0</v>
      </c>
      <c r="H110" s="327">
        <f t="shared" si="11"/>
        <v>0</v>
      </c>
      <c r="I110" s="516">
        <v>3</v>
      </c>
      <c r="J110" s="327">
        <f t="shared" si="12"/>
        <v>0</v>
      </c>
      <c r="K110" s="490">
        <f t="shared" si="13"/>
        <v>0</v>
      </c>
    </row>
    <row r="111" spans="1:11">
      <c r="A111" s="329" t="s">
        <v>113</v>
      </c>
      <c r="B111" s="318" t="s">
        <v>639</v>
      </c>
      <c r="C111" s="318"/>
      <c r="D111" s="424">
        <v>62</v>
      </c>
      <c r="E111" s="438">
        <f t="shared" si="10"/>
        <v>0</v>
      </c>
      <c r="F111" s="411">
        <v>0</v>
      </c>
      <c r="G111" s="489">
        <v>0</v>
      </c>
      <c r="H111" s="327">
        <f t="shared" si="11"/>
        <v>0</v>
      </c>
      <c r="I111" s="516">
        <v>3</v>
      </c>
      <c r="J111" s="327">
        <f t="shared" si="12"/>
        <v>0</v>
      </c>
      <c r="K111" s="490">
        <f t="shared" si="13"/>
        <v>0</v>
      </c>
    </row>
    <row r="112" spans="1:11">
      <c r="A112" s="329" t="s">
        <v>113</v>
      </c>
      <c r="B112" s="318" t="s">
        <v>638</v>
      </c>
      <c r="C112" s="318"/>
      <c r="D112" s="424">
        <v>62</v>
      </c>
      <c r="E112" s="438">
        <f t="shared" si="10"/>
        <v>0</v>
      </c>
      <c r="F112" s="411">
        <v>0</v>
      </c>
      <c r="G112" s="489">
        <v>0</v>
      </c>
      <c r="H112" s="327">
        <f t="shared" si="11"/>
        <v>0</v>
      </c>
      <c r="I112" s="516">
        <v>3</v>
      </c>
      <c r="J112" s="327">
        <f t="shared" si="12"/>
        <v>0</v>
      </c>
      <c r="K112" s="490">
        <f t="shared" si="13"/>
        <v>0</v>
      </c>
    </row>
    <row r="113" spans="1:11">
      <c r="A113" s="329" t="s">
        <v>113</v>
      </c>
      <c r="B113" s="318" t="s">
        <v>640</v>
      </c>
      <c r="C113" s="318"/>
      <c r="D113" s="424">
        <v>9</v>
      </c>
      <c r="E113" s="438">
        <f t="shared" si="10"/>
        <v>0</v>
      </c>
      <c r="F113" s="411">
        <v>0</v>
      </c>
      <c r="G113" s="489">
        <v>0</v>
      </c>
      <c r="H113" s="327">
        <f t="shared" si="11"/>
        <v>0</v>
      </c>
      <c r="I113" s="516">
        <v>3</v>
      </c>
      <c r="J113" s="327">
        <f t="shared" si="12"/>
        <v>0</v>
      </c>
      <c r="K113" s="490">
        <f t="shared" si="13"/>
        <v>0</v>
      </c>
    </row>
    <row r="114" spans="1:11">
      <c r="A114" s="329" t="s">
        <v>114</v>
      </c>
      <c r="B114" s="318" t="s">
        <v>639</v>
      </c>
      <c r="C114" s="318"/>
      <c r="D114" s="424">
        <v>19</v>
      </c>
      <c r="E114" s="438">
        <f t="shared" si="10"/>
        <v>0</v>
      </c>
      <c r="F114" s="411">
        <v>0</v>
      </c>
      <c r="G114" s="489">
        <v>0</v>
      </c>
      <c r="H114" s="327">
        <f t="shared" si="11"/>
        <v>0</v>
      </c>
      <c r="I114" s="516">
        <v>3</v>
      </c>
      <c r="J114" s="327">
        <f t="shared" si="12"/>
        <v>0</v>
      </c>
      <c r="K114" s="490">
        <f t="shared" si="13"/>
        <v>0</v>
      </c>
    </row>
    <row r="115" spans="1:11">
      <c r="A115" s="329" t="s">
        <v>114</v>
      </c>
      <c r="B115" s="318" t="s">
        <v>638</v>
      </c>
      <c r="C115" s="318"/>
      <c r="D115" s="424">
        <v>19</v>
      </c>
      <c r="E115" s="438">
        <f t="shared" si="10"/>
        <v>0</v>
      </c>
      <c r="F115" s="411">
        <v>0</v>
      </c>
      <c r="G115" s="489">
        <v>0</v>
      </c>
      <c r="H115" s="327">
        <f t="shared" si="11"/>
        <v>0</v>
      </c>
      <c r="I115" s="516">
        <v>3</v>
      </c>
      <c r="J115" s="327">
        <f t="shared" si="12"/>
        <v>0</v>
      </c>
      <c r="K115" s="490">
        <f t="shared" si="13"/>
        <v>0</v>
      </c>
    </row>
    <row r="116" spans="1:11">
      <c r="A116" s="329" t="s">
        <v>122</v>
      </c>
      <c r="B116" s="318" t="s">
        <v>639</v>
      </c>
      <c r="C116" s="318"/>
      <c r="D116" s="424">
        <v>26</v>
      </c>
      <c r="E116" s="438">
        <f t="shared" si="10"/>
        <v>0</v>
      </c>
      <c r="F116" s="411">
        <v>0</v>
      </c>
      <c r="G116" s="489">
        <v>0</v>
      </c>
      <c r="H116" s="327">
        <f t="shared" si="11"/>
        <v>0</v>
      </c>
      <c r="I116" s="516">
        <v>3</v>
      </c>
      <c r="J116" s="327">
        <f t="shared" si="12"/>
        <v>0</v>
      </c>
      <c r="K116" s="490">
        <f t="shared" si="13"/>
        <v>0</v>
      </c>
    </row>
    <row r="117" spans="1:11">
      <c r="A117" s="329" t="s">
        <v>122</v>
      </c>
      <c r="B117" s="318" t="s">
        <v>638</v>
      </c>
      <c r="C117" s="318"/>
      <c r="D117" s="424">
        <v>26</v>
      </c>
      <c r="E117" s="438">
        <f t="shared" si="10"/>
        <v>0</v>
      </c>
      <c r="F117" s="411">
        <v>0</v>
      </c>
      <c r="G117" s="489">
        <v>0</v>
      </c>
      <c r="H117" s="327">
        <f t="shared" si="11"/>
        <v>0</v>
      </c>
      <c r="I117" s="516">
        <v>3</v>
      </c>
      <c r="J117" s="327">
        <f t="shared" si="12"/>
        <v>0</v>
      </c>
      <c r="K117" s="490">
        <f t="shared" si="13"/>
        <v>0</v>
      </c>
    </row>
    <row r="118" spans="1:11">
      <c r="A118" s="329" t="s">
        <v>98</v>
      </c>
      <c r="B118" s="318" t="s">
        <v>639</v>
      </c>
      <c r="C118" s="318"/>
      <c r="D118" s="424">
        <v>490</v>
      </c>
      <c r="E118" s="438">
        <f t="shared" si="10"/>
        <v>0</v>
      </c>
      <c r="F118" s="411">
        <v>0</v>
      </c>
      <c r="G118" s="489">
        <v>0</v>
      </c>
      <c r="H118" s="327">
        <f t="shared" si="11"/>
        <v>0</v>
      </c>
      <c r="I118" s="516">
        <v>4</v>
      </c>
      <c r="J118" s="327">
        <f t="shared" si="12"/>
        <v>0</v>
      </c>
      <c r="K118" s="490">
        <f t="shared" si="13"/>
        <v>0</v>
      </c>
    </row>
    <row r="119" spans="1:11">
      <c r="A119" s="329" t="s">
        <v>98</v>
      </c>
      <c r="B119" s="318" t="s">
        <v>638</v>
      </c>
      <c r="C119" s="318"/>
      <c r="D119" s="424">
        <v>490</v>
      </c>
      <c r="E119" s="438">
        <f t="shared" si="10"/>
        <v>0</v>
      </c>
      <c r="F119" s="411">
        <v>0</v>
      </c>
      <c r="G119" s="489">
        <v>0</v>
      </c>
      <c r="H119" s="327">
        <f t="shared" si="11"/>
        <v>0</v>
      </c>
      <c r="I119" s="516">
        <v>4</v>
      </c>
      <c r="J119" s="327">
        <f t="shared" si="12"/>
        <v>0</v>
      </c>
      <c r="K119" s="490">
        <f t="shared" si="13"/>
        <v>0</v>
      </c>
    </row>
    <row r="120" spans="1:11">
      <c r="A120" s="329" t="s">
        <v>98</v>
      </c>
      <c r="B120" s="318" t="s">
        <v>640</v>
      </c>
      <c r="C120" s="318"/>
      <c r="D120" s="424">
        <v>863</v>
      </c>
      <c r="E120" s="438">
        <f t="shared" si="10"/>
        <v>0</v>
      </c>
      <c r="F120" s="411">
        <v>0</v>
      </c>
      <c r="G120" s="489">
        <v>0</v>
      </c>
      <c r="H120" s="327">
        <f t="shared" si="11"/>
        <v>0</v>
      </c>
      <c r="I120" s="516">
        <v>4</v>
      </c>
      <c r="J120" s="327">
        <f t="shared" si="12"/>
        <v>0</v>
      </c>
      <c r="K120" s="490">
        <f t="shared" si="13"/>
        <v>0</v>
      </c>
    </row>
    <row r="121" spans="1:11">
      <c r="A121" s="329" t="s">
        <v>97</v>
      </c>
      <c r="B121" s="318" t="s">
        <v>639</v>
      </c>
      <c r="C121" s="318"/>
      <c r="D121" s="424">
        <v>96</v>
      </c>
      <c r="E121" s="438">
        <f t="shared" si="10"/>
        <v>0</v>
      </c>
      <c r="F121" s="411">
        <v>0</v>
      </c>
      <c r="G121" s="489">
        <v>0</v>
      </c>
      <c r="H121" s="327">
        <f t="shared" si="11"/>
        <v>0</v>
      </c>
      <c r="I121" s="516">
        <v>3</v>
      </c>
      <c r="J121" s="327">
        <f t="shared" si="12"/>
        <v>0</v>
      </c>
      <c r="K121" s="490">
        <f t="shared" si="13"/>
        <v>0</v>
      </c>
    </row>
    <row r="122" spans="1:11">
      <c r="A122" s="329" t="s">
        <v>97</v>
      </c>
      <c r="B122" s="318" t="s">
        <v>638</v>
      </c>
      <c r="C122" s="318"/>
      <c r="D122" s="424">
        <v>96</v>
      </c>
      <c r="E122" s="438">
        <f t="shared" si="10"/>
        <v>0</v>
      </c>
      <c r="F122" s="411">
        <v>0</v>
      </c>
      <c r="G122" s="489">
        <v>0</v>
      </c>
      <c r="H122" s="327">
        <f t="shared" si="11"/>
        <v>0</v>
      </c>
      <c r="I122" s="516">
        <v>3</v>
      </c>
      <c r="J122" s="327">
        <f t="shared" si="12"/>
        <v>0</v>
      </c>
      <c r="K122" s="490">
        <f t="shared" si="13"/>
        <v>0</v>
      </c>
    </row>
    <row r="123" spans="1:11">
      <c r="A123" s="329" t="s">
        <v>84</v>
      </c>
      <c r="B123" s="318" t="s">
        <v>639</v>
      </c>
      <c r="C123" s="318"/>
      <c r="D123" s="424">
        <v>101</v>
      </c>
      <c r="E123" s="438">
        <f t="shared" si="10"/>
        <v>0</v>
      </c>
      <c r="F123" s="411">
        <v>0</v>
      </c>
      <c r="G123" s="489">
        <v>0</v>
      </c>
      <c r="H123" s="327">
        <f t="shared" si="11"/>
        <v>0</v>
      </c>
      <c r="I123" s="516">
        <v>3</v>
      </c>
      <c r="J123" s="327">
        <f t="shared" si="12"/>
        <v>0</v>
      </c>
      <c r="K123" s="490">
        <f t="shared" si="13"/>
        <v>0</v>
      </c>
    </row>
    <row r="124" spans="1:11">
      <c r="A124" s="329" t="s">
        <v>84</v>
      </c>
      <c r="B124" s="318" t="s">
        <v>638</v>
      </c>
      <c r="C124" s="318"/>
      <c r="D124" s="424">
        <v>101</v>
      </c>
      <c r="E124" s="438">
        <f t="shared" si="10"/>
        <v>0</v>
      </c>
      <c r="F124" s="411">
        <v>0</v>
      </c>
      <c r="G124" s="489">
        <v>0</v>
      </c>
      <c r="H124" s="327">
        <f t="shared" si="11"/>
        <v>0</v>
      </c>
      <c r="I124" s="516">
        <v>3</v>
      </c>
      <c r="J124" s="327">
        <f t="shared" si="12"/>
        <v>0</v>
      </c>
      <c r="K124" s="490">
        <f t="shared" si="13"/>
        <v>0</v>
      </c>
    </row>
    <row r="125" spans="1:11">
      <c r="A125" s="329" t="s">
        <v>84</v>
      </c>
      <c r="B125" s="318" t="s">
        <v>640</v>
      </c>
      <c r="C125" s="318"/>
      <c r="D125" s="424">
        <v>28</v>
      </c>
      <c r="E125" s="438">
        <f t="shared" si="10"/>
        <v>0</v>
      </c>
      <c r="F125" s="411">
        <v>0</v>
      </c>
      <c r="G125" s="489">
        <v>0</v>
      </c>
      <c r="H125" s="327">
        <f t="shared" si="11"/>
        <v>0</v>
      </c>
      <c r="I125" s="516">
        <v>3</v>
      </c>
      <c r="J125" s="327">
        <f t="shared" si="12"/>
        <v>0</v>
      </c>
      <c r="K125" s="490">
        <f t="shared" si="13"/>
        <v>0</v>
      </c>
    </row>
    <row r="126" spans="1:11">
      <c r="A126" s="329" t="s">
        <v>100</v>
      </c>
      <c r="B126" s="318" t="s">
        <v>639</v>
      </c>
      <c r="C126" s="318"/>
      <c r="D126" s="424">
        <v>1240</v>
      </c>
      <c r="E126" s="438">
        <f t="shared" si="10"/>
        <v>0</v>
      </c>
      <c r="F126" s="411">
        <v>0</v>
      </c>
      <c r="G126" s="489">
        <v>0</v>
      </c>
      <c r="H126" s="327">
        <f t="shared" si="11"/>
        <v>0</v>
      </c>
      <c r="I126" s="516">
        <v>4</v>
      </c>
      <c r="J126" s="327">
        <f t="shared" si="12"/>
        <v>0</v>
      </c>
      <c r="K126" s="490">
        <f t="shared" si="13"/>
        <v>0</v>
      </c>
    </row>
    <row r="127" spans="1:11">
      <c r="A127" s="329" t="s">
        <v>100</v>
      </c>
      <c r="B127" s="318" t="s">
        <v>638</v>
      </c>
      <c r="C127" s="318"/>
      <c r="D127" s="424">
        <v>1240</v>
      </c>
      <c r="E127" s="438">
        <f t="shared" si="10"/>
        <v>0</v>
      </c>
      <c r="F127" s="411">
        <v>0</v>
      </c>
      <c r="G127" s="489">
        <v>0</v>
      </c>
      <c r="H127" s="327">
        <f t="shared" si="11"/>
        <v>0</v>
      </c>
      <c r="I127" s="516">
        <v>4</v>
      </c>
      <c r="J127" s="327">
        <f t="shared" si="12"/>
        <v>0</v>
      </c>
      <c r="K127" s="490">
        <f t="shared" si="13"/>
        <v>0</v>
      </c>
    </row>
    <row r="128" spans="1:11">
      <c r="A128" s="329" t="s">
        <v>100</v>
      </c>
      <c r="B128" s="318" t="s">
        <v>640</v>
      </c>
      <c r="C128" s="318"/>
      <c r="D128" s="424">
        <v>1028</v>
      </c>
      <c r="E128" s="438">
        <f t="shared" si="10"/>
        <v>0</v>
      </c>
      <c r="F128" s="411">
        <v>0</v>
      </c>
      <c r="G128" s="489">
        <v>0</v>
      </c>
      <c r="H128" s="327">
        <f t="shared" si="11"/>
        <v>0</v>
      </c>
      <c r="I128" s="516">
        <v>4</v>
      </c>
      <c r="J128" s="327">
        <f t="shared" si="12"/>
        <v>0</v>
      </c>
      <c r="K128" s="490">
        <f t="shared" si="13"/>
        <v>0</v>
      </c>
    </row>
    <row r="129" spans="1:11">
      <c r="A129" s="329" t="s">
        <v>86</v>
      </c>
      <c r="B129" s="318" t="s">
        <v>639</v>
      </c>
      <c r="C129" s="318"/>
      <c r="D129" s="424">
        <v>84</v>
      </c>
      <c r="E129" s="438">
        <f t="shared" si="10"/>
        <v>0</v>
      </c>
      <c r="F129" s="411">
        <v>0</v>
      </c>
      <c r="G129" s="489">
        <v>0</v>
      </c>
      <c r="H129" s="327">
        <f t="shared" si="11"/>
        <v>0</v>
      </c>
      <c r="I129" s="516">
        <v>3</v>
      </c>
      <c r="J129" s="327">
        <f t="shared" si="12"/>
        <v>0</v>
      </c>
      <c r="K129" s="490">
        <f t="shared" si="13"/>
        <v>0</v>
      </c>
    </row>
    <row r="130" spans="1:11">
      <c r="A130" s="329" t="s">
        <v>86</v>
      </c>
      <c r="B130" s="318" t="s">
        <v>638</v>
      </c>
      <c r="C130" s="318"/>
      <c r="D130" s="424">
        <v>84</v>
      </c>
      <c r="E130" s="438">
        <f t="shared" si="10"/>
        <v>0</v>
      </c>
      <c r="F130" s="411">
        <v>0</v>
      </c>
      <c r="G130" s="489">
        <v>0</v>
      </c>
      <c r="H130" s="327">
        <f t="shared" si="11"/>
        <v>0</v>
      </c>
      <c r="I130" s="516">
        <v>3</v>
      </c>
      <c r="J130" s="327">
        <f t="shared" si="12"/>
        <v>0</v>
      </c>
      <c r="K130" s="490">
        <f t="shared" si="13"/>
        <v>0</v>
      </c>
    </row>
    <row r="131" spans="1:11">
      <c r="A131" s="329" t="s">
        <v>101</v>
      </c>
      <c r="B131" s="318" t="s">
        <v>639</v>
      </c>
      <c r="C131" s="318"/>
      <c r="D131" s="424">
        <v>110</v>
      </c>
      <c r="E131" s="438">
        <f t="shared" si="10"/>
        <v>0</v>
      </c>
      <c r="F131" s="411">
        <v>0</v>
      </c>
      <c r="G131" s="489">
        <v>0</v>
      </c>
      <c r="H131" s="327">
        <f t="shared" si="11"/>
        <v>0</v>
      </c>
      <c r="I131" s="516">
        <v>3</v>
      </c>
      <c r="J131" s="327">
        <f t="shared" si="12"/>
        <v>0</v>
      </c>
      <c r="K131" s="490">
        <f t="shared" si="13"/>
        <v>0</v>
      </c>
    </row>
    <row r="132" spans="1:11">
      <c r="A132" s="329" t="s">
        <v>101</v>
      </c>
      <c r="B132" s="318" t="s">
        <v>638</v>
      </c>
      <c r="C132" s="318"/>
      <c r="D132" s="424">
        <v>110</v>
      </c>
      <c r="E132" s="438">
        <f t="shared" si="10"/>
        <v>0</v>
      </c>
      <c r="F132" s="411">
        <v>0</v>
      </c>
      <c r="G132" s="489">
        <v>0</v>
      </c>
      <c r="H132" s="327">
        <f t="shared" si="11"/>
        <v>0</v>
      </c>
      <c r="I132" s="516">
        <v>3</v>
      </c>
      <c r="J132" s="327">
        <f t="shared" si="12"/>
        <v>0</v>
      </c>
      <c r="K132" s="490">
        <f t="shared" si="13"/>
        <v>0</v>
      </c>
    </row>
    <row r="133" spans="1:11">
      <c r="A133" s="329" t="s">
        <v>105</v>
      </c>
      <c r="B133" s="318" t="s">
        <v>639</v>
      </c>
      <c r="C133" s="318"/>
      <c r="D133" s="424">
        <v>19</v>
      </c>
      <c r="E133" s="438">
        <f t="shared" si="10"/>
        <v>0</v>
      </c>
      <c r="F133" s="411">
        <v>0</v>
      </c>
      <c r="G133" s="489">
        <v>0</v>
      </c>
      <c r="H133" s="327">
        <f t="shared" si="11"/>
        <v>0</v>
      </c>
      <c r="I133" s="516">
        <v>3</v>
      </c>
      <c r="J133" s="327">
        <f t="shared" si="12"/>
        <v>0</v>
      </c>
      <c r="K133" s="490">
        <f t="shared" si="13"/>
        <v>0</v>
      </c>
    </row>
    <row r="134" spans="1:11">
      <c r="A134" s="329" t="s">
        <v>105</v>
      </c>
      <c r="B134" s="318" t="s">
        <v>638</v>
      </c>
      <c r="C134" s="318"/>
      <c r="D134" s="424">
        <v>19</v>
      </c>
      <c r="E134" s="438">
        <f t="shared" si="10"/>
        <v>0</v>
      </c>
      <c r="F134" s="411">
        <v>0</v>
      </c>
      <c r="G134" s="489">
        <v>0</v>
      </c>
      <c r="H134" s="327">
        <f t="shared" si="11"/>
        <v>0</v>
      </c>
      <c r="I134" s="516">
        <v>3</v>
      </c>
      <c r="J134" s="327">
        <f t="shared" si="12"/>
        <v>0</v>
      </c>
      <c r="K134" s="490">
        <f t="shared" si="13"/>
        <v>0</v>
      </c>
    </row>
    <row r="135" spans="1:11">
      <c r="A135" s="329" t="s">
        <v>106</v>
      </c>
      <c r="B135" s="318" t="s">
        <v>639</v>
      </c>
      <c r="C135" s="318"/>
      <c r="D135" s="424">
        <v>113</v>
      </c>
      <c r="E135" s="438">
        <f t="shared" si="10"/>
        <v>0</v>
      </c>
      <c r="F135" s="411">
        <v>0</v>
      </c>
      <c r="G135" s="489">
        <v>0</v>
      </c>
      <c r="H135" s="327">
        <f t="shared" si="11"/>
        <v>0</v>
      </c>
      <c r="I135" s="516">
        <v>3</v>
      </c>
      <c r="J135" s="327">
        <f t="shared" si="12"/>
        <v>0</v>
      </c>
      <c r="K135" s="490">
        <f t="shared" si="13"/>
        <v>0</v>
      </c>
    </row>
    <row r="136" spans="1:11">
      <c r="A136" s="329" t="s">
        <v>106</v>
      </c>
      <c r="B136" s="318" t="s">
        <v>638</v>
      </c>
      <c r="C136" s="318"/>
      <c r="D136" s="424">
        <v>113</v>
      </c>
      <c r="E136" s="438">
        <f t="shared" si="10"/>
        <v>0</v>
      </c>
      <c r="F136" s="411">
        <v>0</v>
      </c>
      <c r="G136" s="489">
        <v>0</v>
      </c>
      <c r="H136" s="327">
        <f t="shared" si="11"/>
        <v>0</v>
      </c>
      <c r="I136" s="516">
        <v>3</v>
      </c>
      <c r="J136" s="327">
        <f t="shared" si="12"/>
        <v>0</v>
      </c>
      <c r="K136" s="490">
        <f t="shared" si="13"/>
        <v>0</v>
      </c>
    </row>
    <row r="137" spans="1:11">
      <c r="A137" s="329" t="s">
        <v>106</v>
      </c>
      <c r="B137" s="318" t="s">
        <v>640</v>
      </c>
      <c r="C137" s="318"/>
      <c r="D137" s="424">
        <v>30</v>
      </c>
      <c r="E137" s="438">
        <f t="shared" si="10"/>
        <v>0</v>
      </c>
      <c r="F137" s="411">
        <v>0</v>
      </c>
      <c r="G137" s="489">
        <v>0</v>
      </c>
      <c r="H137" s="327">
        <f t="shared" si="11"/>
        <v>0</v>
      </c>
      <c r="I137" s="516">
        <v>3</v>
      </c>
      <c r="J137" s="327">
        <f t="shared" si="12"/>
        <v>0</v>
      </c>
      <c r="K137" s="490">
        <f t="shared" si="13"/>
        <v>0</v>
      </c>
    </row>
    <row r="138" spans="1:11">
      <c r="A138" s="329" t="s">
        <v>112</v>
      </c>
      <c r="B138" s="318" t="s">
        <v>639</v>
      </c>
      <c r="C138" s="318"/>
      <c r="D138" s="424">
        <v>42</v>
      </c>
      <c r="E138" s="438">
        <f t="shared" si="10"/>
        <v>0</v>
      </c>
      <c r="F138" s="411">
        <v>0</v>
      </c>
      <c r="G138" s="489">
        <v>0</v>
      </c>
      <c r="H138" s="327">
        <f t="shared" si="11"/>
        <v>0</v>
      </c>
      <c r="I138" s="516">
        <v>3</v>
      </c>
      <c r="J138" s="327">
        <f t="shared" si="12"/>
        <v>0</v>
      </c>
      <c r="K138" s="490">
        <f t="shared" si="13"/>
        <v>0</v>
      </c>
    </row>
    <row r="139" spans="1:11">
      <c r="A139" s="329" t="s">
        <v>112</v>
      </c>
      <c r="B139" s="318" t="s">
        <v>638</v>
      </c>
      <c r="C139" s="318"/>
      <c r="D139" s="424">
        <v>42</v>
      </c>
      <c r="E139" s="438">
        <f t="shared" si="10"/>
        <v>0</v>
      </c>
      <c r="F139" s="411">
        <v>0</v>
      </c>
      <c r="G139" s="489">
        <v>0</v>
      </c>
      <c r="H139" s="327">
        <f t="shared" si="11"/>
        <v>0</v>
      </c>
      <c r="I139" s="516">
        <v>3</v>
      </c>
      <c r="J139" s="327">
        <f t="shared" si="12"/>
        <v>0</v>
      </c>
      <c r="K139" s="490">
        <f t="shared" si="13"/>
        <v>0</v>
      </c>
    </row>
    <row r="140" spans="1:11">
      <c r="A140" s="329" t="s">
        <v>116</v>
      </c>
      <c r="B140" s="318" t="s">
        <v>639</v>
      </c>
      <c r="C140" s="318"/>
      <c r="D140" s="424">
        <v>10</v>
      </c>
      <c r="E140" s="438">
        <f t="shared" si="10"/>
        <v>0</v>
      </c>
      <c r="F140" s="411">
        <v>0</v>
      </c>
      <c r="G140" s="489">
        <v>0</v>
      </c>
      <c r="H140" s="327">
        <f t="shared" si="11"/>
        <v>0</v>
      </c>
      <c r="I140" s="516">
        <v>3</v>
      </c>
      <c r="J140" s="327">
        <f t="shared" si="12"/>
        <v>0</v>
      </c>
      <c r="K140" s="490">
        <f t="shared" si="13"/>
        <v>0</v>
      </c>
    </row>
    <row r="141" spans="1:11">
      <c r="A141" s="329" t="s">
        <v>116</v>
      </c>
      <c r="B141" s="318" t="s">
        <v>638</v>
      </c>
      <c r="C141" s="318"/>
      <c r="D141" s="424">
        <v>10</v>
      </c>
      <c r="E141" s="438">
        <f t="shared" ref="E141:E144" si="14">VLOOKUP(B141,$E$3:$F$10,2,FALSE)</f>
        <v>0</v>
      </c>
      <c r="F141" s="411">
        <v>0</v>
      </c>
      <c r="G141" s="489">
        <v>0</v>
      </c>
      <c r="H141" s="327">
        <f t="shared" si="11"/>
        <v>0</v>
      </c>
      <c r="I141" s="516">
        <v>3</v>
      </c>
      <c r="J141" s="327">
        <f t="shared" si="12"/>
        <v>0</v>
      </c>
      <c r="K141" s="490">
        <f t="shared" si="13"/>
        <v>0</v>
      </c>
    </row>
    <row r="142" spans="1:11">
      <c r="A142" s="329" t="s">
        <v>116</v>
      </c>
      <c r="B142" s="318" t="s">
        <v>640</v>
      </c>
      <c r="C142" s="318"/>
      <c r="D142" s="424">
        <v>10</v>
      </c>
      <c r="E142" s="438">
        <f t="shared" si="14"/>
        <v>0</v>
      </c>
      <c r="F142" s="411">
        <v>0</v>
      </c>
      <c r="G142" s="489">
        <v>0</v>
      </c>
      <c r="H142" s="327">
        <f t="shared" si="11"/>
        <v>0</v>
      </c>
      <c r="I142" s="516">
        <v>3</v>
      </c>
      <c r="J142" s="327">
        <f t="shared" si="12"/>
        <v>0</v>
      </c>
      <c r="K142" s="490">
        <f t="shared" si="13"/>
        <v>0</v>
      </c>
    </row>
    <row r="143" spans="1:11">
      <c r="A143" s="329" t="s">
        <v>88</v>
      </c>
      <c r="B143" s="318" t="s">
        <v>639</v>
      </c>
      <c r="C143" s="318"/>
      <c r="D143" s="424">
        <v>28</v>
      </c>
      <c r="E143" s="438">
        <f t="shared" si="14"/>
        <v>0</v>
      </c>
      <c r="F143" s="411">
        <v>0</v>
      </c>
      <c r="G143" s="489">
        <v>0</v>
      </c>
      <c r="H143" s="327">
        <f t="shared" si="11"/>
        <v>0</v>
      </c>
      <c r="I143" s="516">
        <v>3</v>
      </c>
      <c r="J143" s="327">
        <f t="shared" si="12"/>
        <v>0</v>
      </c>
      <c r="K143" s="490">
        <f t="shared" si="13"/>
        <v>0</v>
      </c>
    </row>
    <row r="144" spans="1:11">
      <c r="A144" s="329" t="s">
        <v>88</v>
      </c>
      <c r="B144" s="318" t="s">
        <v>638</v>
      </c>
      <c r="C144" s="318"/>
      <c r="D144" s="424">
        <v>28</v>
      </c>
      <c r="E144" s="438">
        <f t="shared" si="14"/>
        <v>0</v>
      </c>
      <c r="F144" s="411">
        <v>0</v>
      </c>
      <c r="G144" s="489">
        <v>0</v>
      </c>
      <c r="H144" s="327">
        <f t="shared" si="11"/>
        <v>0</v>
      </c>
      <c r="I144" s="516">
        <v>3</v>
      </c>
      <c r="J144" s="327">
        <f t="shared" si="12"/>
        <v>0</v>
      </c>
      <c r="K144" s="490">
        <f t="shared" si="13"/>
        <v>0</v>
      </c>
    </row>
    <row r="145" spans="1:11">
      <c r="B145" s="326"/>
      <c r="C145" s="326"/>
      <c r="E145" s="326"/>
      <c r="H145" s="326"/>
      <c r="I145" s="326"/>
      <c r="J145" s="326"/>
    </row>
    <row r="146" spans="1:11">
      <c r="A146" s="427" t="s">
        <v>27</v>
      </c>
      <c r="B146" s="428"/>
      <c r="C146" s="432"/>
      <c r="D146" s="429">
        <f>SUM(D13:D144)</f>
        <v>13406.76</v>
      </c>
      <c r="E146" s="428"/>
      <c r="F146" s="426">
        <f>SUM(F13:F144)</f>
        <v>0</v>
      </c>
      <c r="G146" s="431"/>
      <c r="H146" s="431">
        <f>SUM(H13:H145)</f>
        <v>0</v>
      </c>
      <c r="I146" s="432"/>
      <c r="J146" s="430">
        <f>SUM(J13:J144)</f>
        <v>0</v>
      </c>
      <c r="K146" s="430">
        <f>SUM(K13:K144)</f>
        <v>0</v>
      </c>
    </row>
  </sheetData>
  <autoFilter ref="A12:AB146" xr:uid="{00000000-0009-0000-0000-00000A000000}"/>
  <phoneticPr fontId="118"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17"/>
  <sheetViews>
    <sheetView showGridLines="0" zoomScaleNormal="100" zoomScaleSheetLayoutView="100" zoomScalePageLayoutView="50" workbookViewId="0">
      <pane ySplit="11" topLeftCell="A12" activePane="bottomLeft" state="frozen"/>
      <selection activeCell="D33" sqref="D33"/>
      <selection pane="bottomLeft"/>
    </sheetView>
  </sheetViews>
  <sheetFormatPr defaultColWidth="9.140625" defaultRowHeight="13.15"/>
  <cols>
    <col min="1" max="2" width="35.7109375" style="316" bestFit="1" customWidth="1"/>
    <col min="3" max="3" width="23.7109375" style="316" customWidth="1"/>
    <col min="4" max="11" width="12.85546875" style="316" customWidth="1"/>
    <col min="12" max="12" width="1.7109375" style="316" customWidth="1"/>
    <col min="13" max="13" width="11" style="316" bestFit="1" customWidth="1"/>
    <col min="14" max="14" width="1.7109375" style="316" customWidth="1"/>
    <col min="15" max="15" width="10.28515625" style="316" bestFit="1" customWidth="1"/>
    <col min="16" max="17" width="12.85546875" style="316" customWidth="1"/>
    <col min="18" max="16384" width="9.140625" style="316"/>
  </cols>
  <sheetData>
    <row r="1" spans="1:16" s="2" customFormat="1">
      <c r="A1" s="401" t="s">
        <v>5</v>
      </c>
    </row>
    <row r="2" spans="1:16">
      <c r="A2" s="336"/>
      <c r="B2" s="336"/>
      <c r="C2" s="336"/>
    </row>
    <row r="3" spans="1:16" ht="15.4">
      <c r="A3" s="353" t="str">
        <f>'1-Contractblad totaal'!A3</f>
        <v>Naam opdrachtgever</v>
      </c>
      <c r="B3" s="354" t="str">
        <f>'1-Contractblad totaal'!B3</f>
        <v>Veiligheidsregio Fryslân</v>
      </c>
    </row>
    <row r="4" spans="1:16" ht="15.4">
      <c r="A4" s="353" t="str">
        <f>'1-Contractblad totaal'!A4</f>
        <v>Calculatie onderdeel</v>
      </c>
      <c r="B4" s="133" t="str">
        <f ca="1">MID(CELL("bestandsnaam",$D$10),SEARCH("]",CELL("bestandsnaam",$D$10),1)+1,256)</f>
        <v>11-Machinekosten</v>
      </c>
    </row>
    <row r="5" spans="1:16" ht="15.4">
      <c r="A5" s="353" t="str">
        <f>'1-Contractblad totaal'!A5</f>
        <v>Gebouw/plaats</v>
      </c>
      <c r="B5" s="354" t="str">
        <f>'1-Contractblad totaal'!B5</f>
        <v>Friesland</v>
      </c>
    </row>
    <row r="6" spans="1:16" ht="15.4">
      <c r="A6" s="353" t="str">
        <f>'1-Contractblad totaal'!A6</f>
        <v>Referentie nummer</v>
      </c>
      <c r="B6" s="354" t="str">
        <f>'1-Contractblad totaal'!B6</f>
        <v>Invoer</v>
      </c>
    </row>
    <row r="7" spans="1:16" ht="15.4">
      <c r="A7" s="353" t="str">
        <f>'1-Contractblad totaal'!A8</f>
        <v>Naam dienstverlener</v>
      </c>
      <c r="B7" s="354">
        <f>'1-Contractblad totaal'!B8</f>
        <v>0</v>
      </c>
    </row>
    <row r="8" spans="1:16" ht="14.65">
      <c r="A8" s="353" t="str">
        <f>'1-Contractblad totaal'!A9</f>
        <v>Prijspeil</v>
      </c>
      <c r="B8" s="109">
        <f>'1-Contractblad totaal'!B9</f>
        <v>45017</v>
      </c>
    </row>
    <row r="9" spans="1:16" ht="14.65">
      <c r="A9" s="353"/>
    </row>
    <row r="10" spans="1:16" ht="14.65">
      <c r="A10" s="337"/>
      <c r="B10" s="337"/>
      <c r="C10" s="338"/>
    </row>
    <row r="11" spans="1:16" s="339" customFormat="1" ht="58.5" customHeight="1">
      <c r="A11" s="150" t="s">
        <v>651</v>
      </c>
      <c r="B11" s="150" t="s">
        <v>652</v>
      </c>
      <c r="C11" s="150" t="s">
        <v>653</v>
      </c>
      <c r="D11" s="150" t="s">
        <v>654</v>
      </c>
      <c r="E11" s="150" t="s">
        <v>655</v>
      </c>
      <c r="F11" s="150" t="s">
        <v>656</v>
      </c>
      <c r="G11" s="150" t="s">
        <v>657</v>
      </c>
      <c r="H11" s="150" t="s">
        <v>658</v>
      </c>
      <c r="I11" s="150" t="s">
        <v>659</v>
      </c>
      <c r="J11" s="150" t="s">
        <v>660</v>
      </c>
      <c r="K11" s="150" t="s">
        <v>661</v>
      </c>
      <c r="L11" s="316"/>
      <c r="M11" s="150" t="s">
        <v>662</v>
      </c>
      <c r="N11" s="316"/>
      <c r="O11" s="150" t="s">
        <v>663</v>
      </c>
      <c r="P11" s="150" t="s">
        <v>664</v>
      </c>
    </row>
    <row r="12" spans="1:16">
      <c r="C12" s="340"/>
      <c r="D12" s="340"/>
      <c r="E12" s="341"/>
      <c r="F12" s="340"/>
      <c r="G12" s="340"/>
      <c r="I12" s="425">
        <v>0</v>
      </c>
      <c r="J12" s="425">
        <v>0</v>
      </c>
      <c r="K12" s="425">
        <v>0</v>
      </c>
      <c r="M12" s="342"/>
      <c r="O12" s="341"/>
    </row>
    <row r="13" spans="1:16">
      <c r="A13" s="412"/>
      <c r="B13" s="413"/>
      <c r="C13" s="414">
        <v>0</v>
      </c>
      <c r="D13" s="414">
        <v>0</v>
      </c>
      <c r="E13" s="343">
        <f>C13-D13</f>
        <v>0</v>
      </c>
      <c r="F13" s="410">
        <v>0</v>
      </c>
      <c r="G13" s="414">
        <v>0</v>
      </c>
      <c r="H13" s="344">
        <f>IF(F13=0,0,(E13-G13)/F13)</f>
        <v>0</v>
      </c>
      <c r="I13" s="345">
        <f>C13*$I$12</f>
        <v>0</v>
      </c>
      <c r="J13" s="344">
        <f>C13*$J$12</f>
        <v>0</v>
      </c>
      <c r="K13" s="346">
        <f>$K$12*C13</f>
        <v>0</v>
      </c>
      <c r="M13" s="347">
        <f>SUM(H13:K13)</f>
        <v>0</v>
      </c>
      <c r="O13" s="410">
        <v>0</v>
      </c>
      <c r="P13" s="344">
        <f>M13*O13</f>
        <v>0</v>
      </c>
    </row>
    <row r="14" spans="1:16">
      <c r="A14" s="412"/>
      <c r="B14" s="413"/>
      <c r="C14" s="414">
        <v>0</v>
      </c>
      <c r="D14" s="414">
        <v>0</v>
      </c>
      <c r="E14" s="343">
        <f>C14-D14</f>
        <v>0</v>
      </c>
      <c r="F14" s="410">
        <v>0</v>
      </c>
      <c r="G14" s="414">
        <v>0</v>
      </c>
      <c r="H14" s="344">
        <f>IF(F14=0,0,(E14-G14)/F14)</f>
        <v>0</v>
      </c>
      <c r="I14" s="345">
        <f>C14*$I$12</f>
        <v>0</v>
      </c>
      <c r="J14" s="344">
        <f>C14*$J$12</f>
        <v>0</v>
      </c>
      <c r="K14" s="346">
        <f>$K$12*C14</f>
        <v>0</v>
      </c>
      <c r="M14" s="347">
        <f>SUM(H14:K14)</f>
        <v>0</v>
      </c>
      <c r="O14" s="410">
        <v>0</v>
      </c>
      <c r="P14" s="344">
        <f>M14*O14</f>
        <v>0</v>
      </c>
    </row>
    <row r="15" spans="1:16">
      <c r="A15" s="412"/>
      <c r="B15" s="413"/>
      <c r="C15" s="414">
        <v>0</v>
      </c>
      <c r="D15" s="414">
        <v>0</v>
      </c>
      <c r="E15" s="343">
        <f t="shared" ref="E15" si="0">C15-D15</f>
        <v>0</v>
      </c>
      <c r="F15" s="410">
        <v>0</v>
      </c>
      <c r="G15" s="414">
        <v>0</v>
      </c>
      <c r="H15" s="344">
        <f t="shared" ref="H15" si="1">IF(F15=0,0,(E15-G15)/F15)</f>
        <v>0</v>
      </c>
      <c r="I15" s="345">
        <f>C15*$I$12</f>
        <v>0</v>
      </c>
      <c r="J15" s="344">
        <f>C15*$J$12</f>
        <v>0</v>
      </c>
      <c r="K15" s="346">
        <f>$K$12*C15</f>
        <v>0</v>
      </c>
      <c r="M15" s="347">
        <f t="shared" ref="M15" si="2">SUM(H15:K15)</f>
        <v>0</v>
      </c>
      <c r="O15" s="410">
        <v>0</v>
      </c>
      <c r="P15" s="344">
        <f>M15*O15</f>
        <v>0</v>
      </c>
    </row>
    <row r="17" spans="1:16">
      <c r="A17" s="348" t="s">
        <v>27</v>
      </c>
      <c r="B17" s="349"/>
      <c r="C17" s="349"/>
      <c r="D17" s="349"/>
      <c r="E17" s="349"/>
      <c r="F17" s="349"/>
      <c r="G17" s="349"/>
      <c r="H17" s="349"/>
      <c r="I17" s="349"/>
      <c r="J17" s="349"/>
      <c r="K17" s="350"/>
      <c r="O17" s="351">
        <f>SUM(O13:O15)</f>
        <v>0</v>
      </c>
      <c r="P17" s="352">
        <f>SUM(P13:P15)</f>
        <v>0</v>
      </c>
    </row>
  </sheetData>
  <pageMargins left="0.59729166666666667" right="0.7" top="0.75" bottom="0.75" header="0.3" footer="0.3"/>
  <pageSetup paperSize="9" scale="62" fitToHeight="0" orientation="landscape" r:id="rId1"/>
  <headerFooter>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8"/>
  <sheetViews>
    <sheetView showGridLines="0" zoomScaleNormal="100" zoomScaleSheetLayoutView="100" zoomScalePageLayoutView="50" workbookViewId="0"/>
  </sheetViews>
  <sheetFormatPr defaultColWidth="9.140625" defaultRowHeight="13.15"/>
  <cols>
    <col min="1" max="1" width="43" style="316" customWidth="1"/>
    <col min="2" max="2" width="35" style="316" customWidth="1"/>
    <col min="3" max="3" width="9.7109375" style="316" customWidth="1"/>
    <col min="4" max="4" width="16" style="316" bestFit="1" customWidth="1"/>
    <col min="5" max="5" width="16.140625" style="316" bestFit="1" customWidth="1"/>
    <col min="6" max="6" width="12.42578125" style="316" bestFit="1" customWidth="1"/>
    <col min="7" max="16384" width="9.140625" style="316"/>
  </cols>
  <sheetData>
    <row r="1" spans="1:9">
      <c r="A1" s="409" t="s">
        <v>5</v>
      </c>
      <c r="B1" s="99"/>
      <c r="C1" s="99"/>
      <c r="D1" s="99"/>
      <c r="E1" s="99"/>
      <c r="F1" s="99"/>
      <c r="G1" s="99"/>
      <c r="H1" s="99"/>
      <c r="I1" s="99"/>
    </row>
    <row r="2" spans="1:9" ht="15.4">
      <c r="A2" s="355"/>
      <c r="B2" s="99"/>
      <c r="C2" s="99"/>
      <c r="D2" s="356"/>
      <c r="E2" s="356"/>
      <c r="F2" s="356"/>
      <c r="G2" s="356"/>
      <c r="H2" s="99"/>
      <c r="I2" s="99"/>
    </row>
    <row r="3" spans="1:9" ht="15.4">
      <c r="A3" s="75" t="str">
        <f>'1-Contractblad totaal'!A3</f>
        <v>Naam opdrachtgever</v>
      </c>
      <c r="B3" s="354" t="str">
        <f>'1-Contractblad totaal'!B3</f>
        <v>Veiligheidsregio Fryslân</v>
      </c>
      <c r="C3" s="99"/>
      <c r="D3" s="99"/>
      <c r="E3" s="99"/>
      <c r="F3" s="356"/>
      <c r="G3" s="356"/>
      <c r="H3" s="291"/>
      <c r="I3" s="99"/>
    </row>
    <row r="4" spans="1:9" ht="15.4">
      <c r="A4" s="75" t="str">
        <f>'1-Contractblad totaal'!A4</f>
        <v>Calculatie onderdeel</v>
      </c>
      <c r="B4" s="354" t="str">
        <f ca="1">MID(CELL("bestandsnaam",$D$8),SEARCH("]",CELL("bestandsnaam",$D$8),1)+1,256)</f>
        <v>12-Sanitaire voorzieningen</v>
      </c>
      <c r="C4" s="99"/>
      <c r="D4" s="356"/>
      <c r="E4" s="356"/>
      <c r="F4" s="356"/>
      <c r="G4" s="356"/>
      <c r="H4" s="356"/>
      <c r="I4" s="356"/>
    </row>
    <row r="5" spans="1:9" ht="15.4">
      <c r="A5" s="75" t="str">
        <f>'1-Contractblad totaal'!A5</f>
        <v>Gebouw/plaats</v>
      </c>
      <c r="B5" s="354" t="str">
        <f>'1-Contractblad totaal'!B5</f>
        <v>Friesland</v>
      </c>
      <c r="C5" s="99"/>
      <c r="D5" s="99"/>
      <c r="E5" s="99"/>
      <c r="F5" s="356"/>
      <c r="G5" s="356"/>
      <c r="H5" s="356"/>
      <c r="I5" s="356"/>
    </row>
    <row r="6" spans="1:9" ht="15.4">
      <c r="A6" s="75" t="str">
        <f>'1-Contractblad totaal'!A6</f>
        <v>Referentie nummer</v>
      </c>
      <c r="B6" s="354" t="str">
        <f>'1-Contractblad totaal'!B6</f>
        <v>Invoer</v>
      </c>
      <c r="C6" s="99"/>
      <c r="D6" s="99"/>
      <c r="E6" s="99"/>
      <c r="F6" s="356"/>
      <c r="G6" s="356"/>
      <c r="H6" s="356"/>
      <c r="I6" s="356"/>
    </row>
    <row r="7" spans="1:9" ht="15.4">
      <c r="A7" s="75" t="str">
        <f>'1-Contractblad totaal'!A8</f>
        <v>Naam dienstverlener</v>
      </c>
      <c r="B7" s="354">
        <f>'1-Contractblad totaal'!B8</f>
        <v>0</v>
      </c>
      <c r="C7" s="99"/>
      <c r="D7" s="99"/>
      <c r="E7" s="99"/>
      <c r="F7" s="356"/>
      <c r="G7" s="356"/>
      <c r="H7" s="356"/>
      <c r="I7" s="356"/>
    </row>
    <row r="8" spans="1:9" ht="15.4">
      <c r="A8" s="75" t="str">
        <f>'1-Contractblad totaal'!A9</f>
        <v>Prijspeil</v>
      </c>
      <c r="B8" s="109">
        <f>'1-Contractblad totaal'!B9</f>
        <v>45017</v>
      </c>
      <c r="C8" s="356"/>
      <c r="D8" s="356"/>
      <c r="E8" s="292"/>
      <c r="F8" s="292"/>
      <c r="G8" s="292"/>
      <c r="H8" s="292"/>
      <c r="I8" s="99"/>
    </row>
    <row r="9" spans="1:9" ht="15.4">
      <c r="A9" s="337"/>
      <c r="B9" s="294"/>
      <c r="C9" s="357"/>
      <c r="D9" s="357"/>
      <c r="E9" s="292"/>
      <c r="F9" s="292"/>
      <c r="G9" s="292"/>
      <c r="H9" s="292"/>
      <c r="I9" s="99"/>
    </row>
    <row r="10" spans="1:9" ht="38.25">
      <c r="A10" s="537" t="s">
        <v>665</v>
      </c>
      <c r="B10" s="538" t="s">
        <v>666</v>
      </c>
      <c r="C10" s="589" t="s">
        <v>667</v>
      </c>
      <c r="D10" s="539" t="s">
        <v>668</v>
      </c>
      <c r="E10" s="554" t="s">
        <v>669</v>
      </c>
    </row>
    <row r="11" spans="1:9">
      <c r="A11" s="540" t="s">
        <v>670</v>
      </c>
      <c r="B11" s="541" t="s">
        <v>671</v>
      </c>
      <c r="C11" s="551">
        <v>154</v>
      </c>
      <c r="D11" s="549">
        <v>0</v>
      </c>
      <c r="E11" s="557">
        <f>C11*D11*12</f>
        <v>0</v>
      </c>
    </row>
    <row r="12" spans="1:9">
      <c r="A12" s="542" t="s">
        <v>672</v>
      </c>
      <c r="B12" s="543" t="s">
        <v>671</v>
      </c>
      <c r="C12" s="552">
        <v>108</v>
      </c>
      <c r="D12" s="549">
        <v>0</v>
      </c>
      <c r="E12" s="557">
        <f t="shared" ref="E12:E23" si="0">C12*D12*12</f>
        <v>0</v>
      </c>
    </row>
    <row r="13" spans="1:9">
      <c r="A13" s="542" t="s">
        <v>673</v>
      </c>
      <c r="B13" s="543" t="s">
        <v>671</v>
      </c>
      <c r="C13" s="552">
        <v>121</v>
      </c>
      <c r="D13" s="549">
        <v>0</v>
      </c>
      <c r="E13" s="557">
        <f t="shared" si="0"/>
        <v>0</v>
      </c>
    </row>
    <row r="14" spans="1:9">
      <c r="A14" s="542" t="s">
        <v>674</v>
      </c>
      <c r="B14" s="543" t="s">
        <v>671</v>
      </c>
      <c r="C14" s="552">
        <v>121</v>
      </c>
      <c r="D14" s="549">
        <v>0</v>
      </c>
      <c r="E14" s="557">
        <f t="shared" si="0"/>
        <v>0</v>
      </c>
    </row>
    <row r="15" spans="1:9">
      <c r="A15" s="542" t="s">
        <v>675</v>
      </c>
      <c r="B15" s="543" t="s">
        <v>676</v>
      </c>
      <c r="C15" s="552">
        <v>28</v>
      </c>
      <c r="D15" s="549">
        <v>0</v>
      </c>
      <c r="E15" s="557">
        <f t="shared" si="0"/>
        <v>0</v>
      </c>
    </row>
    <row r="16" spans="1:9">
      <c r="A16" s="542" t="s">
        <v>677</v>
      </c>
      <c r="B16" s="543" t="s">
        <v>676</v>
      </c>
      <c r="C16" s="552">
        <v>854</v>
      </c>
      <c r="D16" s="549">
        <v>0</v>
      </c>
      <c r="E16" s="557">
        <f t="shared" si="0"/>
        <v>0</v>
      </c>
    </row>
    <row r="17" spans="1:5">
      <c r="A17" s="542" t="s">
        <v>678</v>
      </c>
      <c r="B17" s="543" t="s">
        <v>679</v>
      </c>
      <c r="C17" s="552">
        <v>12</v>
      </c>
      <c r="D17" s="549">
        <v>0</v>
      </c>
      <c r="E17" s="557">
        <f t="shared" si="0"/>
        <v>0</v>
      </c>
    </row>
    <row r="18" spans="1:5">
      <c r="A18" s="542" t="s">
        <v>680</v>
      </c>
      <c r="B18" s="543" t="s">
        <v>681</v>
      </c>
      <c r="C18" s="552">
        <v>19</v>
      </c>
      <c r="D18" s="549">
        <v>0</v>
      </c>
      <c r="E18" s="557">
        <f t="shared" si="0"/>
        <v>0</v>
      </c>
    </row>
    <row r="19" spans="1:5">
      <c r="A19" s="542" t="s">
        <v>682</v>
      </c>
      <c r="B19" s="543" t="s">
        <v>683</v>
      </c>
      <c r="C19" s="552">
        <v>194</v>
      </c>
      <c r="D19" s="549">
        <v>0</v>
      </c>
      <c r="E19" s="557">
        <f t="shared" si="0"/>
        <v>0</v>
      </c>
    </row>
    <row r="20" spans="1:5">
      <c r="A20" s="542" t="s">
        <v>684</v>
      </c>
      <c r="B20" s="543" t="s">
        <v>685</v>
      </c>
      <c r="C20" s="552">
        <v>152</v>
      </c>
      <c r="D20" s="549">
        <v>0</v>
      </c>
      <c r="E20" s="557">
        <f t="shared" si="0"/>
        <v>0</v>
      </c>
    </row>
    <row r="21" spans="1:5">
      <c r="A21" s="542" t="s">
        <v>686</v>
      </c>
      <c r="B21" s="543" t="s">
        <v>681</v>
      </c>
      <c r="C21" s="552">
        <v>0</v>
      </c>
      <c r="D21" s="549">
        <v>0</v>
      </c>
      <c r="E21" s="557">
        <f t="shared" si="0"/>
        <v>0</v>
      </c>
    </row>
    <row r="22" spans="1:5">
      <c r="A22" s="542" t="s">
        <v>687</v>
      </c>
      <c r="B22" s="543" t="s">
        <v>681</v>
      </c>
      <c r="C22" s="552">
        <v>230</v>
      </c>
      <c r="D22" s="549">
        <v>0</v>
      </c>
      <c r="E22" s="557">
        <f t="shared" si="0"/>
        <v>0</v>
      </c>
    </row>
    <row r="23" spans="1:5">
      <c r="A23" s="542" t="s">
        <v>688</v>
      </c>
      <c r="B23" s="543" t="s">
        <v>689</v>
      </c>
      <c r="C23" s="552">
        <v>29</v>
      </c>
      <c r="D23" s="549">
        <v>0</v>
      </c>
      <c r="E23" s="557">
        <f t="shared" si="0"/>
        <v>0</v>
      </c>
    </row>
    <row r="24" spans="1:5">
      <c r="A24" s="544"/>
      <c r="B24" s="544"/>
      <c r="C24" s="551"/>
      <c r="D24" s="556"/>
      <c r="E24" s="556"/>
    </row>
    <row r="25" spans="1:5">
      <c r="A25" s="540" t="s">
        <v>690</v>
      </c>
      <c r="B25" s="540" t="s">
        <v>691</v>
      </c>
      <c r="C25" s="553">
        <v>10</v>
      </c>
      <c r="D25" s="549">
        <v>0</v>
      </c>
      <c r="E25" s="550">
        <f>C25*D25*12</f>
        <v>0</v>
      </c>
    </row>
    <row r="26" spans="1:5">
      <c r="A26" s="540" t="s">
        <v>692</v>
      </c>
      <c r="B26" s="540" t="s">
        <v>691</v>
      </c>
      <c r="C26" s="553">
        <v>1</v>
      </c>
      <c r="D26" s="549">
        <v>0</v>
      </c>
      <c r="E26" s="550">
        <f t="shared" ref="E26:E27" si="1">C26*D26*12</f>
        <v>0</v>
      </c>
    </row>
    <row r="27" spans="1:5">
      <c r="A27" s="540" t="s">
        <v>693</v>
      </c>
      <c r="B27" s="540" t="s">
        <v>691</v>
      </c>
      <c r="C27" s="553">
        <v>2</v>
      </c>
      <c r="D27" s="549">
        <v>0</v>
      </c>
      <c r="E27" s="550">
        <f t="shared" si="1"/>
        <v>0</v>
      </c>
    </row>
    <row r="28" spans="1:5">
      <c r="A28" s="540" t="s">
        <v>694</v>
      </c>
      <c r="B28" s="540" t="s">
        <v>691</v>
      </c>
      <c r="C28" s="553">
        <v>8</v>
      </c>
      <c r="D28" s="549">
        <v>0</v>
      </c>
      <c r="E28" s="550">
        <f t="shared" ref="E28" si="2">C28*D28*12</f>
        <v>0</v>
      </c>
    </row>
    <row r="29" spans="1:5">
      <c r="A29" s="540" t="s">
        <v>695</v>
      </c>
      <c r="B29" s="540" t="s">
        <v>691</v>
      </c>
      <c r="C29" s="553">
        <v>6</v>
      </c>
      <c r="D29" s="549">
        <v>0</v>
      </c>
      <c r="E29" s="550">
        <f t="shared" ref="E29:E30" si="3">C29*D29*12</f>
        <v>0</v>
      </c>
    </row>
    <row r="30" spans="1:5">
      <c r="A30" s="540" t="s">
        <v>696</v>
      </c>
      <c r="B30" s="540" t="s">
        <v>691</v>
      </c>
      <c r="C30" s="553">
        <v>7</v>
      </c>
      <c r="D30" s="549">
        <v>0</v>
      </c>
      <c r="E30" s="550">
        <f t="shared" si="3"/>
        <v>0</v>
      </c>
    </row>
    <row r="31" spans="1:5">
      <c r="A31" s="540" t="s">
        <v>697</v>
      </c>
      <c r="B31" s="540" t="s">
        <v>691</v>
      </c>
      <c r="C31" s="565">
        <v>27</v>
      </c>
      <c r="D31" s="549">
        <v>0</v>
      </c>
      <c r="E31" s="550">
        <f t="shared" ref="E31" si="4">C31*D31*12</f>
        <v>0</v>
      </c>
    </row>
    <row r="32" spans="1:5">
      <c r="A32" s="3"/>
      <c r="B32" s="3"/>
      <c r="C32" s="192"/>
      <c r="D32" s="192"/>
      <c r="E32" s="192"/>
    </row>
    <row r="33" spans="1:8">
      <c r="A33" s="545" t="s">
        <v>27</v>
      </c>
      <c r="B33" s="546"/>
      <c r="C33" s="547"/>
      <c r="D33" s="555"/>
      <c r="E33" s="548">
        <f>SUM(E11:E32)</f>
        <v>0</v>
      </c>
    </row>
    <row r="36" spans="1:8" ht="13.5" customHeight="1">
      <c r="A36" s="361" t="s">
        <v>698</v>
      </c>
      <c r="B36" s="355"/>
      <c r="C36" s="358"/>
      <c r="D36" s="99"/>
      <c r="E36" s="292"/>
      <c r="F36" s="292"/>
      <c r="H36" s="292"/>
    </row>
    <row r="37" spans="1:8" ht="12.75" customHeight="1">
      <c r="A37" s="359"/>
      <c r="B37" s="355"/>
      <c r="C37" s="358"/>
      <c r="D37" s="99"/>
      <c r="E37" s="292"/>
      <c r="F37" s="292"/>
    </row>
    <row r="38" spans="1:8" ht="23.45" customHeight="1">
      <c r="A38" s="633" t="s">
        <v>699</v>
      </c>
      <c r="B38" s="633"/>
      <c r="C38" s="633"/>
      <c r="D38" s="633"/>
      <c r="E38" s="633"/>
      <c r="F38" s="360"/>
    </row>
  </sheetData>
  <mergeCells count="1">
    <mergeCell ref="A38:E38"/>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A524B-4CF9-4AA3-835C-B8FD6D400EEC}">
  <sheetPr>
    <pageSetUpPr fitToPage="1"/>
  </sheetPr>
  <dimension ref="A1:G156"/>
  <sheetViews>
    <sheetView showGridLines="0" zoomScale="85" zoomScaleNormal="85" workbookViewId="0">
      <pane ySplit="12" topLeftCell="A13" activePane="bottomLeft" state="frozen"/>
      <selection activeCell="D33" sqref="D33"/>
      <selection pane="bottomLeft"/>
    </sheetView>
  </sheetViews>
  <sheetFormatPr defaultColWidth="9.140625" defaultRowHeight="13.15"/>
  <cols>
    <col min="1" max="1" width="42.85546875" style="3" bestFit="1" customWidth="1"/>
    <col min="2" max="2" width="30.42578125" style="3" bestFit="1" customWidth="1"/>
    <col min="3" max="3" width="12.85546875" style="3" customWidth="1"/>
    <col min="4" max="4" width="11.140625" style="3" customWidth="1"/>
    <col min="5" max="6" width="13.28515625" style="3" bestFit="1" customWidth="1"/>
    <col min="7" max="7" width="22.42578125" style="3" bestFit="1" customWidth="1"/>
    <col min="8" max="16384" width="9.140625" style="3"/>
  </cols>
  <sheetData>
    <row r="1" spans="1:7">
      <c r="A1" s="409" t="s">
        <v>5</v>
      </c>
    </row>
    <row r="2" spans="1:7">
      <c r="E2" s="335" t="s">
        <v>700</v>
      </c>
      <c r="F2" s="335" t="s">
        <v>637</v>
      </c>
    </row>
    <row r="3" spans="1:7" ht="15.4">
      <c r="A3" s="75" t="str">
        <f>'1-Contractblad totaal'!A3</f>
        <v>Naam opdrachtgever</v>
      </c>
      <c r="B3" s="133" t="str">
        <f>'1-Contractblad totaal'!B3</f>
        <v>Veiligheidsregio Fryslân</v>
      </c>
      <c r="E3" s="318" t="s">
        <v>701</v>
      </c>
      <c r="F3" s="415">
        <v>0</v>
      </c>
    </row>
    <row r="4" spans="1:7" ht="15.4">
      <c r="A4" s="75" t="str">
        <f>'1-Contractblad totaal'!A4</f>
        <v>Calculatie onderdeel</v>
      </c>
      <c r="B4" s="133" t="str">
        <f ca="1">MID(CELL("bestandsnaam",$C$11),SEARCH("]",CELL("bestandsnaam",$C$11),1)+1,256)</f>
        <v>13-Vloeronderhoud</v>
      </c>
      <c r="E4" s="318" t="s">
        <v>702</v>
      </c>
      <c r="F4" s="415">
        <v>0</v>
      </c>
    </row>
    <row r="5" spans="1:7" ht="15.4">
      <c r="A5" s="75" t="str">
        <f>'1-Contractblad totaal'!A5</f>
        <v>Gebouw/plaats</v>
      </c>
      <c r="B5" s="133" t="str">
        <f>'1-Contractblad totaal'!B5</f>
        <v>Friesland</v>
      </c>
      <c r="E5" s="318" t="s">
        <v>703</v>
      </c>
      <c r="F5" s="415">
        <v>0</v>
      </c>
    </row>
    <row r="6" spans="1:7" ht="15" customHeight="1">
      <c r="A6" s="75" t="str">
        <f>'1-Contractblad totaal'!A6</f>
        <v>Referentie nummer</v>
      </c>
      <c r="B6" s="133" t="str">
        <f>'1-Contractblad totaal'!B6</f>
        <v>Invoer</v>
      </c>
      <c r="E6" s="318" t="s">
        <v>704</v>
      </c>
      <c r="F6" s="415">
        <v>0</v>
      </c>
    </row>
    <row r="7" spans="1:7" ht="15" customHeight="1">
      <c r="A7" s="75" t="str">
        <f>'1-Contractblad totaal'!A8</f>
        <v>Naam dienstverlener</v>
      </c>
      <c r="B7" s="133">
        <f>'1-Contractblad totaal'!B8</f>
        <v>0</v>
      </c>
      <c r="E7" s="318" t="s">
        <v>705</v>
      </c>
      <c r="F7" s="415">
        <v>0</v>
      </c>
    </row>
    <row r="8" spans="1:7" ht="15" customHeight="1">
      <c r="A8" s="75" t="str">
        <f>'1-Contractblad totaal'!A9</f>
        <v>Prijspeil</v>
      </c>
      <c r="B8" s="109">
        <f>'1-Contractblad totaal'!B9</f>
        <v>45017</v>
      </c>
      <c r="E8" s="318" t="s">
        <v>705</v>
      </c>
      <c r="F8" s="415">
        <v>0</v>
      </c>
    </row>
    <row r="9" spans="1:7" ht="14.65">
      <c r="A9" s="75"/>
      <c r="B9" s="109"/>
      <c r="G9" s="283"/>
    </row>
    <row r="10" spans="1:7" ht="14.65">
      <c r="A10" s="75"/>
      <c r="B10" s="109"/>
      <c r="G10" s="283"/>
    </row>
    <row r="12" spans="1:7" ht="25.5">
      <c r="A12" s="288" t="s">
        <v>49</v>
      </c>
      <c r="B12" s="288" t="s">
        <v>579</v>
      </c>
      <c r="C12" s="288" t="s">
        <v>580</v>
      </c>
      <c r="D12" s="288" t="s">
        <v>581</v>
      </c>
      <c r="E12" s="288" t="s">
        <v>706</v>
      </c>
      <c r="F12" s="288" t="s">
        <v>585</v>
      </c>
    </row>
    <row r="13" spans="1:7">
      <c r="A13" s="284" t="s">
        <v>70</v>
      </c>
      <c r="B13" s="121" t="s">
        <v>703</v>
      </c>
      <c r="C13" s="482">
        <f>SUMIFS('4-Basis ruimtestaat'!J:J,'4-Basis ruimtestaat'!B:B,'13-Vloeronderhoud'!A13,'4-Basis ruimtestaat'!I:I,"Hard zonder was",'4-Basis ruimtestaat'!T:T,"Onbemande locatie")+SUMIFS('4-Basis ruimtestaat'!J:J,'4-Basis ruimtestaat'!B:B,'13-Vloeronderhoud'!A13,'4-Basis ruimtestaat'!I:I,"Hard zonder was",'4-Basis ruimtestaat'!T:T,"Consultatiebureau")+SUMIFS('4-Basis ruimtestaat'!J:J,'4-Basis ruimtestaat'!B:B,'13-Vloeronderhoud'!A13,'4-Basis ruimtestaat'!I:I,"Hard zonder was",'4-Basis ruimtestaat'!T:T,"GGD locatie")</f>
        <v>31.000000000000004</v>
      </c>
      <c r="D13" s="285">
        <v>4</v>
      </c>
      <c r="E13" s="504">
        <f>VLOOKUP(B13,$E$3:$F$8,2,FALSE)</f>
        <v>0</v>
      </c>
      <c r="F13" s="286">
        <f>C13*D13*E13</f>
        <v>0</v>
      </c>
    </row>
    <row r="14" spans="1:7">
      <c r="A14" s="284" t="s">
        <v>70</v>
      </c>
      <c r="B14" s="121" t="s">
        <v>701</v>
      </c>
      <c r="C14" s="482">
        <f>SUMIFS('4-Basis ruimtestaat'!J:J,'4-Basis ruimtestaat'!B:B,'13-Vloeronderhoud'!A14,'4-Basis ruimtestaat'!I:I,"Hard met was",'4-Basis ruimtestaat'!T:T,"Onbemande locatie")+SUMIFS('4-Basis ruimtestaat'!J:J,'4-Basis ruimtestaat'!B:B,'13-Vloeronderhoud'!A14,'4-Basis ruimtestaat'!I:I,"Hard met was",'4-Basis ruimtestaat'!T:T,"Consultatiebureau")+SUMIFS('4-Basis ruimtestaat'!J:J,'4-Basis ruimtestaat'!B:B,'13-Vloeronderhoud'!A14,'4-Basis ruimtestaat'!I:I,"Hard met was",'4-Basis ruimtestaat'!T:T,"GGD locatie")</f>
        <v>101</v>
      </c>
      <c r="D14" s="285">
        <v>2</v>
      </c>
      <c r="E14" s="504">
        <f t="shared" ref="E14:E72" si="0">VLOOKUP(B14,$E$3:$F$8,2,FALSE)</f>
        <v>0</v>
      </c>
      <c r="F14" s="286">
        <f t="shared" ref="F14:F72" si="1">C14*D14*E14</f>
        <v>0</v>
      </c>
    </row>
    <row r="15" spans="1:7">
      <c r="A15" s="284" t="s">
        <v>70</v>
      </c>
      <c r="B15" s="121" t="s">
        <v>702</v>
      </c>
      <c r="C15" s="482">
        <f>SUMIFS('4-Basis ruimtestaat'!J:J,'4-Basis ruimtestaat'!B:B,'13-Vloeronderhoud'!A15,'4-Basis ruimtestaat'!I:I,"Hard met was",'4-Basis ruimtestaat'!T:T,"Onbemande locatie")+SUMIFS('4-Basis ruimtestaat'!J:J,'4-Basis ruimtestaat'!B:B,'13-Vloeronderhoud'!A15,'4-Basis ruimtestaat'!I:I,"Hard met was",'4-Basis ruimtestaat'!T:T,"Consultatiebureau")+SUMIFS('4-Basis ruimtestaat'!J:J,'4-Basis ruimtestaat'!B:B,'13-Vloeronderhoud'!A15,'4-Basis ruimtestaat'!I:I,"Hard met was",'4-Basis ruimtestaat'!T:T,"GGD locatie")</f>
        <v>101</v>
      </c>
      <c r="D15" s="285">
        <v>1</v>
      </c>
      <c r="E15" s="504">
        <f t="shared" si="0"/>
        <v>0</v>
      </c>
      <c r="F15" s="286">
        <f t="shared" si="1"/>
        <v>0</v>
      </c>
    </row>
    <row r="16" spans="1:7">
      <c r="A16" s="284" t="s">
        <v>70</v>
      </c>
      <c r="B16" s="121" t="s">
        <v>704</v>
      </c>
      <c r="C16" s="482">
        <f>SUMIFS('4-Basis ruimtestaat'!J:J,'4-Basis ruimtestaat'!B:B,'13-Vloeronderhoud'!A16,'4-Basis ruimtestaat'!I:I,"Zacht",'4-Basis ruimtestaat'!T:T,"Onbemande locatie")+SUMIFS('4-Basis ruimtestaat'!J:J,'4-Basis ruimtestaat'!B:B,'13-Vloeronderhoud'!A16,'4-Basis ruimtestaat'!I:I,"Zacht",'4-Basis ruimtestaat'!T:T,"Consultatiebureau")+SUMIFS('4-Basis ruimtestaat'!J:J,'4-Basis ruimtestaat'!B:B,'13-Vloeronderhoud'!A16,'4-Basis ruimtestaat'!I:I,"Zacht",'4-Basis ruimtestaat'!T:T,"GGD locatie")</f>
        <v>11.3</v>
      </c>
      <c r="D16" s="285">
        <v>1</v>
      </c>
      <c r="E16" s="504">
        <f t="shared" si="0"/>
        <v>0</v>
      </c>
      <c r="F16" s="286">
        <f t="shared" si="1"/>
        <v>0</v>
      </c>
    </row>
    <row r="17" spans="1:6">
      <c r="A17" s="284" t="s">
        <v>71</v>
      </c>
      <c r="B17" s="121" t="s">
        <v>703</v>
      </c>
      <c r="C17" s="524">
        <f>SUMIFS('4-Basis ruimtestaat'!J:J,'4-Basis ruimtestaat'!B:B,'13-Vloeronderhoud'!A17,'4-Basis ruimtestaat'!I:I,"Hard zonder was",'4-Basis ruimtestaat'!T:T,"Onbemande locatie")+SUMIFS('4-Basis ruimtestaat'!J:J,'4-Basis ruimtestaat'!B:B,'13-Vloeronderhoud'!A17,'4-Basis ruimtestaat'!I:I,"Hard zonder was",'4-Basis ruimtestaat'!T:T,"Consultatiebureau")+SUMIFS('4-Basis ruimtestaat'!J:J,'4-Basis ruimtestaat'!B:B,'13-Vloeronderhoud'!A17,'4-Basis ruimtestaat'!I:I,"Hard zonder was",'4-Basis ruimtestaat'!T:T,"GGD locatie")</f>
        <v>21</v>
      </c>
      <c r="D17" s="285">
        <v>4</v>
      </c>
      <c r="E17" s="504">
        <f t="shared" si="0"/>
        <v>0</v>
      </c>
      <c r="F17" s="286">
        <f t="shared" si="1"/>
        <v>0</v>
      </c>
    </row>
    <row r="18" spans="1:6">
      <c r="A18" s="284" t="s">
        <v>71</v>
      </c>
      <c r="B18" s="121" t="s">
        <v>701</v>
      </c>
      <c r="C18" s="482">
        <f>SUMIFS('4-Basis ruimtestaat'!J:J,'4-Basis ruimtestaat'!B:B,'13-Vloeronderhoud'!A18,'4-Basis ruimtestaat'!I:I,"Hard met was",'4-Basis ruimtestaat'!T:T,"Onbemande locatie")+SUMIFS('4-Basis ruimtestaat'!J:J,'4-Basis ruimtestaat'!B:B,'13-Vloeronderhoud'!A18,'4-Basis ruimtestaat'!I:I,"Hard met was",'4-Basis ruimtestaat'!T:T,"Consultatiebureau")+SUMIFS('4-Basis ruimtestaat'!J:J,'4-Basis ruimtestaat'!B:B,'13-Vloeronderhoud'!A18,'4-Basis ruimtestaat'!I:I,"Hard met was",'4-Basis ruimtestaat'!T:T,"GGD locatie")</f>
        <v>9</v>
      </c>
      <c r="D18" s="285">
        <v>2</v>
      </c>
      <c r="E18" s="504">
        <f t="shared" si="0"/>
        <v>0</v>
      </c>
      <c r="F18" s="286">
        <f t="shared" si="1"/>
        <v>0</v>
      </c>
    </row>
    <row r="19" spans="1:6">
      <c r="A19" s="284" t="s">
        <v>71</v>
      </c>
      <c r="B19" s="121" t="s">
        <v>702</v>
      </c>
      <c r="C19" s="482">
        <f>SUMIFS('4-Basis ruimtestaat'!J:J,'4-Basis ruimtestaat'!B:B,'13-Vloeronderhoud'!A19,'4-Basis ruimtestaat'!I:I,"Hard met was",'4-Basis ruimtestaat'!T:T,"Onbemande locatie")+SUMIFS('4-Basis ruimtestaat'!J:J,'4-Basis ruimtestaat'!B:B,'13-Vloeronderhoud'!A19,'4-Basis ruimtestaat'!I:I,"Hard met was",'4-Basis ruimtestaat'!T:T,"Consultatiebureau")+SUMIFS('4-Basis ruimtestaat'!J:J,'4-Basis ruimtestaat'!B:B,'13-Vloeronderhoud'!A19,'4-Basis ruimtestaat'!I:I,"Hard met was",'4-Basis ruimtestaat'!T:T,"GGD locatie")</f>
        <v>9</v>
      </c>
      <c r="D19" s="285">
        <v>1</v>
      </c>
      <c r="E19" s="504">
        <f t="shared" si="0"/>
        <v>0</v>
      </c>
      <c r="F19" s="286">
        <f t="shared" si="1"/>
        <v>0</v>
      </c>
    </row>
    <row r="20" spans="1:6">
      <c r="A20" s="284" t="s">
        <v>71</v>
      </c>
      <c r="B20" s="121" t="s">
        <v>704</v>
      </c>
      <c r="C20" s="482">
        <f>SUMIFS('4-Basis ruimtestaat'!J:J,'4-Basis ruimtestaat'!B:B,'13-Vloeronderhoud'!A20,'4-Basis ruimtestaat'!I:I,"Zacht",'4-Basis ruimtestaat'!T:T,"Onbemande locatie")+SUMIFS('4-Basis ruimtestaat'!J:J,'4-Basis ruimtestaat'!B:B,'13-Vloeronderhoud'!A20,'4-Basis ruimtestaat'!I:I,"Zacht",'4-Basis ruimtestaat'!T:T,"Consultatiebureau")+SUMIFS('4-Basis ruimtestaat'!J:J,'4-Basis ruimtestaat'!B:B,'13-Vloeronderhoud'!A20,'4-Basis ruimtestaat'!I:I,"Zacht",'4-Basis ruimtestaat'!T:T,"GGD locatie")</f>
        <v>107.85000000000001</v>
      </c>
      <c r="D20" s="285">
        <v>1</v>
      </c>
      <c r="E20" s="504">
        <f t="shared" si="0"/>
        <v>0</v>
      </c>
      <c r="F20" s="286">
        <f t="shared" si="1"/>
        <v>0</v>
      </c>
    </row>
    <row r="21" spans="1:6">
      <c r="A21" s="284" t="s">
        <v>73</v>
      </c>
      <c r="B21" s="121" t="s">
        <v>703</v>
      </c>
      <c r="C21" s="524">
        <f>SUMIFS('4-Basis ruimtestaat'!J:J,'4-Basis ruimtestaat'!B:B,'13-Vloeronderhoud'!A21,'4-Basis ruimtestaat'!I:I,"Hard zonder was",'4-Basis ruimtestaat'!T:T,"Onbemande locatie")+SUMIFS('4-Basis ruimtestaat'!J:J,'4-Basis ruimtestaat'!B:B,'13-Vloeronderhoud'!A21,'4-Basis ruimtestaat'!I:I,"Hard zonder was",'4-Basis ruimtestaat'!T:T,"Consultatiebureau")+SUMIFS('4-Basis ruimtestaat'!J:J,'4-Basis ruimtestaat'!B:B,'13-Vloeronderhoud'!A21,'4-Basis ruimtestaat'!I:I,"Hard zonder was",'4-Basis ruimtestaat'!T:T,"GGD locatie")</f>
        <v>10.6</v>
      </c>
      <c r="D21" s="285">
        <v>4</v>
      </c>
      <c r="E21" s="504">
        <f t="shared" si="0"/>
        <v>0</v>
      </c>
      <c r="F21" s="286">
        <f t="shared" si="1"/>
        <v>0</v>
      </c>
    </row>
    <row r="22" spans="1:6">
      <c r="A22" s="284" t="s">
        <v>73</v>
      </c>
      <c r="B22" s="121" t="s">
        <v>701</v>
      </c>
      <c r="C22" s="482">
        <f>SUMIFS('4-Basis ruimtestaat'!J:J,'4-Basis ruimtestaat'!B:B,'13-Vloeronderhoud'!A22,'4-Basis ruimtestaat'!I:I,"Hard met was",'4-Basis ruimtestaat'!T:T,"Onbemande locatie")+SUMIFS('4-Basis ruimtestaat'!J:J,'4-Basis ruimtestaat'!B:B,'13-Vloeronderhoud'!A22,'4-Basis ruimtestaat'!I:I,"Hard met was",'4-Basis ruimtestaat'!T:T,"Consultatiebureau")+SUMIFS('4-Basis ruimtestaat'!J:J,'4-Basis ruimtestaat'!B:B,'13-Vloeronderhoud'!A22,'4-Basis ruimtestaat'!I:I,"Hard met was",'4-Basis ruimtestaat'!T:T,"GGD locatie")</f>
        <v>28.8</v>
      </c>
      <c r="D22" s="285">
        <v>2</v>
      </c>
      <c r="E22" s="504">
        <f t="shared" si="0"/>
        <v>0</v>
      </c>
      <c r="F22" s="286">
        <f t="shared" si="1"/>
        <v>0</v>
      </c>
    </row>
    <row r="23" spans="1:6">
      <c r="A23" s="284" t="s">
        <v>73</v>
      </c>
      <c r="B23" s="121" t="s">
        <v>702</v>
      </c>
      <c r="C23" s="482">
        <f>SUMIFS('4-Basis ruimtestaat'!J:J,'4-Basis ruimtestaat'!B:B,'13-Vloeronderhoud'!A23,'4-Basis ruimtestaat'!I:I,"Hard met was",'4-Basis ruimtestaat'!T:T,"Onbemande locatie")+SUMIFS('4-Basis ruimtestaat'!J:J,'4-Basis ruimtestaat'!B:B,'13-Vloeronderhoud'!A23,'4-Basis ruimtestaat'!I:I,"Hard met was",'4-Basis ruimtestaat'!T:T,"Consultatiebureau")+SUMIFS('4-Basis ruimtestaat'!J:J,'4-Basis ruimtestaat'!B:B,'13-Vloeronderhoud'!A23,'4-Basis ruimtestaat'!I:I,"Hard met was",'4-Basis ruimtestaat'!T:T,"GGD locatie")</f>
        <v>28.8</v>
      </c>
      <c r="D23" s="285">
        <v>1</v>
      </c>
      <c r="E23" s="504">
        <f t="shared" si="0"/>
        <v>0</v>
      </c>
      <c r="F23" s="286">
        <f t="shared" si="1"/>
        <v>0</v>
      </c>
    </row>
    <row r="24" spans="1:6">
      <c r="A24" s="284" t="s">
        <v>74</v>
      </c>
      <c r="B24" s="121" t="s">
        <v>703</v>
      </c>
      <c r="C24" s="524">
        <f>SUMIFS('4-Basis ruimtestaat'!J:J,'4-Basis ruimtestaat'!B:B,'13-Vloeronderhoud'!A24,'4-Basis ruimtestaat'!I:I,"Hard zonder was",'4-Basis ruimtestaat'!T:T,"Onbemande locatie")+SUMIFS('4-Basis ruimtestaat'!J:J,'4-Basis ruimtestaat'!B:B,'13-Vloeronderhoud'!A24,'4-Basis ruimtestaat'!I:I,"Hard zonder was",'4-Basis ruimtestaat'!T:T,"Consultatiebureau")+SUMIFS('4-Basis ruimtestaat'!J:J,'4-Basis ruimtestaat'!B:B,'13-Vloeronderhoud'!A24,'4-Basis ruimtestaat'!I:I,"Hard zonder was",'4-Basis ruimtestaat'!T:T,"GGD locatie")</f>
        <v>15.9</v>
      </c>
      <c r="D24" s="285">
        <v>4</v>
      </c>
      <c r="E24" s="504">
        <f t="shared" si="0"/>
        <v>0</v>
      </c>
      <c r="F24" s="286">
        <f t="shared" si="1"/>
        <v>0</v>
      </c>
    </row>
    <row r="25" spans="1:6">
      <c r="A25" s="284" t="s">
        <v>74</v>
      </c>
      <c r="B25" s="121" t="s">
        <v>701</v>
      </c>
      <c r="C25" s="482">
        <f>SUMIFS('4-Basis ruimtestaat'!J:J,'4-Basis ruimtestaat'!B:B,'13-Vloeronderhoud'!A25,'4-Basis ruimtestaat'!I:I,"Hard met was",'4-Basis ruimtestaat'!T:T,"Onbemande locatie")+SUMIFS('4-Basis ruimtestaat'!J:J,'4-Basis ruimtestaat'!B:B,'13-Vloeronderhoud'!A25,'4-Basis ruimtestaat'!I:I,"Hard met was",'4-Basis ruimtestaat'!T:T,"Consultatiebureau")+SUMIFS('4-Basis ruimtestaat'!J:J,'4-Basis ruimtestaat'!B:B,'13-Vloeronderhoud'!A25,'4-Basis ruimtestaat'!I:I,"Hard met was",'4-Basis ruimtestaat'!T:T,"GGD locatie")</f>
        <v>52.5</v>
      </c>
      <c r="D25" s="285">
        <v>2</v>
      </c>
      <c r="E25" s="504">
        <f t="shared" si="0"/>
        <v>0</v>
      </c>
      <c r="F25" s="286">
        <f t="shared" si="1"/>
        <v>0</v>
      </c>
    </row>
    <row r="26" spans="1:6">
      <c r="A26" s="284" t="s">
        <v>74</v>
      </c>
      <c r="B26" s="121" t="s">
        <v>702</v>
      </c>
      <c r="C26" s="482">
        <f>SUMIFS('4-Basis ruimtestaat'!J:J,'4-Basis ruimtestaat'!B:B,'13-Vloeronderhoud'!A26,'4-Basis ruimtestaat'!I:I,"Hard met was",'4-Basis ruimtestaat'!T:T,"Onbemande locatie")+SUMIFS('4-Basis ruimtestaat'!J:J,'4-Basis ruimtestaat'!B:B,'13-Vloeronderhoud'!A26,'4-Basis ruimtestaat'!I:I,"Hard met was",'4-Basis ruimtestaat'!T:T,"Consultatiebureau")+SUMIFS('4-Basis ruimtestaat'!J:J,'4-Basis ruimtestaat'!B:B,'13-Vloeronderhoud'!A26,'4-Basis ruimtestaat'!I:I,"Hard met was",'4-Basis ruimtestaat'!T:T,"GGD locatie")</f>
        <v>52.5</v>
      </c>
      <c r="D26" s="285">
        <v>1</v>
      </c>
      <c r="E26" s="504">
        <f t="shared" si="0"/>
        <v>0</v>
      </c>
      <c r="F26" s="286">
        <f t="shared" si="1"/>
        <v>0</v>
      </c>
    </row>
    <row r="27" spans="1:6">
      <c r="A27" s="284" t="s">
        <v>74</v>
      </c>
      <c r="B27" s="121" t="s">
        <v>704</v>
      </c>
      <c r="C27" s="482">
        <f>SUMIFS('4-Basis ruimtestaat'!J:J,'4-Basis ruimtestaat'!B:B,'13-Vloeronderhoud'!A27,'4-Basis ruimtestaat'!I:I,"Zacht",'4-Basis ruimtestaat'!T:T,"Onbemande locatie")+SUMIFS('4-Basis ruimtestaat'!J:J,'4-Basis ruimtestaat'!B:B,'13-Vloeronderhoud'!A27,'4-Basis ruimtestaat'!I:I,"Zacht",'4-Basis ruimtestaat'!T:T,"Consultatiebureau")+SUMIFS('4-Basis ruimtestaat'!J:J,'4-Basis ruimtestaat'!B:B,'13-Vloeronderhoud'!A27,'4-Basis ruimtestaat'!I:I,"Zacht",'4-Basis ruimtestaat'!T:T,"GGD locatie")</f>
        <v>1.5</v>
      </c>
      <c r="D27" s="285">
        <v>1</v>
      </c>
      <c r="E27" s="504">
        <f t="shared" si="0"/>
        <v>0</v>
      </c>
      <c r="F27" s="286">
        <f t="shared" si="1"/>
        <v>0</v>
      </c>
    </row>
    <row r="28" spans="1:6">
      <c r="A28" s="284" t="s">
        <v>76</v>
      </c>
      <c r="B28" s="121" t="s">
        <v>703</v>
      </c>
      <c r="C28" s="524">
        <f>SUMIFS('4-Basis ruimtestaat'!J:J,'4-Basis ruimtestaat'!B:B,'13-Vloeronderhoud'!A28,'4-Basis ruimtestaat'!I:I,"Hard zonder was",'4-Basis ruimtestaat'!T:T,"Onbemande locatie")+SUMIFS('4-Basis ruimtestaat'!J:J,'4-Basis ruimtestaat'!B:B,'13-Vloeronderhoud'!A28,'4-Basis ruimtestaat'!I:I,"Hard zonder was",'4-Basis ruimtestaat'!T:T,"Consultatiebureau")+SUMIFS('4-Basis ruimtestaat'!J:J,'4-Basis ruimtestaat'!B:B,'13-Vloeronderhoud'!A28,'4-Basis ruimtestaat'!I:I,"Hard zonder was",'4-Basis ruimtestaat'!T:T,"GGD locatie")</f>
        <v>47.3</v>
      </c>
      <c r="D28" s="285">
        <v>4</v>
      </c>
      <c r="E28" s="504">
        <f t="shared" si="0"/>
        <v>0</v>
      </c>
      <c r="F28" s="286">
        <f t="shared" si="1"/>
        <v>0</v>
      </c>
    </row>
    <row r="29" spans="1:6">
      <c r="A29" s="284" t="s">
        <v>76</v>
      </c>
      <c r="B29" s="121" t="s">
        <v>701</v>
      </c>
      <c r="C29" s="482">
        <f>SUMIFS('4-Basis ruimtestaat'!J:J,'4-Basis ruimtestaat'!B:B,'13-Vloeronderhoud'!A29,'4-Basis ruimtestaat'!I:I,"Hard met was",'4-Basis ruimtestaat'!T:T,"Onbemande locatie")+SUMIFS('4-Basis ruimtestaat'!J:J,'4-Basis ruimtestaat'!B:B,'13-Vloeronderhoud'!A29,'4-Basis ruimtestaat'!I:I,"Hard met was",'4-Basis ruimtestaat'!T:T,"Consultatiebureau")+SUMIFS('4-Basis ruimtestaat'!J:J,'4-Basis ruimtestaat'!B:B,'13-Vloeronderhoud'!A29,'4-Basis ruimtestaat'!I:I,"Hard met was",'4-Basis ruimtestaat'!T:T,"GGD locatie")</f>
        <v>23.6</v>
      </c>
      <c r="D29" s="285">
        <v>2</v>
      </c>
      <c r="E29" s="504">
        <f t="shared" si="0"/>
        <v>0</v>
      </c>
      <c r="F29" s="286">
        <f t="shared" si="1"/>
        <v>0</v>
      </c>
    </row>
    <row r="30" spans="1:6">
      <c r="A30" s="284" t="s">
        <v>76</v>
      </c>
      <c r="B30" s="121" t="s">
        <v>702</v>
      </c>
      <c r="C30" s="482">
        <f>SUMIFS('4-Basis ruimtestaat'!J:J,'4-Basis ruimtestaat'!B:B,'13-Vloeronderhoud'!A30,'4-Basis ruimtestaat'!I:I,"Hard met was",'4-Basis ruimtestaat'!T:T,"Onbemande locatie")+SUMIFS('4-Basis ruimtestaat'!J:J,'4-Basis ruimtestaat'!B:B,'13-Vloeronderhoud'!A30,'4-Basis ruimtestaat'!I:I,"Hard met was",'4-Basis ruimtestaat'!T:T,"Consultatiebureau")+SUMIFS('4-Basis ruimtestaat'!J:J,'4-Basis ruimtestaat'!B:B,'13-Vloeronderhoud'!A30,'4-Basis ruimtestaat'!I:I,"Hard met was",'4-Basis ruimtestaat'!T:T,"GGD locatie")</f>
        <v>23.6</v>
      </c>
      <c r="D30" s="285">
        <v>1</v>
      </c>
      <c r="E30" s="504">
        <f t="shared" si="0"/>
        <v>0</v>
      </c>
      <c r="F30" s="286">
        <f t="shared" si="1"/>
        <v>0</v>
      </c>
    </row>
    <row r="31" spans="1:6">
      <c r="A31" s="284" t="s">
        <v>76</v>
      </c>
      <c r="B31" s="121" t="s">
        <v>704</v>
      </c>
      <c r="C31" s="482">
        <f>SUMIFS('4-Basis ruimtestaat'!J:J,'4-Basis ruimtestaat'!B:B,'13-Vloeronderhoud'!A31,'4-Basis ruimtestaat'!I:I,"Zacht",'4-Basis ruimtestaat'!T:T,"Onbemande locatie")+SUMIFS('4-Basis ruimtestaat'!J:J,'4-Basis ruimtestaat'!B:B,'13-Vloeronderhoud'!A31,'4-Basis ruimtestaat'!I:I,"Zacht",'4-Basis ruimtestaat'!T:T,"Consultatiebureau")+SUMIFS('4-Basis ruimtestaat'!J:J,'4-Basis ruimtestaat'!B:B,'13-Vloeronderhoud'!A31,'4-Basis ruimtestaat'!I:I,"Zacht",'4-Basis ruimtestaat'!T:T,"GGD locatie")</f>
        <v>9.3000000000000007</v>
      </c>
      <c r="D31" s="285">
        <v>1</v>
      </c>
      <c r="E31" s="504">
        <f t="shared" si="0"/>
        <v>0</v>
      </c>
      <c r="F31" s="286">
        <f t="shared" si="1"/>
        <v>0</v>
      </c>
    </row>
    <row r="32" spans="1:6">
      <c r="A32" s="284" t="s">
        <v>77</v>
      </c>
      <c r="B32" s="121" t="s">
        <v>703</v>
      </c>
      <c r="C32" s="524">
        <f>SUMIFS('4-Basis ruimtestaat'!J:J,'4-Basis ruimtestaat'!B:B,'13-Vloeronderhoud'!A32,'4-Basis ruimtestaat'!I:I,"Hard zonder was",'4-Basis ruimtestaat'!T:T,"Onbemande locatie")+SUMIFS('4-Basis ruimtestaat'!J:J,'4-Basis ruimtestaat'!B:B,'13-Vloeronderhoud'!A32,'4-Basis ruimtestaat'!I:I,"Hard zonder was",'4-Basis ruimtestaat'!T:T,"Consultatiebureau")+SUMIFS('4-Basis ruimtestaat'!J:J,'4-Basis ruimtestaat'!B:B,'13-Vloeronderhoud'!A32,'4-Basis ruimtestaat'!I:I,"Hard zonder was",'4-Basis ruimtestaat'!T:T,"GGD locatie")</f>
        <v>3.6500000953674316</v>
      </c>
      <c r="D32" s="285">
        <v>4</v>
      </c>
      <c r="E32" s="504">
        <f t="shared" si="0"/>
        <v>0</v>
      </c>
      <c r="F32" s="286">
        <f t="shared" si="1"/>
        <v>0</v>
      </c>
    </row>
    <row r="33" spans="1:6">
      <c r="A33" s="284" t="s">
        <v>77</v>
      </c>
      <c r="B33" s="121" t="s">
        <v>701</v>
      </c>
      <c r="C33" s="482">
        <f>SUMIFS('4-Basis ruimtestaat'!J:J,'4-Basis ruimtestaat'!B:B,'13-Vloeronderhoud'!A33,'4-Basis ruimtestaat'!I:I,"Hard met was",'4-Basis ruimtestaat'!T:T,"Onbemande locatie")+SUMIFS('4-Basis ruimtestaat'!J:J,'4-Basis ruimtestaat'!B:B,'13-Vloeronderhoud'!A33,'4-Basis ruimtestaat'!I:I,"Hard met was",'4-Basis ruimtestaat'!T:T,"Consultatiebureau")+SUMIFS('4-Basis ruimtestaat'!J:J,'4-Basis ruimtestaat'!B:B,'13-Vloeronderhoud'!A33,'4-Basis ruimtestaat'!I:I,"Hard met was",'4-Basis ruimtestaat'!T:T,"GGD locatie")</f>
        <v>201.79999923706055</v>
      </c>
      <c r="D33" s="285">
        <v>2</v>
      </c>
      <c r="E33" s="504">
        <f t="shared" si="0"/>
        <v>0</v>
      </c>
      <c r="F33" s="286">
        <f t="shared" si="1"/>
        <v>0</v>
      </c>
    </row>
    <row r="34" spans="1:6">
      <c r="A34" s="284" t="s">
        <v>77</v>
      </c>
      <c r="B34" s="121" t="s">
        <v>702</v>
      </c>
      <c r="C34" s="482">
        <f>SUMIFS('4-Basis ruimtestaat'!J:J,'4-Basis ruimtestaat'!B:B,'13-Vloeronderhoud'!A34,'4-Basis ruimtestaat'!I:I,"Hard met was",'4-Basis ruimtestaat'!T:T,"Onbemande locatie")+SUMIFS('4-Basis ruimtestaat'!J:J,'4-Basis ruimtestaat'!B:B,'13-Vloeronderhoud'!A34,'4-Basis ruimtestaat'!I:I,"Hard met was",'4-Basis ruimtestaat'!T:T,"Consultatiebureau")+SUMIFS('4-Basis ruimtestaat'!J:J,'4-Basis ruimtestaat'!B:B,'13-Vloeronderhoud'!A34,'4-Basis ruimtestaat'!I:I,"Hard met was",'4-Basis ruimtestaat'!T:T,"GGD locatie")</f>
        <v>201.79999923706055</v>
      </c>
      <c r="D34" s="285">
        <v>1</v>
      </c>
      <c r="E34" s="504">
        <f t="shared" si="0"/>
        <v>0</v>
      </c>
      <c r="F34" s="286">
        <f t="shared" si="1"/>
        <v>0</v>
      </c>
    </row>
    <row r="35" spans="1:6">
      <c r="A35" s="284" t="s">
        <v>78</v>
      </c>
      <c r="B35" s="121" t="s">
        <v>703</v>
      </c>
      <c r="C35" s="524">
        <f>SUMIFS('4-Basis ruimtestaat'!J:J,'4-Basis ruimtestaat'!B:B,'13-Vloeronderhoud'!A35,'4-Basis ruimtestaat'!I:I,"Hard zonder was",'4-Basis ruimtestaat'!T:T,"Onbemande locatie")+SUMIFS('4-Basis ruimtestaat'!J:J,'4-Basis ruimtestaat'!B:B,'13-Vloeronderhoud'!A35,'4-Basis ruimtestaat'!I:I,"Hard zonder was",'4-Basis ruimtestaat'!T:T,"Consultatiebureau")+SUMIFS('4-Basis ruimtestaat'!J:J,'4-Basis ruimtestaat'!B:B,'13-Vloeronderhoud'!A35,'4-Basis ruimtestaat'!I:I,"Hard zonder was",'4-Basis ruimtestaat'!T:T,"GGD locatie")</f>
        <v>37.059999704360962</v>
      </c>
      <c r="D35" s="285">
        <v>4</v>
      </c>
      <c r="E35" s="504">
        <f t="shared" si="0"/>
        <v>0</v>
      </c>
      <c r="F35" s="286">
        <f t="shared" si="1"/>
        <v>0</v>
      </c>
    </row>
    <row r="36" spans="1:6">
      <c r="A36" s="156" t="s">
        <v>78</v>
      </c>
      <c r="B36" s="121" t="s">
        <v>701</v>
      </c>
      <c r="C36" s="482">
        <f>SUMIFS('4-Basis ruimtestaat'!J:J,'4-Basis ruimtestaat'!B:B,'13-Vloeronderhoud'!A36,'4-Basis ruimtestaat'!I:I,"Hard met was",'4-Basis ruimtestaat'!T:T,"Onbemande locatie")+SUMIFS('4-Basis ruimtestaat'!J:J,'4-Basis ruimtestaat'!B:B,'13-Vloeronderhoud'!A36,'4-Basis ruimtestaat'!I:I,"Hard met was",'4-Basis ruimtestaat'!T:T,"Consultatiebureau")+SUMIFS('4-Basis ruimtestaat'!J:J,'4-Basis ruimtestaat'!B:B,'13-Vloeronderhoud'!A36,'4-Basis ruimtestaat'!I:I,"Hard met was",'4-Basis ruimtestaat'!T:T,"GGD locatie")</f>
        <v>8</v>
      </c>
      <c r="D36" s="285">
        <v>2</v>
      </c>
      <c r="E36" s="504">
        <f t="shared" si="0"/>
        <v>0</v>
      </c>
      <c r="F36" s="286">
        <f t="shared" si="1"/>
        <v>0</v>
      </c>
    </row>
    <row r="37" spans="1:6">
      <c r="A37" s="156" t="s">
        <v>78</v>
      </c>
      <c r="B37" s="121" t="s">
        <v>702</v>
      </c>
      <c r="C37" s="482">
        <f>SUMIFS('4-Basis ruimtestaat'!J:J,'4-Basis ruimtestaat'!B:B,'13-Vloeronderhoud'!A37,'4-Basis ruimtestaat'!I:I,"Hard met was",'4-Basis ruimtestaat'!T:T,"Onbemande locatie")+SUMIFS('4-Basis ruimtestaat'!J:J,'4-Basis ruimtestaat'!B:B,'13-Vloeronderhoud'!A37,'4-Basis ruimtestaat'!I:I,"Hard met was",'4-Basis ruimtestaat'!T:T,"Consultatiebureau")+SUMIFS('4-Basis ruimtestaat'!J:J,'4-Basis ruimtestaat'!B:B,'13-Vloeronderhoud'!A37,'4-Basis ruimtestaat'!I:I,"Hard met was",'4-Basis ruimtestaat'!T:T,"GGD locatie")</f>
        <v>8</v>
      </c>
      <c r="D37" s="285">
        <v>1</v>
      </c>
      <c r="E37" s="504">
        <f t="shared" si="0"/>
        <v>0</v>
      </c>
      <c r="F37" s="286">
        <f t="shared" si="1"/>
        <v>0</v>
      </c>
    </row>
    <row r="38" spans="1:6">
      <c r="A38" s="156" t="s">
        <v>78</v>
      </c>
      <c r="B38" s="121" t="s">
        <v>704</v>
      </c>
      <c r="C38" s="482">
        <f>SUMIFS('4-Basis ruimtestaat'!J:J,'4-Basis ruimtestaat'!B:B,'13-Vloeronderhoud'!A38,'4-Basis ruimtestaat'!I:I,"Zacht",'4-Basis ruimtestaat'!T:T,"Onbemande locatie")+SUMIFS('4-Basis ruimtestaat'!J:J,'4-Basis ruimtestaat'!B:B,'13-Vloeronderhoud'!A38,'4-Basis ruimtestaat'!I:I,"Zacht",'4-Basis ruimtestaat'!T:T,"Consultatiebureau")+SUMIFS('4-Basis ruimtestaat'!J:J,'4-Basis ruimtestaat'!B:B,'13-Vloeronderhoud'!A38,'4-Basis ruimtestaat'!I:I,"Zacht",'4-Basis ruimtestaat'!T:T,"GGD locatie")</f>
        <v>100.65999889373779</v>
      </c>
      <c r="D38" s="285">
        <v>1</v>
      </c>
      <c r="E38" s="504">
        <f t="shared" si="0"/>
        <v>0</v>
      </c>
      <c r="F38" s="286">
        <f t="shared" si="1"/>
        <v>0</v>
      </c>
    </row>
    <row r="39" spans="1:6">
      <c r="A39" s="284" t="s">
        <v>80</v>
      </c>
      <c r="B39" s="121" t="s">
        <v>703</v>
      </c>
      <c r="C39" s="524">
        <f>SUMIFS('4-Basis ruimtestaat'!J:J,'4-Basis ruimtestaat'!B:B,'13-Vloeronderhoud'!A39,'4-Basis ruimtestaat'!I:I,"Hard zonder was",'4-Basis ruimtestaat'!T:T,"Onbemande locatie")+SUMIFS('4-Basis ruimtestaat'!J:J,'4-Basis ruimtestaat'!B:B,'13-Vloeronderhoud'!A39,'4-Basis ruimtestaat'!I:I,"Hard zonder was",'4-Basis ruimtestaat'!T:T,"Consultatiebureau")+SUMIFS('4-Basis ruimtestaat'!J:J,'4-Basis ruimtestaat'!B:B,'13-Vloeronderhoud'!A39,'4-Basis ruimtestaat'!I:I,"Hard zonder was",'4-Basis ruimtestaat'!T:T,"GGD locatie")</f>
        <v>293</v>
      </c>
      <c r="D39" s="285">
        <v>4</v>
      </c>
      <c r="E39" s="504">
        <f t="shared" si="0"/>
        <v>0</v>
      </c>
      <c r="F39" s="286">
        <f t="shared" si="1"/>
        <v>0</v>
      </c>
    </row>
    <row r="40" spans="1:6">
      <c r="A40" s="284" t="s">
        <v>80</v>
      </c>
      <c r="B40" s="121" t="s">
        <v>701</v>
      </c>
      <c r="C40" s="482">
        <f>SUMIFS('4-Basis ruimtestaat'!J:J,'4-Basis ruimtestaat'!B:B,'13-Vloeronderhoud'!A40,'4-Basis ruimtestaat'!I:I,"Hard met was",'4-Basis ruimtestaat'!T:T,"Onbemande locatie")+SUMIFS('4-Basis ruimtestaat'!J:J,'4-Basis ruimtestaat'!B:B,'13-Vloeronderhoud'!A40,'4-Basis ruimtestaat'!I:I,"Hard met was",'4-Basis ruimtestaat'!T:T,"Consultatiebureau")+SUMIFS('4-Basis ruimtestaat'!J:J,'4-Basis ruimtestaat'!B:B,'13-Vloeronderhoud'!A40,'4-Basis ruimtestaat'!I:I,"Hard met was",'4-Basis ruimtestaat'!T:T,"GGD locatie")</f>
        <v>309</v>
      </c>
      <c r="D40" s="285">
        <v>2</v>
      </c>
      <c r="E40" s="504">
        <f t="shared" si="0"/>
        <v>0</v>
      </c>
      <c r="F40" s="286">
        <f t="shared" si="1"/>
        <v>0</v>
      </c>
    </row>
    <row r="41" spans="1:6">
      <c r="A41" s="284" t="s">
        <v>80</v>
      </c>
      <c r="B41" s="121" t="s">
        <v>702</v>
      </c>
      <c r="C41" s="482">
        <f>SUMIFS('4-Basis ruimtestaat'!J:J,'4-Basis ruimtestaat'!B:B,'13-Vloeronderhoud'!A41,'4-Basis ruimtestaat'!I:I,"Hard met was",'4-Basis ruimtestaat'!T:T,"Onbemande locatie")+SUMIFS('4-Basis ruimtestaat'!J:J,'4-Basis ruimtestaat'!B:B,'13-Vloeronderhoud'!A41,'4-Basis ruimtestaat'!I:I,"Hard met was",'4-Basis ruimtestaat'!T:T,"Consultatiebureau")+SUMIFS('4-Basis ruimtestaat'!J:J,'4-Basis ruimtestaat'!B:B,'13-Vloeronderhoud'!A41,'4-Basis ruimtestaat'!I:I,"Hard met was",'4-Basis ruimtestaat'!T:T,"GGD locatie")</f>
        <v>309</v>
      </c>
      <c r="D41" s="285">
        <v>1</v>
      </c>
      <c r="E41" s="504">
        <f t="shared" si="0"/>
        <v>0</v>
      </c>
      <c r="F41" s="286">
        <f t="shared" si="1"/>
        <v>0</v>
      </c>
    </row>
    <row r="42" spans="1:6">
      <c r="A42" s="284" t="s">
        <v>80</v>
      </c>
      <c r="B42" s="121" t="s">
        <v>704</v>
      </c>
      <c r="C42" s="482">
        <f>SUMIFS('4-Basis ruimtestaat'!J:J,'4-Basis ruimtestaat'!B:B,'13-Vloeronderhoud'!A42,'4-Basis ruimtestaat'!I:I,"Zacht",'4-Basis ruimtestaat'!T:T,"Onbemande locatie")+SUMIFS('4-Basis ruimtestaat'!J:J,'4-Basis ruimtestaat'!B:B,'13-Vloeronderhoud'!A42,'4-Basis ruimtestaat'!I:I,"Zacht",'4-Basis ruimtestaat'!T:T,"Consultatiebureau")+SUMIFS('4-Basis ruimtestaat'!J:J,'4-Basis ruimtestaat'!B:B,'13-Vloeronderhoud'!A42,'4-Basis ruimtestaat'!I:I,"Zacht",'4-Basis ruimtestaat'!T:T,"GGD locatie")</f>
        <v>415</v>
      </c>
      <c r="D42" s="285">
        <v>1</v>
      </c>
      <c r="E42" s="504">
        <f t="shared" si="0"/>
        <v>0</v>
      </c>
      <c r="F42" s="286">
        <f t="shared" si="1"/>
        <v>0</v>
      </c>
    </row>
    <row r="43" spans="1:6">
      <c r="A43" s="284" t="s">
        <v>82</v>
      </c>
      <c r="B43" s="121" t="s">
        <v>703</v>
      </c>
      <c r="C43" s="524">
        <f>SUMIFS('4-Basis ruimtestaat'!J:J,'4-Basis ruimtestaat'!B:B,'13-Vloeronderhoud'!A43,'4-Basis ruimtestaat'!I:I,"Hard zonder was",'4-Basis ruimtestaat'!T:T,"Onbemande locatie")+SUMIFS('4-Basis ruimtestaat'!J:J,'4-Basis ruimtestaat'!B:B,'13-Vloeronderhoud'!A43,'4-Basis ruimtestaat'!I:I,"Hard zonder was",'4-Basis ruimtestaat'!T:T,"Consultatiebureau")+SUMIFS('4-Basis ruimtestaat'!J:J,'4-Basis ruimtestaat'!B:B,'13-Vloeronderhoud'!A43,'4-Basis ruimtestaat'!I:I,"Hard zonder was",'4-Basis ruimtestaat'!T:T,"GGD locatie")</f>
        <v>15.6</v>
      </c>
      <c r="D43" s="285">
        <v>4</v>
      </c>
      <c r="E43" s="504">
        <f t="shared" si="0"/>
        <v>0</v>
      </c>
      <c r="F43" s="286">
        <f t="shared" si="1"/>
        <v>0</v>
      </c>
    </row>
    <row r="44" spans="1:6">
      <c r="A44" s="284" t="s">
        <v>82</v>
      </c>
      <c r="B44" s="121" t="s">
        <v>704</v>
      </c>
      <c r="C44" s="482">
        <f>SUMIFS('4-Basis ruimtestaat'!J:J,'4-Basis ruimtestaat'!B:B,'13-Vloeronderhoud'!A44,'4-Basis ruimtestaat'!I:I,"Zacht",'4-Basis ruimtestaat'!T:T,"Onbemande locatie")+SUMIFS('4-Basis ruimtestaat'!J:J,'4-Basis ruimtestaat'!B:B,'13-Vloeronderhoud'!A44,'4-Basis ruimtestaat'!I:I,"Zacht",'4-Basis ruimtestaat'!T:T,"Consultatiebureau")+SUMIFS('4-Basis ruimtestaat'!J:J,'4-Basis ruimtestaat'!B:B,'13-Vloeronderhoud'!A44,'4-Basis ruimtestaat'!I:I,"Zacht",'4-Basis ruimtestaat'!T:T,"GGD locatie")</f>
        <v>24.3</v>
      </c>
      <c r="D44" s="285">
        <v>1</v>
      </c>
      <c r="E44" s="504">
        <f t="shared" si="0"/>
        <v>0</v>
      </c>
      <c r="F44" s="286">
        <f t="shared" si="1"/>
        <v>0</v>
      </c>
    </row>
    <row r="45" spans="1:6">
      <c r="A45" s="284" t="s">
        <v>83</v>
      </c>
      <c r="B45" s="121" t="s">
        <v>703</v>
      </c>
      <c r="C45" s="524">
        <f>SUMIFS('4-Basis ruimtestaat'!J:J,'4-Basis ruimtestaat'!B:B,'13-Vloeronderhoud'!A45,'4-Basis ruimtestaat'!I:I,"Hard zonder was",'4-Basis ruimtestaat'!T:T,"Onbemande locatie")+SUMIFS('4-Basis ruimtestaat'!J:J,'4-Basis ruimtestaat'!B:B,'13-Vloeronderhoud'!A45,'4-Basis ruimtestaat'!I:I,"Hard zonder was",'4-Basis ruimtestaat'!T:T,"Consultatiebureau")+SUMIFS('4-Basis ruimtestaat'!J:J,'4-Basis ruimtestaat'!B:B,'13-Vloeronderhoud'!A45,'4-Basis ruimtestaat'!I:I,"Hard zonder was",'4-Basis ruimtestaat'!T:T,"GGD locatie")</f>
        <v>5.36</v>
      </c>
      <c r="D45" s="285">
        <v>4</v>
      </c>
      <c r="E45" s="504">
        <f t="shared" si="0"/>
        <v>0</v>
      </c>
      <c r="F45" s="286">
        <f t="shared" si="1"/>
        <v>0</v>
      </c>
    </row>
    <row r="46" spans="1:6">
      <c r="A46" s="284" t="s">
        <v>83</v>
      </c>
      <c r="B46" s="121" t="s">
        <v>701</v>
      </c>
      <c r="C46" s="482">
        <f>SUMIFS('4-Basis ruimtestaat'!J:J,'4-Basis ruimtestaat'!B:B,'13-Vloeronderhoud'!A46,'4-Basis ruimtestaat'!I:I,"Hard met was",'4-Basis ruimtestaat'!T:T,"Onbemande locatie")+SUMIFS('4-Basis ruimtestaat'!J:J,'4-Basis ruimtestaat'!B:B,'13-Vloeronderhoud'!A46,'4-Basis ruimtestaat'!I:I,"Hard met was",'4-Basis ruimtestaat'!T:T,"Consultatiebureau")+SUMIFS('4-Basis ruimtestaat'!J:J,'4-Basis ruimtestaat'!B:B,'13-Vloeronderhoud'!A46,'4-Basis ruimtestaat'!I:I,"Hard met was",'4-Basis ruimtestaat'!T:T,"GGD locatie")</f>
        <v>25.46</v>
      </c>
      <c r="D46" s="285">
        <v>2</v>
      </c>
      <c r="E46" s="504">
        <f t="shared" si="0"/>
        <v>0</v>
      </c>
      <c r="F46" s="286">
        <f t="shared" si="1"/>
        <v>0</v>
      </c>
    </row>
    <row r="47" spans="1:6">
      <c r="A47" s="284" t="s">
        <v>83</v>
      </c>
      <c r="B47" s="121" t="s">
        <v>702</v>
      </c>
      <c r="C47" s="482">
        <f>SUMIFS('4-Basis ruimtestaat'!J:J,'4-Basis ruimtestaat'!B:B,'13-Vloeronderhoud'!A47,'4-Basis ruimtestaat'!I:I,"Hard met was",'4-Basis ruimtestaat'!T:T,"Onbemande locatie")+SUMIFS('4-Basis ruimtestaat'!J:J,'4-Basis ruimtestaat'!B:B,'13-Vloeronderhoud'!A47,'4-Basis ruimtestaat'!I:I,"Hard met was",'4-Basis ruimtestaat'!T:T,"Consultatiebureau")+SUMIFS('4-Basis ruimtestaat'!J:J,'4-Basis ruimtestaat'!B:B,'13-Vloeronderhoud'!A47,'4-Basis ruimtestaat'!I:I,"Hard met was",'4-Basis ruimtestaat'!T:T,"GGD locatie")</f>
        <v>25.46</v>
      </c>
      <c r="D47" s="285">
        <v>1</v>
      </c>
      <c r="E47" s="504">
        <f t="shared" si="0"/>
        <v>0</v>
      </c>
      <c r="F47" s="286">
        <f t="shared" si="1"/>
        <v>0</v>
      </c>
    </row>
    <row r="48" spans="1:6">
      <c r="A48" s="284" t="s">
        <v>85</v>
      </c>
      <c r="B48" s="121" t="s">
        <v>703</v>
      </c>
      <c r="C48" s="524">
        <f>SUMIFS('4-Basis ruimtestaat'!J:J,'4-Basis ruimtestaat'!B:B,'13-Vloeronderhoud'!A48,'4-Basis ruimtestaat'!I:I,"Hard zonder was",'4-Basis ruimtestaat'!T:T,"Onbemande locatie")+SUMIFS('4-Basis ruimtestaat'!J:J,'4-Basis ruimtestaat'!B:B,'13-Vloeronderhoud'!A48,'4-Basis ruimtestaat'!I:I,"Hard zonder was",'4-Basis ruimtestaat'!T:T,"Consultatiebureau")+SUMIFS('4-Basis ruimtestaat'!J:J,'4-Basis ruimtestaat'!B:B,'13-Vloeronderhoud'!A48,'4-Basis ruimtestaat'!I:I,"Hard zonder was",'4-Basis ruimtestaat'!T:T,"GGD locatie")</f>
        <v>70.699999999999989</v>
      </c>
      <c r="D48" s="285">
        <v>4</v>
      </c>
      <c r="E48" s="504">
        <f t="shared" si="0"/>
        <v>0</v>
      </c>
      <c r="F48" s="286">
        <f t="shared" si="1"/>
        <v>0</v>
      </c>
    </row>
    <row r="49" spans="1:6">
      <c r="A49" s="284" t="s">
        <v>85</v>
      </c>
      <c r="B49" s="121" t="s">
        <v>704</v>
      </c>
      <c r="C49" s="482">
        <f>SUMIFS('4-Basis ruimtestaat'!J:J,'4-Basis ruimtestaat'!B:B,'13-Vloeronderhoud'!A49,'4-Basis ruimtestaat'!I:I,"Zacht",'4-Basis ruimtestaat'!T:T,"Onbemande locatie")+SUMIFS('4-Basis ruimtestaat'!J:J,'4-Basis ruimtestaat'!B:B,'13-Vloeronderhoud'!A49,'4-Basis ruimtestaat'!I:I,"Zacht",'4-Basis ruimtestaat'!T:T,"Consultatiebureau")+SUMIFS('4-Basis ruimtestaat'!J:J,'4-Basis ruimtestaat'!B:B,'13-Vloeronderhoud'!A49,'4-Basis ruimtestaat'!I:I,"Zacht",'4-Basis ruimtestaat'!T:T,"GGD locatie")</f>
        <v>4.7</v>
      </c>
      <c r="D49" s="285">
        <v>1</v>
      </c>
      <c r="E49" s="504">
        <f t="shared" si="0"/>
        <v>0</v>
      </c>
      <c r="F49" s="286">
        <f t="shared" si="1"/>
        <v>0</v>
      </c>
    </row>
    <row r="50" spans="1:6">
      <c r="A50" s="284" t="s">
        <v>86</v>
      </c>
      <c r="B50" s="121" t="s">
        <v>703</v>
      </c>
      <c r="C50" s="524">
        <f>SUMIFS('4-Basis ruimtestaat'!J:J,'4-Basis ruimtestaat'!B:B,'13-Vloeronderhoud'!A50,'4-Basis ruimtestaat'!I:I,"Hard zonder was",'4-Basis ruimtestaat'!T:T,"Onbemande locatie")+SUMIFS('4-Basis ruimtestaat'!J:J,'4-Basis ruimtestaat'!B:B,'13-Vloeronderhoud'!A50,'4-Basis ruimtestaat'!I:I,"Hard zonder was",'4-Basis ruimtestaat'!T:T,"Consultatiebureau")+SUMIFS('4-Basis ruimtestaat'!J:J,'4-Basis ruimtestaat'!B:B,'13-Vloeronderhoud'!A50,'4-Basis ruimtestaat'!I:I,"Hard zonder was",'4-Basis ruimtestaat'!T:T,"GGD locatie")</f>
        <v>35.200000000000003</v>
      </c>
      <c r="D50" s="285">
        <v>4</v>
      </c>
      <c r="E50" s="504">
        <f t="shared" si="0"/>
        <v>0</v>
      </c>
      <c r="F50" s="286">
        <f t="shared" si="1"/>
        <v>0</v>
      </c>
    </row>
    <row r="51" spans="1:6">
      <c r="A51" s="284" t="s">
        <v>86</v>
      </c>
      <c r="B51" s="121" t="s">
        <v>701</v>
      </c>
      <c r="C51" s="482">
        <f>SUMIFS('4-Basis ruimtestaat'!J:J,'4-Basis ruimtestaat'!B:B,'13-Vloeronderhoud'!A51,'4-Basis ruimtestaat'!I:I,"Hard met was",'4-Basis ruimtestaat'!T:T,"Onbemande locatie")+SUMIFS('4-Basis ruimtestaat'!J:J,'4-Basis ruimtestaat'!B:B,'13-Vloeronderhoud'!A51,'4-Basis ruimtestaat'!I:I,"Hard met was",'4-Basis ruimtestaat'!T:T,"Consultatiebureau")+SUMIFS('4-Basis ruimtestaat'!J:J,'4-Basis ruimtestaat'!B:B,'13-Vloeronderhoud'!A51,'4-Basis ruimtestaat'!I:I,"Hard met was",'4-Basis ruimtestaat'!T:T,"GGD locatie")</f>
        <v>59</v>
      </c>
      <c r="D51" s="285">
        <v>2</v>
      </c>
      <c r="E51" s="504">
        <f t="shared" si="0"/>
        <v>0</v>
      </c>
      <c r="F51" s="286">
        <f t="shared" si="1"/>
        <v>0</v>
      </c>
    </row>
    <row r="52" spans="1:6">
      <c r="A52" s="284" t="s">
        <v>86</v>
      </c>
      <c r="B52" s="121" t="s">
        <v>702</v>
      </c>
      <c r="C52" s="482">
        <f>SUMIFS('4-Basis ruimtestaat'!J:J,'4-Basis ruimtestaat'!B:B,'13-Vloeronderhoud'!A52,'4-Basis ruimtestaat'!I:I,"Hard met was",'4-Basis ruimtestaat'!T:T,"Onbemande locatie")+SUMIFS('4-Basis ruimtestaat'!J:J,'4-Basis ruimtestaat'!B:B,'13-Vloeronderhoud'!A52,'4-Basis ruimtestaat'!I:I,"Hard met was",'4-Basis ruimtestaat'!T:T,"Consultatiebureau")+SUMIFS('4-Basis ruimtestaat'!J:J,'4-Basis ruimtestaat'!B:B,'13-Vloeronderhoud'!A52,'4-Basis ruimtestaat'!I:I,"Hard met was",'4-Basis ruimtestaat'!T:T,"GGD locatie")</f>
        <v>59</v>
      </c>
      <c r="D52" s="285">
        <v>1</v>
      </c>
      <c r="E52" s="504">
        <f t="shared" si="0"/>
        <v>0</v>
      </c>
      <c r="F52" s="286">
        <f t="shared" si="1"/>
        <v>0</v>
      </c>
    </row>
    <row r="53" spans="1:6">
      <c r="A53" s="284" t="s">
        <v>86</v>
      </c>
      <c r="B53" s="121" t="s">
        <v>704</v>
      </c>
      <c r="C53" s="482">
        <f>SUMIFS('4-Basis ruimtestaat'!J:J,'4-Basis ruimtestaat'!B:B,'13-Vloeronderhoud'!A53,'4-Basis ruimtestaat'!I:I,"Zacht",'4-Basis ruimtestaat'!T:T,"Onbemande locatie")+SUMIFS('4-Basis ruimtestaat'!J:J,'4-Basis ruimtestaat'!B:B,'13-Vloeronderhoud'!A53,'4-Basis ruimtestaat'!I:I,"Zacht",'4-Basis ruimtestaat'!T:T,"Consultatiebureau")+SUMIFS('4-Basis ruimtestaat'!J:J,'4-Basis ruimtestaat'!B:B,'13-Vloeronderhoud'!A53,'4-Basis ruimtestaat'!I:I,"Zacht",'4-Basis ruimtestaat'!T:T,"GGD locatie")</f>
        <v>12</v>
      </c>
      <c r="D53" s="285">
        <v>1</v>
      </c>
      <c r="E53" s="504">
        <f t="shared" si="0"/>
        <v>0</v>
      </c>
      <c r="F53" s="286">
        <f t="shared" si="1"/>
        <v>0</v>
      </c>
    </row>
    <row r="54" spans="1:6">
      <c r="A54" s="284" t="s">
        <v>87</v>
      </c>
      <c r="B54" s="121" t="s">
        <v>703</v>
      </c>
      <c r="C54" s="524">
        <f>SUMIFS('4-Basis ruimtestaat'!J:J,'4-Basis ruimtestaat'!B:B,'13-Vloeronderhoud'!A54,'4-Basis ruimtestaat'!I:I,"Hard zonder was",'4-Basis ruimtestaat'!T:T,"Onbemande locatie")+SUMIFS('4-Basis ruimtestaat'!J:J,'4-Basis ruimtestaat'!B:B,'13-Vloeronderhoud'!A54,'4-Basis ruimtestaat'!I:I,"Hard zonder was",'4-Basis ruimtestaat'!T:T,"Consultatiebureau")+SUMIFS('4-Basis ruimtestaat'!J:J,'4-Basis ruimtestaat'!B:B,'13-Vloeronderhoud'!A54,'4-Basis ruimtestaat'!I:I,"Hard zonder was",'4-Basis ruimtestaat'!T:T,"GGD locatie")</f>
        <v>49.779999999999994</v>
      </c>
      <c r="D54" s="285">
        <v>4</v>
      </c>
      <c r="E54" s="504">
        <f t="shared" si="0"/>
        <v>0</v>
      </c>
      <c r="F54" s="286">
        <f t="shared" si="1"/>
        <v>0</v>
      </c>
    </row>
    <row r="55" spans="1:6">
      <c r="A55" s="284" t="s">
        <v>87</v>
      </c>
      <c r="B55" s="121" t="s">
        <v>701</v>
      </c>
      <c r="C55" s="482">
        <f>SUMIFS('4-Basis ruimtestaat'!J:J,'4-Basis ruimtestaat'!B:B,'13-Vloeronderhoud'!A55,'4-Basis ruimtestaat'!I:I,"Hard met was",'4-Basis ruimtestaat'!T:T,"Onbemande locatie")+SUMIFS('4-Basis ruimtestaat'!J:J,'4-Basis ruimtestaat'!B:B,'13-Vloeronderhoud'!A55,'4-Basis ruimtestaat'!I:I,"Hard met was",'4-Basis ruimtestaat'!T:T,"Consultatiebureau")+SUMIFS('4-Basis ruimtestaat'!J:J,'4-Basis ruimtestaat'!B:B,'13-Vloeronderhoud'!A55,'4-Basis ruimtestaat'!I:I,"Hard met was",'4-Basis ruimtestaat'!T:T,"GGD locatie")</f>
        <v>16.52</v>
      </c>
      <c r="D55" s="285">
        <v>2</v>
      </c>
      <c r="E55" s="504">
        <f t="shared" si="0"/>
        <v>0</v>
      </c>
      <c r="F55" s="286">
        <f t="shared" si="1"/>
        <v>0</v>
      </c>
    </row>
    <row r="56" spans="1:6">
      <c r="A56" s="284" t="s">
        <v>87</v>
      </c>
      <c r="B56" s="121" t="s">
        <v>702</v>
      </c>
      <c r="C56" s="482">
        <f>SUMIFS('4-Basis ruimtestaat'!J:J,'4-Basis ruimtestaat'!B:B,'13-Vloeronderhoud'!A56,'4-Basis ruimtestaat'!I:I,"Hard met was",'4-Basis ruimtestaat'!T:T,"Onbemande locatie")+SUMIFS('4-Basis ruimtestaat'!J:J,'4-Basis ruimtestaat'!B:B,'13-Vloeronderhoud'!A56,'4-Basis ruimtestaat'!I:I,"Hard met was",'4-Basis ruimtestaat'!T:T,"Consultatiebureau")+SUMIFS('4-Basis ruimtestaat'!J:J,'4-Basis ruimtestaat'!B:B,'13-Vloeronderhoud'!A56,'4-Basis ruimtestaat'!I:I,"Hard met was",'4-Basis ruimtestaat'!T:T,"GGD locatie")</f>
        <v>16.52</v>
      </c>
      <c r="D56" s="285">
        <v>1</v>
      </c>
      <c r="E56" s="504">
        <f t="shared" si="0"/>
        <v>0</v>
      </c>
      <c r="F56" s="286">
        <f t="shared" si="1"/>
        <v>0</v>
      </c>
    </row>
    <row r="57" spans="1:6">
      <c r="A57" s="284" t="s">
        <v>87</v>
      </c>
      <c r="B57" s="121" t="s">
        <v>704</v>
      </c>
      <c r="C57" s="482">
        <f>SUMIFS('4-Basis ruimtestaat'!J:J,'4-Basis ruimtestaat'!B:B,'13-Vloeronderhoud'!A57,'4-Basis ruimtestaat'!I:I,"Zacht",'4-Basis ruimtestaat'!T:T,"Onbemande locatie")+SUMIFS('4-Basis ruimtestaat'!J:J,'4-Basis ruimtestaat'!B:B,'13-Vloeronderhoud'!A57,'4-Basis ruimtestaat'!I:I,"Zacht",'4-Basis ruimtestaat'!T:T,"Consultatiebureau")+SUMIFS('4-Basis ruimtestaat'!J:J,'4-Basis ruimtestaat'!B:B,'13-Vloeronderhoud'!A57,'4-Basis ruimtestaat'!I:I,"Zacht",'4-Basis ruimtestaat'!T:T,"GGD locatie")</f>
        <v>82.72</v>
      </c>
      <c r="D57" s="285">
        <v>1</v>
      </c>
      <c r="E57" s="504">
        <f t="shared" si="0"/>
        <v>0</v>
      </c>
      <c r="F57" s="286">
        <f t="shared" si="1"/>
        <v>0</v>
      </c>
    </row>
    <row r="58" spans="1:6">
      <c r="A58" s="284" t="s">
        <v>88</v>
      </c>
      <c r="B58" s="121" t="s">
        <v>703</v>
      </c>
      <c r="C58" s="524">
        <f>SUMIFS('4-Basis ruimtestaat'!J:J,'4-Basis ruimtestaat'!B:B,'13-Vloeronderhoud'!A58,'4-Basis ruimtestaat'!I:I,"Hard zonder was",'4-Basis ruimtestaat'!T:T,"Onbemande locatie")+SUMIFS('4-Basis ruimtestaat'!J:J,'4-Basis ruimtestaat'!B:B,'13-Vloeronderhoud'!A58,'4-Basis ruimtestaat'!I:I,"Hard zonder was",'4-Basis ruimtestaat'!T:T,"Consultatiebureau")+SUMIFS('4-Basis ruimtestaat'!J:J,'4-Basis ruimtestaat'!B:B,'13-Vloeronderhoud'!A58,'4-Basis ruimtestaat'!I:I,"Hard zonder was",'4-Basis ruimtestaat'!T:T,"GGD locatie")</f>
        <v>12.75</v>
      </c>
      <c r="D58" s="285">
        <v>4</v>
      </c>
      <c r="E58" s="504">
        <f t="shared" si="0"/>
        <v>0</v>
      </c>
      <c r="F58" s="286">
        <f t="shared" si="1"/>
        <v>0</v>
      </c>
    </row>
    <row r="59" spans="1:6">
      <c r="A59" s="284" t="s">
        <v>88</v>
      </c>
      <c r="B59" s="121" t="s">
        <v>701</v>
      </c>
      <c r="C59" s="482">
        <f>SUMIFS('4-Basis ruimtestaat'!J:J,'4-Basis ruimtestaat'!B:B,'13-Vloeronderhoud'!A59,'4-Basis ruimtestaat'!I:I,"Hard met was",'4-Basis ruimtestaat'!T:T,"Onbemande locatie")+SUMIFS('4-Basis ruimtestaat'!J:J,'4-Basis ruimtestaat'!B:B,'13-Vloeronderhoud'!A59,'4-Basis ruimtestaat'!I:I,"Hard met was",'4-Basis ruimtestaat'!T:T,"Consultatiebureau")+SUMIFS('4-Basis ruimtestaat'!J:J,'4-Basis ruimtestaat'!B:B,'13-Vloeronderhoud'!A59,'4-Basis ruimtestaat'!I:I,"Hard met was",'4-Basis ruimtestaat'!T:T,"GGD locatie")</f>
        <v>18</v>
      </c>
      <c r="D59" s="285">
        <v>2</v>
      </c>
      <c r="E59" s="504">
        <f t="shared" si="0"/>
        <v>0</v>
      </c>
      <c r="F59" s="286">
        <f t="shared" si="1"/>
        <v>0</v>
      </c>
    </row>
    <row r="60" spans="1:6">
      <c r="A60" s="284" t="s">
        <v>88</v>
      </c>
      <c r="B60" s="121" t="s">
        <v>702</v>
      </c>
      <c r="C60" s="482">
        <f>SUMIFS('4-Basis ruimtestaat'!J:J,'4-Basis ruimtestaat'!B:B,'13-Vloeronderhoud'!A60,'4-Basis ruimtestaat'!I:I,"Hard met was",'4-Basis ruimtestaat'!T:T,"Onbemande locatie")+SUMIFS('4-Basis ruimtestaat'!J:J,'4-Basis ruimtestaat'!B:B,'13-Vloeronderhoud'!A60,'4-Basis ruimtestaat'!I:I,"Hard met was",'4-Basis ruimtestaat'!T:T,"Consultatiebureau")+SUMIFS('4-Basis ruimtestaat'!J:J,'4-Basis ruimtestaat'!B:B,'13-Vloeronderhoud'!A60,'4-Basis ruimtestaat'!I:I,"Hard met was",'4-Basis ruimtestaat'!T:T,"GGD locatie")</f>
        <v>18</v>
      </c>
      <c r="D60" s="285">
        <v>1</v>
      </c>
      <c r="E60" s="504">
        <f t="shared" si="0"/>
        <v>0</v>
      </c>
      <c r="F60" s="286">
        <f t="shared" si="1"/>
        <v>0</v>
      </c>
    </row>
    <row r="61" spans="1:6">
      <c r="A61" s="284" t="s">
        <v>88</v>
      </c>
      <c r="B61" s="121" t="s">
        <v>704</v>
      </c>
      <c r="C61" s="482">
        <f>SUMIFS('4-Basis ruimtestaat'!J:J,'4-Basis ruimtestaat'!B:B,'13-Vloeronderhoud'!A61,'4-Basis ruimtestaat'!I:I,"Zacht",'4-Basis ruimtestaat'!T:T,"Onbemande locatie")+SUMIFS('4-Basis ruimtestaat'!J:J,'4-Basis ruimtestaat'!B:B,'13-Vloeronderhoud'!A61,'4-Basis ruimtestaat'!I:I,"Zacht",'4-Basis ruimtestaat'!T:T,"Consultatiebureau")+SUMIFS('4-Basis ruimtestaat'!J:J,'4-Basis ruimtestaat'!B:B,'13-Vloeronderhoud'!A61,'4-Basis ruimtestaat'!I:I,"Zacht",'4-Basis ruimtestaat'!T:T,"GGD locatie")</f>
        <v>10.95</v>
      </c>
      <c r="D61" s="285">
        <v>1</v>
      </c>
      <c r="E61" s="504">
        <f t="shared" si="0"/>
        <v>0</v>
      </c>
      <c r="F61" s="286">
        <f t="shared" si="1"/>
        <v>0</v>
      </c>
    </row>
    <row r="62" spans="1:6">
      <c r="A62" s="284" t="s">
        <v>93</v>
      </c>
      <c r="B62" s="121" t="s">
        <v>703</v>
      </c>
      <c r="C62" s="524">
        <f>SUMIFS('4-Basis ruimtestaat'!J:J,'4-Basis ruimtestaat'!B:B,'13-Vloeronderhoud'!A62,'4-Basis ruimtestaat'!I:I,"Hard zonder was",'4-Basis ruimtestaat'!T:T,"Onbemande locatie")+SUMIFS('4-Basis ruimtestaat'!J:J,'4-Basis ruimtestaat'!B:B,'13-Vloeronderhoud'!A62,'4-Basis ruimtestaat'!I:I,"Hard zonder was",'4-Basis ruimtestaat'!T:T,"Consultatiebureau")+SUMIFS('4-Basis ruimtestaat'!J:J,'4-Basis ruimtestaat'!B:B,'13-Vloeronderhoud'!A62,'4-Basis ruimtestaat'!I:I,"Hard zonder was",'4-Basis ruimtestaat'!T:T,"GGD locatie")</f>
        <v>42.5</v>
      </c>
      <c r="D62" s="285">
        <v>4</v>
      </c>
      <c r="E62" s="504">
        <f t="shared" si="0"/>
        <v>0</v>
      </c>
      <c r="F62" s="286">
        <f t="shared" si="1"/>
        <v>0</v>
      </c>
    </row>
    <row r="63" spans="1:6">
      <c r="A63" s="284" t="s">
        <v>93</v>
      </c>
      <c r="B63" s="121" t="s">
        <v>701</v>
      </c>
      <c r="C63" s="482">
        <f>SUMIFS('4-Basis ruimtestaat'!J:J,'4-Basis ruimtestaat'!B:B,'13-Vloeronderhoud'!A63,'4-Basis ruimtestaat'!I:I,"Hard met was",'4-Basis ruimtestaat'!T:T,"Onbemande locatie")+SUMIFS('4-Basis ruimtestaat'!J:J,'4-Basis ruimtestaat'!B:B,'13-Vloeronderhoud'!A63,'4-Basis ruimtestaat'!I:I,"Hard met was",'4-Basis ruimtestaat'!T:T,"Consultatiebureau")+SUMIFS('4-Basis ruimtestaat'!J:J,'4-Basis ruimtestaat'!B:B,'13-Vloeronderhoud'!A63,'4-Basis ruimtestaat'!I:I,"Hard met was",'4-Basis ruimtestaat'!T:T,"GGD locatie")</f>
        <v>154.5</v>
      </c>
      <c r="D63" s="285">
        <v>2</v>
      </c>
      <c r="E63" s="504">
        <f t="shared" si="0"/>
        <v>0</v>
      </c>
      <c r="F63" s="286">
        <f t="shared" si="1"/>
        <v>0</v>
      </c>
    </row>
    <row r="64" spans="1:6">
      <c r="A64" s="284" t="s">
        <v>93</v>
      </c>
      <c r="B64" s="121" t="s">
        <v>702</v>
      </c>
      <c r="C64" s="482">
        <f>SUMIFS('4-Basis ruimtestaat'!J:J,'4-Basis ruimtestaat'!B:B,'13-Vloeronderhoud'!A64,'4-Basis ruimtestaat'!I:I,"Hard met was",'4-Basis ruimtestaat'!T:T,"Onbemande locatie")+SUMIFS('4-Basis ruimtestaat'!J:J,'4-Basis ruimtestaat'!B:B,'13-Vloeronderhoud'!A64,'4-Basis ruimtestaat'!I:I,"Hard met was",'4-Basis ruimtestaat'!T:T,"Consultatiebureau")+SUMIFS('4-Basis ruimtestaat'!J:J,'4-Basis ruimtestaat'!B:B,'13-Vloeronderhoud'!A64,'4-Basis ruimtestaat'!I:I,"Hard met was",'4-Basis ruimtestaat'!T:T,"GGD locatie")</f>
        <v>154.5</v>
      </c>
      <c r="D64" s="285">
        <v>1</v>
      </c>
      <c r="E64" s="504">
        <f t="shared" si="0"/>
        <v>0</v>
      </c>
      <c r="F64" s="286">
        <f t="shared" si="1"/>
        <v>0</v>
      </c>
    </row>
    <row r="65" spans="1:6">
      <c r="A65" s="284" t="s">
        <v>93</v>
      </c>
      <c r="B65" s="121" t="s">
        <v>704</v>
      </c>
      <c r="C65" s="482">
        <f>SUMIFS('4-Basis ruimtestaat'!J:J,'4-Basis ruimtestaat'!B:B,'13-Vloeronderhoud'!A65,'4-Basis ruimtestaat'!I:I,"Zacht",'4-Basis ruimtestaat'!T:T,"Onbemande locatie")+SUMIFS('4-Basis ruimtestaat'!J:J,'4-Basis ruimtestaat'!B:B,'13-Vloeronderhoud'!A65,'4-Basis ruimtestaat'!I:I,"Zacht",'4-Basis ruimtestaat'!T:T,"Consultatiebureau")+SUMIFS('4-Basis ruimtestaat'!J:J,'4-Basis ruimtestaat'!B:B,'13-Vloeronderhoud'!A65,'4-Basis ruimtestaat'!I:I,"Zacht",'4-Basis ruimtestaat'!T:T,"GGD locatie")</f>
        <v>101</v>
      </c>
      <c r="D65" s="285">
        <v>1</v>
      </c>
      <c r="E65" s="504">
        <f t="shared" si="0"/>
        <v>0</v>
      </c>
      <c r="F65" s="286">
        <f t="shared" si="1"/>
        <v>0</v>
      </c>
    </row>
    <row r="66" spans="1:6">
      <c r="A66" s="284" t="s">
        <v>94</v>
      </c>
      <c r="B66" s="121" t="s">
        <v>703</v>
      </c>
      <c r="C66" s="524">
        <f>SUMIFS('4-Basis ruimtestaat'!J:J,'4-Basis ruimtestaat'!B:B,'13-Vloeronderhoud'!A66,'4-Basis ruimtestaat'!I:I,"Hard zonder was",'4-Basis ruimtestaat'!T:T,"Onbemande locatie")+SUMIFS('4-Basis ruimtestaat'!J:J,'4-Basis ruimtestaat'!B:B,'13-Vloeronderhoud'!A66,'4-Basis ruimtestaat'!I:I,"Hard zonder was",'4-Basis ruimtestaat'!T:T,"Consultatiebureau")+SUMIFS('4-Basis ruimtestaat'!J:J,'4-Basis ruimtestaat'!B:B,'13-Vloeronderhoud'!A66,'4-Basis ruimtestaat'!I:I,"Hard zonder was",'4-Basis ruimtestaat'!T:T,"GGD locatie")</f>
        <v>21.869999999999997</v>
      </c>
      <c r="D66" s="285">
        <v>4</v>
      </c>
      <c r="E66" s="504">
        <f t="shared" si="0"/>
        <v>0</v>
      </c>
      <c r="F66" s="286">
        <f t="shared" si="1"/>
        <v>0</v>
      </c>
    </row>
    <row r="67" spans="1:6">
      <c r="A67" s="284" t="s">
        <v>94</v>
      </c>
      <c r="B67" s="121" t="s">
        <v>701</v>
      </c>
      <c r="C67" s="482">
        <f>SUMIFS('4-Basis ruimtestaat'!J:J,'4-Basis ruimtestaat'!B:B,'13-Vloeronderhoud'!A67,'4-Basis ruimtestaat'!I:I,"Hard met was",'4-Basis ruimtestaat'!T:T,"Onbemande locatie")+SUMIFS('4-Basis ruimtestaat'!J:J,'4-Basis ruimtestaat'!B:B,'13-Vloeronderhoud'!A67,'4-Basis ruimtestaat'!I:I,"Hard met was",'4-Basis ruimtestaat'!T:T,"Consultatiebureau")+SUMIFS('4-Basis ruimtestaat'!J:J,'4-Basis ruimtestaat'!B:B,'13-Vloeronderhoud'!A67,'4-Basis ruimtestaat'!I:I,"Hard met was",'4-Basis ruimtestaat'!T:T,"GGD locatie")</f>
        <v>26.04</v>
      </c>
      <c r="D67" s="285">
        <v>2</v>
      </c>
      <c r="E67" s="504">
        <f t="shared" si="0"/>
        <v>0</v>
      </c>
      <c r="F67" s="286">
        <f t="shared" si="1"/>
        <v>0</v>
      </c>
    </row>
    <row r="68" spans="1:6">
      <c r="A68" s="284" t="s">
        <v>94</v>
      </c>
      <c r="B68" s="121" t="s">
        <v>702</v>
      </c>
      <c r="C68" s="482">
        <f>SUMIFS('4-Basis ruimtestaat'!J:J,'4-Basis ruimtestaat'!B:B,'13-Vloeronderhoud'!A68,'4-Basis ruimtestaat'!I:I,"Hard met was",'4-Basis ruimtestaat'!T:T,"Onbemande locatie")+SUMIFS('4-Basis ruimtestaat'!J:J,'4-Basis ruimtestaat'!B:B,'13-Vloeronderhoud'!A68,'4-Basis ruimtestaat'!I:I,"Hard met was",'4-Basis ruimtestaat'!T:T,"Consultatiebureau")+SUMIFS('4-Basis ruimtestaat'!J:J,'4-Basis ruimtestaat'!B:B,'13-Vloeronderhoud'!A68,'4-Basis ruimtestaat'!I:I,"Hard met was",'4-Basis ruimtestaat'!T:T,"GGD locatie")</f>
        <v>26.04</v>
      </c>
      <c r="D68" s="285">
        <v>1</v>
      </c>
      <c r="E68" s="504">
        <f t="shared" si="0"/>
        <v>0</v>
      </c>
      <c r="F68" s="286">
        <f t="shared" si="1"/>
        <v>0</v>
      </c>
    </row>
    <row r="69" spans="1:6">
      <c r="A69" s="284" t="s">
        <v>94</v>
      </c>
      <c r="B69" s="121" t="s">
        <v>704</v>
      </c>
      <c r="C69" s="482">
        <f>SUMIFS('4-Basis ruimtestaat'!J:J,'4-Basis ruimtestaat'!B:B,'13-Vloeronderhoud'!A69,'4-Basis ruimtestaat'!I:I,"Zacht",'4-Basis ruimtestaat'!T:T,"Onbemande locatie")+SUMIFS('4-Basis ruimtestaat'!J:J,'4-Basis ruimtestaat'!B:B,'13-Vloeronderhoud'!A69,'4-Basis ruimtestaat'!I:I,"Zacht",'4-Basis ruimtestaat'!T:T,"Consultatiebureau")+SUMIFS('4-Basis ruimtestaat'!J:J,'4-Basis ruimtestaat'!B:B,'13-Vloeronderhoud'!A69,'4-Basis ruimtestaat'!I:I,"Zacht",'4-Basis ruimtestaat'!T:T,"GGD locatie")</f>
        <v>1.6</v>
      </c>
      <c r="D69" s="285">
        <v>1</v>
      </c>
      <c r="E69" s="504">
        <f t="shared" si="0"/>
        <v>0</v>
      </c>
      <c r="F69" s="286">
        <f t="shared" si="1"/>
        <v>0</v>
      </c>
    </row>
    <row r="70" spans="1:6">
      <c r="A70" s="284" t="s">
        <v>95</v>
      </c>
      <c r="B70" s="121" t="s">
        <v>703</v>
      </c>
      <c r="C70" s="524">
        <f>SUMIFS('4-Basis ruimtestaat'!J:J,'4-Basis ruimtestaat'!B:B,'13-Vloeronderhoud'!A70,'4-Basis ruimtestaat'!I:I,"Hard zonder was",'4-Basis ruimtestaat'!T:T,"Onbemande locatie")+SUMIFS('4-Basis ruimtestaat'!J:J,'4-Basis ruimtestaat'!B:B,'13-Vloeronderhoud'!A70,'4-Basis ruimtestaat'!I:I,"Hard zonder was",'4-Basis ruimtestaat'!T:T,"Consultatiebureau")+SUMIFS('4-Basis ruimtestaat'!J:J,'4-Basis ruimtestaat'!B:B,'13-Vloeronderhoud'!A70,'4-Basis ruimtestaat'!I:I,"Hard zonder was",'4-Basis ruimtestaat'!T:T,"GGD locatie")</f>
        <v>8.4400002956390381</v>
      </c>
      <c r="D70" s="285">
        <v>4</v>
      </c>
      <c r="E70" s="504">
        <f t="shared" si="0"/>
        <v>0</v>
      </c>
      <c r="F70" s="286">
        <f t="shared" si="1"/>
        <v>0</v>
      </c>
    </row>
    <row r="71" spans="1:6">
      <c r="A71" s="284" t="s">
        <v>95</v>
      </c>
      <c r="B71" s="121" t="s">
        <v>701</v>
      </c>
      <c r="C71" s="482">
        <f>SUMIFS('4-Basis ruimtestaat'!J:J,'4-Basis ruimtestaat'!B:B,'13-Vloeronderhoud'!A71,'4-Basis ruimtestaat'!I:I,"Hard met was",'4-Basis ruimtestaat'!T:T,"Onbemande locatie")+SUMIFS('4-Basis ruimtestaat'!J:J,'4-Basis ruimtestaat'!B:B,'13-Vloeronderhoud'!A71,'4-Basis ruimtestaat'!I:I,"Hard met was",'4-Basis ruimtestaat'!T:T,"Consultatiebureau")+SUMIFS('4-Basis ruimtestaat'!J:J,'4-Basis ruimtestaat'!B:B,'13-Vloeronderhoud'!A71,'4-Basis ruimtestaat'!I:I,"Hard met was",'4-Basis ruimtestaat'!T:T,"GGD locatie")</f>
        <v>158.26000213623047</v>
      </c>
      <c r="D71" s="285">
        <v>2</v>
      </c>
      <c r="E71" s="504">
        <f t="shared" si="0"/>
        <v>0</v>
      </c>
      <c r="F71" s="286">
        <f t="shared" si="1"/>
        <v>0</v>
      </c>
    </row>
    <row r="72" spans="1:6">
      <c r="A72" s="284" t="s">
        <v>95</v>
      </c>
      <c r="B72" s="121" t="s">
        <v>702</v>
      </c>
      <c r="C72" s="482">
        <f>SUMIFS('4-Basis ruimtestaat'!J:J,'4-Basis ruimtestaat'!B:B,'13-Vloeronderhoud'!A72,'4-Basis ruimtestaat'!I:I,"Hard met was",'4-Basis ruimtestaat'!T:T,"Onbemande locatie")+SUMIFS('4-Basis ruimtestaat'!J:J,'4-Basis ruimtestaat'!B:B,'13-Vloeronderhoud'!A72,'4-Basis ruimtestaat'!I:I,"Hard met was",'4-Basis ruimtestaat'!T:T,"Consultatiebureau")+SUMIFS('4-Basis ruimtestaat'!J:J,'4-Basis ruimtestaat'!B:B,'13-Vloeronderhoud'!A72,'4-Basis ruimtestaat'!I:I,"Hard met was",'4-Basis ruimtestaat'!T:T,"GGD locatie")</f>
        <v>158.26000213623047</v>
      </c>
      <c r="D72" s="285">
        <v>1</v>
      </c>
      <c r="E72" s="504">
        <f t="shared" si="0"/>
        <v>0</v>
      </c>
      <c r="F72" s="286">
        <f t="shared" si="1"/>
        <v>0</v>
      </c>
    </row>
    <row r="73" spans="1:6">
      <c r="A73" s="284" t="s">
        <v>95</v>
      </c>
      <c r="B73" s="121" t="s">
        <v>704</v>
      </c>
      <c r="C73" s="482">
        <f>SUMIFS('4-Basis ruimtestaat'!J:J,'4-Basis ruimtestaat'!B:B,'13-Vloeronderhoud'!A73,'4-Basis ruimtestaat'!I:I,"Zacht",'4-Basis ruimtestaat'!T:T,"Onbemande locatie")+SUMIFS('4-Basis ruimtestaat'!J:J,'4-Basis ruimtestaat'!B:B,'13-Vloeronderhoud'!A73,'4-Basis ruimtestaat'!I:I,"Zacht",'4-Basis ruimtestaat'!T:T,"Consultatiebureau")+SUMIFS('4-Basis ruimtestaat'!J:J,'4-Basis ruimtestaat'!B:B,'13-Vloeronderhoud'!A73,'4-Basis ruimtestaat'!I:I,"Zacht",'4-Basis ruimtestaat'!T:T,"GGD locatie")</f>
        <v>4.570000171661377</v>
      </c>
      <c r="D73" s="285">
        <v>1</v>
      </c>
      <c r="E73" s="504">
        <f t="shared" ref="E73:E128" si="2">VLOOKUP(B73,$E$3:$F$8,2,FALSE)</f>
        <v>0</v>
      </c>
      <c r="F73" s="286">
        <f t="shared" ref="F73:F128" si="3">C73*D73*E73</f>
        <v>0</v>
      </c>
    </row>
    <row r="74" spans="1:6">
      <c r="A74" s="284" t="s">
        <v>96</v>
      </c>
      <c r="B74" s="121" t="s">
        <v>703</v>
      </c>
      <c r="C74" s="524">
        <f>SUMIFS('4-Basis ruimtestaat'!J:J,'4-Basis ruimtestaat'!B:B,'13-Vloeronderhoud'!A74,'4-Basis ruimtestaat'!I:I,"Hard zonder was",'4-Basis ruimtestaat'!T:T,"Onbemande locatie")+SUMIFS('4-Basis ruimtestaat'!J:J,'4-Basis ruimtestaat'!B:B,'13-Vloeronderhoud'!A74,'4-Basis ruimtestaat'!I:I,"Hard zonder was",'4-Basis ruimtestaat'!T:T,"Consultatiebureau")+SUMIFS('4-Basis ruimtestaat'!J:J,'4-Basis ruimtestaat'!B:B,'13-Vloeronderhoud'!A74,'4-Basis ruimtestaat'!I:I,"Hard zonder was",'4-Basis ruimtestaat'!T:T,"GGD locatie")</f>
        <v>15.600000000000001</v>
      </c>
      <c r="D74" s="285">
        <v>4</v>
      </c>
      <c r="E74" s="504">
        <f t="shared" si="2"/>
        <v>0</v>
      </c>
      <c r="F74" s="286">
        <f t="shared" si="3"/>
        <v>0</v>
      </c>
    </row>
    <row r="75" spans="1:6">
      <c r="A75" s="284" t="s">
        <v>96</v>
      </c>
      <c r="B75" s="121" t="s">
        <v>701</v>
      </c>
      <c r="C75" s="482">
        <f>SUMIFS('4-Basis ruimtestaat'!J:J,'4-Basis ruimtestaat'!B:B,'13-Vloeronderhoud'!A75,'4-Basis ruimtestaat'!I:I,"Hard met was",'4-Basis ruimtestaat'!T:T,"Onbemande locatie")+SUMIFS('4-Basis ruimtestaat'!J:J,'4-Basis ruimtestaat'!B:B,'13-Vloeronderhoud'!A75,'4-Basis ruimtestaat'!I:I,"Hard met was",'4-Basis ruimtestaat'!T:T,"Consultatiebureau")+SUMIFS('4-Basis ruimtestaat'!J:J,'4-Basis ruimtestaat'!B:B,'13-Vloeronderhoud'!A75,'4-Basis ruimtestaat'!I:I,"Hard met was",'4-Basis ruimtestaat'!T:T,"GGD locatie")</f>
        <v>23</v>
      </c>
      <c r="D75" s="285">
        <v>2</v>
      </c>
      <c r="E75" s="504">
        <f t="shared" si="2"/>
        <v>0</v>
      </c>
      <c r="F75" s="286">
        <f t="shared" si="3"/>
        <v>0</v>
      </c>
    </row>
    <row r="76" spans="1:6">
      <c r="A76" s="284" t="s">
        <v>96</v>
      </c>
      <c r="B76" s="121" t="s">
        <v>702</v>
      </c>
      <c r="C76" s="482">
        <f>SUMIFS('4-Basis ruimtestaat'!J:J,'4-Basis ruimtestaat'!B:B,'13-Vloeronderhoud'!A76,'4-Basis ruimtestaat'!I:I,"Hard met was",'4-Basis ruimtestaat'!T:T,"Onbemande locatie")+SUMIFS('4-Basis ruimtestaat'!J:J,'4-Basis ruimtestaat'!B:B,'13-Vloeronderhoud'!A76,'4-Basis ruimtestaat'!I:I,"Hard met was",'4-Basis ruimtestaat'!T:T,"Consultatiebureau")+SUMIFS('4-Basis ruimtestaat'!J:J,'4-Basis ruimtestaat'!B:B,'13-Vloeronderhoud'!A76,'4-Basis ruimtestaat'!I:I,"Hard met was",'4-Basis ruimtestaat'!T:T,"GGD locatie")</f>
        <v>23</v>
      </c>
      <c r="D76" s="285">
        <v>1</v>
      </c>
      <c r="E76" s="504">
        <f t="shared" si="2"/>
        <v>0</v>
      </c>
      <c r="F76" s="286">
        <f t="shared" si="3"/>
        <v>0</v>
      </c>
    </row>
    <row r="77" spans="1:6">
      <c r="A77" s="284" t="s">
        <v>97</v>
      </c>
      <c r="B77" s="121" t="s">
        <v>703</v>
      </c>
      <c r="C77" s="524">
        <f>SUMIFS('4-Basis ruimtestaat'!J:J,'4-Basis ruimtestaat'!B:B,'13-Vloeronderhoud'!A77,'4-Basis ruimtestaat'!I:I,"Hard zonder was",'4-Basis ruimtestaat'!T:T,"Onbemande locatie")+SUMIFS('4-Basis ruimtestaat'!J:J,'4-Basis ruimtestaat'!B:B,'13-Vloeronderhoud'!A77,'4-Basis ruimtestaat'!I:I,"Hard zonder was",'4-Basis ruimtestaat'!T:T,"Consultatiebureau")+SUMIFS('4-Basis ruimtestaat'!J:J,'4-Basis ruimtestaat'!B:B,'13-Vloeronderhoud'!A77,'4-Basis ruimtestaat'!I:I,"Hard zonder was",'4-Basis ruimtestaat'!T:T,"GGD locatie")</f>
        <v>27.450000762939453</v>
      </c>
      <c r="D77" s="285">
        <v>4</v>
      </c>
      <c r="E77" s="504">
        <f t="shared" si="2"/>
        <v>0</v>
      </c>
      <c r="F77" s="286">
        <f t="shared" si="3"/>
        <v>0</v>
      </c>
    </row>
    <row r="78" spans="1:6">
      <c r="A78" s="284" t="s">
        <v>97</v>
      </c>
      <c r="B78" s="121" t="s">
        <v>701</v>
      </c>
      <c r="C78" s="482">
        <f>SUMIFS('4-Basis ruimtestaat'!J:J,'4-Basis ruimtestaat'!B:B,'13-Vloeronderhoud'!A78,'4-Basis ruimtestaat'!I:I,"Hard met was",'4-Basis ruimtestaat'!T:T,"Onbemande locatie")+SUMIFS('4-Basis ruimtestaat'!J:J,'4-Basis ruimtestaat'!B:B,'13-Vloeronderhoud'!A78,'4-Basis ruimtestaat'!I:I,"Hard met was",'4-Basis ruimtestaat'!T:T,"Consultatiebureau")+SUMIFS('4-Basis ruimtestaat'!J:J,'4-Basis ruimtestaat'!B:B,'13-Vloeronderhoud'!A78,'4-Basis ruimtestaat'!I:I,"Hard met was",'4-Basis ruimtestaat'!T:T,"GGD locatie")</f>
        <v>48.149999618530273</v>
      </c>
      <c r="D78" s="285">
        <v>2</v>
      </c>
      <c r="E78" s="504">
        <f t="shared" si="2"/>
        <v>0</v>
      </c>
      <c r="F78" s="286">
        <f t="shared" si="3"/>
        <v>0</v>
      </c>
    </row>
    <row r="79" spans="1:6">
      <c r="A79" s="284" t="s">
        <v>97</v>
      </c>
      <c r="B79" s="121" t="s">
        <v>702</v>
      </c>
      <c r="C79" s="482">
        <f>SUMIFS('4-Basis ruimtestaat'!J:J,'4-Basis ruimtestaat'!B:B,'13-Vloeronderhoud'!A79,'4-Basis ruimtestaat'!I:I,"Hard met was",'4-Basis ruimtestaat'!T:T,"Onbemande locatie")+SUMIFS('4-Basis ruimtestaat'!J:J,'4-Basis ruimtestaat'!B:B,'13-Vloeronderhoud'!A79,'4-Basis ruimtestaat'!I:I,"Hard met was",'4-Basis ruimtestaat'!T:T,"Consultatiebureau")+SUMIFS('4-Basis ruimtestaat'!J:J,'4-Basis ruimtestaat'!B:B,'13-Vloeronderhoud'!A79,'4-Basis ruimtestaat'!I:I,"Hard met was",'4-Basis ruimtestaat'!T:T,"GGD locatie")</f>
        <v>48.149999618530273</v>
      </c>
      <c r="D79" s="285">
        <v>1</v>
      </c>
      <c r="E79" s="504">
        <f t="shared" si="2"/>
        <v>0</v>
      </c>
      <c r="F79" s="286">
        <f t="shared" si="3"/>
        <v>0</v>
      </c>
    </row>
    <row r="80" spans="1:6">
      <c r="A80" s="284" t="s">
        <v>97</v>
      </c>
      <c r="B80" s="121" t="s">
        <v>704</v>
      </c>
      <c r="C80" s="482">
        <f>SUMIFS('4-Basis ruimtestaat'!J:J,'4-Basis ruimtestaat'!B:B,'13-Vloeronderhoud'!A80,'4-Basis ruimtestaat'!I:I,"Zacht",'4-Basis ruimtestaat'!T:T,"Onbemande locatie")+SUMIFS('4-Basis ruimtestaat'!J:J,'4-Basis ruimtestaat'!B:B,'13-Vloeronderhoud'!A80,'4-Basis ruimtestaat'!I:I,"Zacht",'4-Basis ruimtestaat'!T:T,"Consultatiebureau")+SUMIFS('4-Basis ruimtestaat'!J:J,'4-Basis ruimtestaat'!B:B,'13-Vloeronderhoud'!A80,'4-Basis ruimtestaat'!I:I,"Zacht",'4-Basis ruimtestaat'!T:T,"GGD locatie")</f>
        <v>27.600000262260437</v>
      </c>
      <c r="D80" s="285">
        <v>1</v>
      </c>
      <c r="E80" s="504">
        <f t="shared" si="2"/>
        <v>0</v>
      </c>
      <c r="F80" s="286">
        <f t="shared" si="3"/>
        <v>0</v>
      </c>
    </row>
    <row r="81" spans="1:6">
      <c r="A81" s="284" t="s">
        <v>99</v>
      </c>
      <c r="B81" s="121" t="s">
        <v>703</v>
      </c>
      <c r="C81" s="524">
        <f>SUMIFS('4-Basis ruimtestaat'!J:J,'4-Basis ruimtestaat'!B:B,'13-Vloeronderhoud'!A81,'4-Basis ruimtestaat'!I:I,"Hard zonder was",'4-Basis ruimtestaat'!T:T,"Onbemande locatie")+SUMIFS('4-Basis ruimtestaat'!J:J,'4-Basis ruimtestaat'!B:B,'13-Vloeronderhoud'!A81,'4-Basis ruimtestaat'!I:I,"Hard zonder was",'4-Basis ruimtestaat'!T:T,"Consultatiebureau")+SUMIFS('4-Basis ruimtestaat'!J:J,'4-Basis ruimtestaat'!B:B,'13-Vloeronderhoud'!A81,'4-Basis ruimtestaat'!I:I,"Hard zonder was",'4-Basis ruimtestaat'!T:T,"GGD locatie")</f>
        <v>151.5</v>
      </c>
      <c r="D81" s="285">
        <v>4</v>
      </c>
      <c r="E81" s="504">
        <f t="shared" si="2"/>
        <v>0</v>
      </c>
      <c r="F81" s="286">
        <f t="shared" si="3"/>
        <v>0</v>
      </c>
    </row>
    <row r="82" spans="1:6">
      <c r="A82" s="284" t="s">
        <v>102</v>
      </c>
      <c r="B82" s="121" t="s">
        <v>703</v>
      </c>
      <c r="C82" s="524">
        <f>SUMIFS('4-Basis ruimtestaat'!J:J,'4-Basis ruimtestaat'!B:B,'13-Vloeronderhoud'!A82,'4-Basis ruimtestaat'!I:I,"Hard zonder was",'4-Basis ruimtestaat'!T:T,"Onbemande locatie")+SUMIFS('4-Basis ruimtestaat'!J:J,'4-Basis ruimtestaat'!B:B,'13-Vloeronderhoud'!A82,'4-Basis ruimtestaat'!I:I,"Hard zonder was",'4-Basis ruimtestaat'!T:T,"Consultatiebureau")+SUMIFS('4-Basis ruimtestaat'!J:J,'4-Basis ruimtestaat'!B:B,'13-Vloeronderhoud'!A82,'4-Basis ruimtestaat'!I:I,"Hard zonder was",'4-Basis ruimtestaat'!T:T,"GGD locatie")</f>
        <v>174.60000038146973</v>
      </c>
      <c r="D82" s="285">
        <v>4</v>
      </c>
      <c r="E82" s="504">
        <f t="shared" si="2"/>
        <v>0</v>
      </c>
      <c r="F82" s="286">
        <f t="shared" si="3"/>
        <v>0</v>
      </c>
    </row>
    <row r="83" spans="1:6">
      <c r="A83" s="284" t="s">
        <v>103</v>
      </c>
      <c r="B83" s="121" t="s">
        <v>703</v>
      </c>
      <c r="C83" s="524">
        <f>SUMIFS('4-Basis ruimtestaat'!J:J,'4-Basis ruimtestaat'!B:B,'13-Vloeronderhoud'!A83,'4-Basis ruimtestaat'!I:I,"Hard zonder was",'4-Basis ruimtestaat'!T:T,"Onbemande locatie")+SUMIFS('4-Basis ruimtestaat'!J:J,'4-Basis ruimtestaat'!B:B,'13-Vloeronderhoud'!A83,'4-Basis ruimtestaat'!I:I,"Hard zonder was",'4-Basis ruimtestaat'!T:T,"Consultatiebureau")+SUMIFS('4-Basis ruimtestaat'!J:J,'4-Basis ruimtestaat'!B:B,'13-Vloeronderhoud'!A83,'4-Basis ruimtestaat'!I:I,"Hard zonder was",'4-Basis ruimtestaat'!T:T,"GGD locatie")</f>
        <v>7.5</v>
      </c>
      <c r="D83" s="285">
        <v>4</v>
      </c>
      <c r="E83" s="504">
        <f t="shared" si="2"/>
        <v>0</v>
      </c>
      <c r="F83" s="286">
        <f t="shared" si="3"/>
        <v>0</v>
      </c>
    </row>
    <row r="84" spans="1:6">
      <c r="A84" s="284" t="s">
        <v>103</v>
      </c>
      <c r="B84" s="121" t="s">
        <v>701</v>
      </c>
      <c r="C84" s="482">
        <f>SUMIFS('4-Basis ruimtestaat'!J:J,'4-Basis ruimtestaat'!B:B,'13-Vloeronderhoud'!A84,'4-Basis ruimtestaat'!I:I,"Hard met was",'4-Basis ruimtestaat'!T:T,"Onbemande locatie")+SUMIFS('4-Basis ruimtestaat'!J:J,'4-Basis ruimtestaat'!B:B,'13-Vloeronderhoud'!A84,'4-Basis ruimtestaat'!I:I,"Hard met was",'4-Basis ruimtestaat'!T:T,"Consultatiebureau")+SUMIFS('4-Basis ruimtestaat'!J:J,'4-Basis ruimtestaat'!B:B,'13-Vloeronderhoud'!A84,'4-Basis ruimtestaat'!I:I,"Hard met was",'4-Basis ruimtestaat'!T:T,"GGD locatie")</f>
        <v>151.5</v>
      </c>
      <c r="D84" s="285">
        <v>2</v>
      </c>
      <c r="E84" s="504">
        <f t="shared" si="2"/>
        <v>0</v>
      </c>
      <c r="F84" s="286">
        <f t="shared" si="3"/>
        <v>0</v>
      </c>
    </row>
    <row r="85" spans="1:6">
      <c r="A85" s="284" t="s">
        <v>103</v>
      </c>
      <c r="B85" s="121" t="s">
        <v>702</v>
      </c>
      <c r="C85" s="482">
        <f>SUMIFS('4-Basis ruimtestaat'!J:J,'4-Basis ruimtestaat'!B:B,'13-Vloeronderhoud'!A85,'4-Basis ruimtestaat'!I:I,"Hard met was",'4-Basis ruimtestaat'!T:T,"Onbemande locatie")+SUMIFS('4-Basis ruimtestaat'!J:J,'4-Basis ruimtestaat'!B:B,'13-Vloeronderhoud'!A85,'4-Basis ruimtestaat'!I:I,"Hard met was",'4-Basis ruimtestaat'!T:T,"Consultatiebureau")+SUMIFS('4-Basis ruimtestaat'!J:J,'4-Basis ruimtestaat'!B:B,'13-Vloeronderhoud'!A85,'4-Basis ruimtestaat'!I:I,"Hard met was",'4-Basis ruimtestaat'!T:T,"GGD locatie")</f>
        <v>151.5</v>
      </c>
      <c r="D85" s="285">
        <v>1</v>
      </c>
      <c r="E85" s="504">
        <f t="shared" si="2"/>
        <v>0</v>
      </c>
      <c r="F85" s="286">
        <f t="shared" si="3"/>
        <v>0</v>
      </c>
    </row>
    <row r="86" spans="1:6">
      <c r="A86" s="284" t="s">
        <v>103</v>
      </c>
      <c r="B86" s="121" t="s">
        <v>704</v>
      </c>
      <c r="C86" s="482">
        <f>SUMIFS('4-Basis ruimtestaat'!J:J,'4-Basis ruimtestaat'!B:B,'13-Vloeronderhoud'!A86,'4-Basis ruimtestaat'!I:I,"Zacht",'4-Basis ruimtestaat'!T:T,"Onbemande locatie")+SUMIFS('4-Basis ruimtestaat'!J:J,'4-Basis ruimtestaat'!B:B,'13-Vloeronderhoud'!A86,'4-Basis ruimtestaat'!I:I,"Zacht",'4-Basis ruimtestaat'!T:T,"Consultatiebureau")+SUMIFS('4-Basis ruimtestaat'!J:J,'4-Basis ruimtestaat'!B:B,'13-Vloeronderhoud'!A86,'4-Basis ruimtestaat'!I:I,"Zacht",'4-Basis ruimtestaat'!T:T,"GGD locatie")</f>
        <v>6.2</v>
      </c>
      <c r="D86" s="285">
        <v>1</v>
      </c>
      <c r="E86" s="504">
        <f t="shared" si="2"/>
        <v>0</v>
      </c>
      <c r="F86" s="286">
        <f t="shared" si="3"/>
        <v>0</v>
      </c>
    </row>
    <row r="87" spans="1:6">
      <c r="A87" s="284" t="s">
        <v>104</v>
      </c>
      <c r="B87" s="121" t="s">
        <v>703</v>
      </c>
      <c r="C87" s="524">
        <f>SUMIFS('4-Basis ruimtestaat'!J:J,'4-Basis ruimtestaat'!B:B,'13-Vloeronderhoud'!A87,'4-Basis ruimtestaat'!I:I,"Hard zonder was",'4-Basis ruimtestaat'!T:T,"Onbemande locatie")+SUMIFS('4-Basis ruimtestaat'!J:J,'4-Basis ruimtestaat'!B:B,'13-Vloeronderhoud'!A87,'4-Basis ruimtestaat'!I:I,"Hard zonder was",'4-Basis ruimtestaat'!T:T,"Consultatiebureau")+SUMIFS('4-Basis ruimtestaat'!J:J,'4-Basis ruimtestaat'!B:B,'13-Vloeronderhoud'!A87,'4-Basis ruimtestaat'!I:I,"Hard zonder was",'4-Basis ruimtestaat'!T:T,"GGD locatie")</f>
        <v>21.25</v>
      </c>
      <c r="D87" s="285">
        <v>4</v>
      </c>
      <c r="E87" s="504">
        <f t="shared" si="2"/>
        <v>0</v>
      </c>
      <c r="F87" s="286">
        <f t="shared" si="3"/>
        <v>0</v>
      </c>
    </row>
    <row r="88" spans="1:6">
      <c r="A88" s="284" t="s">
        <v>105</v>
      </c>
      <c r="B88" s="121" t="s">
        <v>703</v>
      </c>
      <c r="C88" s="524">
        <f>SUMIFS('4-Basis ruimtestaat'!J:J,'4-Basis ruimtestaat'!B:B,'13-Vloeronderhoud'!A88,'4-Basis ruimtestaat'!I:I,"Hard zonder was",'4-Basis ruimtestaat'!T:T,"Onbemande locatie")+SUMIFS('4-Basis ruimtestaat'!J:J,'4-Basis ruimtestaat'!B:B,'13-Vloeronderhoud'!A88,'4-Basis ruimtestaat'!I:I,"Hard zonder was",'4-Basis ruimtestaat'!T:T,"Consultatiebureau")+SUMIFS('4-Basis ruimtestaat'!J:J,'4-Basis ruimtestaat'!B:B,'13-Vloeronderhoud'!A88,'4-Basis ruimtestaat'!I:I,"Hard zonder was",'4-Basis ruimtestaat'!T:T,"GGD locatie")</f>
        <v>13.219999999999999</v>
      </c>
      <c r="D88" s="285">
        <v>4</v>
      </c>
      <c r="E88" s="504">
        <f t="shared" si="2"/>
        <v>0</v>
      </c>
      <c r="F88" s="286">
        <f t="shared" si="3"/>
        <v>0</v>
      </c>
    </row>
    <row r="89" spans="1:6">
      <c r="A89" s="284" t="s">
        <v>105</v>
      </c>
      <c r="B89" s="121" t="s">
        <v>701</v>
      </c>
      <c r="C89" s="482">
        <f>SUMIFS('4-Basis ruimtestaat'!J:J,'4-Basis ruimtestaat'!B:B,'13-Vloeronderhoud'!A89,'4-Basis ruimtestaat'!I:I,"Hard met was",'4-Basis ruimtestaat'!T:T,"Onbemande locatie")+SUMIFS('4-Basis ruimtestaat'!J:J,'4-Basis ruimtestaat'!B:B,'13-Vloeronderhoud'!A89,'4-Basis ruimtestaat'!I:I,"Hard met was",'4-Basis ruimtestaat'!T:T,"Consultatiebureau")+SUMIFS('4-Basis ruimtestaat'!J:J,'4-Basis ruimtestaat'!B:B,'13-Vloeronderhoud'!A89,'4-Basis ruimtestaat'!I:I,"Hard met was",'4-Basis ruimtestaat'!T:T,"GGD locatie")</f>
        <v>66.84</v>
      </c>
      <c r="D89" s="285">
        <v>2</v>
      </c>
      <c r="E89" s="504">
        <f t="shared" si="2"/>
        <v>0</v>
      </c>
      <c r="F89" s="286">
        <f t="shared" si="3"/>
        <v>0</v>
      </c>
    </row>
    <row r="90" spans="1:6">
      <c r="A90" s="284" t="s">
        <v>105</v>
      </c>
      <c r="B90" s="121" t="s">
        <v>702</v>
      </c>
      <c r="C90" s="482">
        <f>SUMIFS('4-Basis ruimtestaat'!J:J,'4-Basis ruimtestaat'!B:B,'13-Vloeronderhoud'!A90,'4-Basis ruimtestaat'!I:I,"Hard met was",'4-Basis ruimtestaat'!T:T,"Onbemande locatie")+SUMIFS('4-Basis ruimtestaat'!J:J,'4-Basis ruimtestaat'!B:B,'13-Vloeronderhoud'!A90,'4-Basis ruimtestaat'!I:I,"Hard met was",'4-Basis ruimtestaat'!T:T,"Consultatiebureau")+SUMIFS('4-Basis ruimtestaat'!J:J,'4-Basis ruimtestaat'!B:B,'13-Vloeronderhoud'!A90,'4-Basis ruimtestaat'!I:I,"Hard met was",'4-Basis ruimtestaat'!T:T,"GGD locatie")</f>
        <v>66.84</v>
      </c>
      <c r="D90" s="285">
        <v>1</v>
      </c>
      <c r="E90" s="504">
        <f t="shared" si="2"/>
        <v>0</v>
      </c>
      <c r="F90" s="286">
        <f t="shared" si="3"/>
        <v>0</v>
      </c>
    </row>
    <row r="91" spans="1:6">
      <c r="A91" s="284" t="s">
        <v>106</v>
      </c>
      <c r="B91" s="121" t="s">
        <v>703</v>
      </c>
      <c r="C91" s="524">
        <f>SUMIFS('4-Basis ruimtestaat'!J:J,'4-Basis ruimtestaat'!B:B,'13-Vloeronderhoud'!A91,'4-Basis ruimtestaat'!I:I,"Hard zonder was",'4-Basis ruimtestaat'!T:T,"Onbemande locatie")+SUMIFS('4-Basis ruimtestaat'!J:J,'4-Basis ruimtestaat'!B:B,'13-Vloeronderhoud'!A91,'4-Basis ruimtestaat'!I:I,"Hard zonder was",'4-Basis ruimtestaat'!T:T,"Consultatiebureau")+SUMIFS('4-Basis ruimtestaat'!J:J,'4-Basis ruimtestaat'!B:B,'13-Vloeronderhoud'!A91,'4-Basis ruimtestaat'!I:I,"Hard zonder was",'4-Basis ruimtestaat'!T:T,"GGD locatie")</f>
        <v>21.999999999999996</v>
      </c>
      <c r="D91" s="285">
        <v>4</v>
      </c>
      <c r="E91" s="504">
        <f t="shared" si="2"/>
        <v>0</v>
      </c>
      <c r="F91" s="286">
        <f t="shared" si="3"/>
        <v>0</v>
      </c>
    </row>
    <row r="92" spans="1:6">
      <c r="A92" s="284" t="s">
        <v>106</v>
      </c>
      <c r="B92" s="121" t="s">
        <v>701</v>
      </c>
      <c r="C92" s="482">
        <f>SUMIFS('4-Basis ruimtestaat'!J:J,'4-Basis ruimtestaat'!B:B,'13-Vloeronderhoud'!A92,'4-Basis ruimtestaat'!I:I,"Hard met was",'4-Basis ruimtestaat'!T:T,"Onbemande locatie")+SUMIFS('4-Basis ruimtestaat'!J:J,'4-Basis ruimtestaat'!B:B,'13-Vloeronderhoud'!A92,'4-Basis ruimtestaat'!I:I,"Hard met was",'4-Basis ruimtestaat'!T:T,"Consultatiebureau")+SUMIFS('4-Basis ruimtestaat'!J:J,'4-Basis ruimtestaat'!B:B,'13-Vloeronderhoud'!A92,'4-Basis ruimtestaat'!I:I,"Hard met was",'4-Basis ruimtestaat'!T:T,"GGD locatie")</f>
        <v>100.9</v>
      </c>
      <c r="D92" s="285">
        <v>2</v>
      </c>
      <c r="E92" s="504">
        <f t="shared" si="2"/>
        <v>0</v>
      </c>
      <c r="F92" s="286">
        <f t="shared" si="3"/>
        <v>0</v>
      </c>
    </row>
    <row r="93" spans="1:6">
      <c r="A93" s="284" t="s">
        <v>106</v>
      </c>
      <c r="B93" s="121" t="s">
        <v>702</v>
      </c>
      <c r="C93" s="482">
        <f>SUMIFS('4-Basis ruimtestaat'!J:J,'4-Basis ruimtestaat'!B:B,'13-Vloeronderhoud'!A93,'4-Basis ruimtestaat'!I:I,"Hard met was",'4-Basis ruimtestaat'!T:T,"Onbemande locatie")+SUMIFS('4-Basis ruimtestaat'!J:J,'4-Basis ruimtestaat'!B:B,'13-Vloeronderhoud'!A93,'4-Basis ruimtestaat'!I:I,"Hard met was",'4-Basis ruimtestaat'!T:T,"Consultatiebureau")+SUMIFS('4-Basis ruimtestaat'!J:J,'4-Basis ruimtestaat'!B:B,'13-Vloeronderhoud'!A93,'4-Basis ruimtestaat'!I:I,"Hard met was",'4-Basis ruimtestaat'!T:T,"GGD locatie")</f>
        <v>100.9</v>
      </c>
      <c r="D93" s="285">
        <v>1</v>
      </c>
      <c r="E93" s="504">
        <f t="shared" si="2"/>
        <v>0</v>
      </c>
      <c r="F93" s="286">
        <f t="shared" si="3"/>
        <v>0</v>
      </c>
    </row>
    <row r="94" spans="1:6">
      <c r="A94" s="284" t="s">
        <v>108</v>
      </c>
      <c r="B94" s="121" t="s">
        <v>703</v>
      </c>
      <c r="C94" s="524">
        <f>SUMIFS('4-Basis ruimtestaat'!J:J,'4-Basis ruimtestaat'!B:B,'13-Vloeronderhoud'!A94,'4-Basis ruimtestaat'!I:I,"Hard zonder was",'4-Basis ruimtestaat'!T:T,"Onbemande locatie")+SUMIFS('4-Basis ruimtestaat'!J:J,'4-Basis ruimtestaat'!B:B,'13-Vloeronderhoud'!A94,'4-Basis ruimtestaat'!I:I,"Hard zonder was",'4-Basis ruimtestaat'!T:T,"Consultatiebureau")+SUMIFS('4-Basis ruimtestaat'!J:J,'4-Basis ruimtestaat'!B:B,'13-Vloeronderhoud'!A94,'4-Basis ruimtestaat'!I:I,"Hard zonder was",'4-Basis ruimtestaat'!T:T,"GGD locatie")</f>
        <v>3.6</v>
      </c>
      <c r="D94" s="285">
        <v>4</v>
      </c>
      <c r="E94" s="504">
        <f t="shared" si="2"/>
        <v>0</v>
      </c>
      <c r="F94" s="286">
        <f t="shared" si="3"/>
        <v>0</v>
      </c>
    </row>
    <row r="95" spans="1:6">
      <c r="A95" s="284" t="s">
        <v>108</v>
      </c>
      <c r="B95" s="121" t="s">
        <v>701</v>
      </c>
      <c r="C95" s="482">
        <f>SUMIFS('4-Basis ruimtestaat'!J:J,'4-Basis ruimtestaat'!B:B,'13-Vloeronderhoud'!A95,'4-Basis ruimtestaat'!I:I,"Hard met was",'4-Basis ruimtestaat'!T:T,"Onbemande locatie")+SUMIFS('4-Basis ruimtestaat'!J:J,'4-Basis ruimtestaat'!B:B,'13-Vloeronderhoud'!A95,'4-Basis ruimtestaat'!I:I,"Hard met was",'4-Basis ruimtestaat'!T:T,"Consultatiebureau")+SUMIFS('4-Basis ruimtestaat'!J:J,'4-Basis ruimtestaat'!B:B,'13-Vloeronderhoud'!A95,'4-Basis ruimtestaat'!I:I,"Hard met was",'4-Basis ruimtestaat'!T:T,"GGD locatie")</f>
        <v>148.19999999999999</v>
      </c>
      <c r="D95" s="285">
        <v>2</v>
      </c>
      <c r="E95" s="504">
        <f t="shared" si="2"/>
        <v>0</v>
      </c>
      <c r="F95" s="286">
        <f t="shared" si="3"/>
        <v>0</v>
      </c>
    </row>
    <row r="96" spans="1:6">
      <c r="A96" s="284" t="s">
        <v>108</v>
      </c>
      <c r="B96" s="121" t="s">
        <v>702</v>
      </c>
      <c r="C96" s="482">
        <f>SUMIFS('4-Basis ruimtestaat'!J:J,'4-Basis ruimtestaat'!B:B,'13-Vloeronderhoud'!A96,'4-Basis ruimtestaat'!I:I,"Hard met was",'4-Basis ruimtestaat'!T:T,"Onbemande locatie")+SUMIFS('4-Basis ruimtestaat'!J:J,'4-Basis ruimtestaat'!B:B,'13-Vloeronderhoud'!A96,'4-Basis ruimtestaat'!I:I,"Hard met was",'4-Basis ruimtestaat'!T:T,"Consultatiebureau")+SUMIFS('4-Basis ruimtestaat'!J:J,'4-Basis ruimtestaat'!B:B,'13-Vloeronderhoud'!A96,'4-Basis ruimtestaat'!I:I,"Hard met was",'4-Basis ruimtestaat'!T:T,"GGD locatie")</f>
        <v>148.19999999999999</v>
      </c>
      <c r="D96" s="285">
        <v>1</v>
      </c>
      <c r="E96" s="504">
        <f t="shared" si="2"/>
        <v>0</v>
      </c>
      <c r="F96" s="286">
        <f t="shared" si="3"/>
        <v>0</v>
      </c>
    </row>
    <row r="97" spans="1:6">
      <c r="A97" s="284" t="s">
        <v>108</v>
      </c>
      <c r="B97" s="121" t="s">
        <v>704</v>
      </c>
      <c r="C97" s="482">
        <f>SUMIFS('4-Basis ruimtestaat'!J:J,'4-Basis ruimtestaat'!B:B,'13-Vloeronderhoud'!A97,'4-Basis ruimtestaat'!I:I,"Zacht",'4-Basis ruimtestaat'!T:T,"Onbemande locatie")+SUMIFS('4-Basis ruimtestaat'!J:J,'4-Basis ruimtestaat'!B:B,'13-Vloeronderhoud'!A97,'4-Basis ruimtestaat'!I:I,"Zacht",'4-Basis ruimtestaat'!T:T,"Consultatiebureau")+SUMIFS('4-Basis ruimtestaat'!J:J,'4-Basis ruimtestaat'!B:B,'13-Vloeronderhoud'!A97,'4-Basis ruimtestaat'!I:I,"Zacht",'4-Basis ruimtestaat'!T:T,"GGD locatie")</f>
        <v>17.600000000000001</v>
      </c>
      <c r="D97" s="285">
        <v>1</v>
      </c>
      <c r="E97" s="504">
        <f t="shared" si="2"/>
        <v>0</v>
      </c>
      <c r="F97" s="286">
        <f t="shared" si="3"/>
        <v>0</v>
      </c>
    </row>
    <row r="98" spans="1:6">
      <c r="A98" s="284" t="s">
        <v>109</v>
      </c>
      <c r="B98" s="121" t="s">
        <v>703</v>
      </c>
      <c r="C98" s="524">
        <f>SUMIFS('4-Basis ruimtestaat'!J:J,'4-Basis ruimtestaat'!B:B,'13-Vloeronderhoud'!A98,'4-Basis ruimtestaat'!I:I,"Hard zonder was",'4-Basis ruimtestaat'!T:T,"Onbemande locatie")+SUMIFS('4-Basis ruimtestaat'!J:J,'4-Basis ruimtestaat'!B:B,'13-Vloeronderhoud'!A98,'4-Basis ruimtestaat'!I:I,"Hard zonder was",'4-Basis ruimtestaat'!T:T,"Consultatiebureau")+SUMIFS('4-Basis ruimtestaat'!J:J,'4-Basis ruimtestaat'!B:B,'13-Vloeronderhoud'!A98,'4-Basis ruimtestaat'!I:I,"Hard zonder was",'4-Basis ruimtestaat'!T:T,"GGD locatie")</f>
        <v>102.58000000000001</v>
      </c>
      <c r="D98" s="285">
        <v>4</v>
      </c>
      <c r="E98" s="504">
        <f t="shared" si="2"/>
        <v>0</v>
      </c>
      <c r="F98" s="286">
        <f t="shared" si="3"/>
        <v>0</v>
      </c>
    </row>
    <row r="99" spans="1:6">
      <c r="A99" s="284" t="s">
        <v>109</v>
      </c>
      <c r="B99" s="121" t="s">
        <v>704</v>
      </c>
      <c r="C99" s="482">
        <f>SUMIFS('4-Basis ruimtestaat'!J:J,'4-Basis ruimtestaat'!B:B,'13-Vloeronderhoud'!A99,'4-Basis ruimtestaat'!I:I,"Zacht",'4-Basis ruimtestaat'!T:T,"Onbemande locatie")+SUMIFS('4-Basis ruimtestaat'!J:J,'4-Basis ruimtestaat'!B:B,'13-Vloeronderhoud'!A99,'4-Basis ruimtestaat'!I:I,"Zacht",'4-Basis ruimtestaat'!T:T,"Consultatiebureau")+SUMIFS('4-Basis ruimtestaat'!J:J,'4-Basis ruimtestaat'!B:B,'13-Vloeronderhoud'!A99,'4-Basis ruimtestaat'!I:I,"Zacht",'4-Basis ruimtestaat'!T:T,"GGD locatie")</f>
        <v>4</v>
      </c>
      <c r="D99" s="285">
        <v>1</v>
      </c>
      <c r="E99" s="504">
        <f t="shared" si="2"/>
        <v>0</v>
      </c>
      <c r="F99" s="286">
        <f t="shared" si="3"/>
        <v>0</v>
      </c>
    </row>
    <row r="100" spans="1:6">
      <c r="A100" s="284" t="s">
        <v>110</v>
      </c>
      <c r="B100" s="121" t="s">
        <v>703</v>
      </c>
      <c r="C100" s="524">
        <f>SUMIFS('4-Basis ruimtestaat'!J:J,'4-Basis ruimtestaat'!B:B,'13-Vloeronderhoud'!A100,'4-Basis ruimtestaat'!I:I,"Hard zonder was",'4-Basis ruimtestaat'!T:T,"Onbemande locatie")+SUMIFS('4-Basis ruimtestaat'!J:J,'4-Basis ruimtestaat'!B:B,'13-Vloeronderhoud'!A100,'4-Basis ruimtestaat'!I:I,"Hard zonder was",'4-Basis ruimtestaat'!T:T,"Consultatiebureau")+SUMIFS('4-Basis ruimtestaat'!J:J,'4-Basis ruimtestaat'!B:B,'13-Vloeronderhoud'!A100,'4-Basis ruimtestaat'!I:I,"Hard zonder was",'4-Basis ruimtestaat'!T:T,"GGD locatie")</f>
        <v>41.5</v>
      </c>
      <c r="D100" s="285">
        <v>4</v>
      </c>
      <c r="E100" s="504">
        <f t="shared" si="2"/>
        <v>0</v>
      </c>
      <c r="F100" s="286">
        <f t="shared" si="3"/>
        <v>0</v>
      </c>
    </row>
    <row r="101" spans="1:6">
      <c r="A101" s="284" t="s">
        <v>110</v>
      </c>
      <c r="B101" s="121" t="s">
        <v>701</v>
      </c>
      <c r="C101" s="482">
        <f>SUMIFS('4-Basis ruimtestaat'!J:J,'4-Basis ruimtestaat'!B:B,'13-Vloeronderhoud'!A101,'4-Basis ruimtestaat'!I:I,"Hard met was",'4-Basis ruimtestaat'!T:T,"Onbemande locatie")+SUMIFS('4-Basis ruimtestaat'!J:J,'4-Basis ruimtestaat'!B:B,'13-Vloeronderhoud'!A101,'4-Basis ruimtestaat'!I:I,"Hard met was",'4-Basis ruimtestaat'!T:T,"Consultatiebureau")+SUMIFS('4-Basis ruimtestaat'!J:J,'4-Basis ruimtestaat'!B:B,'13-Vloeronderhoud'!A101,'4-Basis ruimtestaat'!I:I,"Hard met was",'4-Basis ruimtestaat'!T:T,"GGD locatie")</f>
        <v>51</v>
      </c>
      <c r="D101" s="285">
        <v>2</v>
      </c>
      <c r="E101" s="504">
        <f t="shared" si="2"/>
        <v>0</v>
      </c>
      <c r="F101" s="286">
        <f t="shared" si="3"/>
        <v>0</v>
      </c>
    </row>
    <row r="102" spans="1:6">
      <c r="A102" s="284" t="s">
        <v>110</v>
      </c>
      <c r="B102" s="121" t="s">
        <v>702</v>
      </c>
      <c r="C102" s="482">
        <f>SUMIFS('4-Basis ruimtestaat'!J:J,'4-Basis ruimtestaat'!B:B,'13-Vloeronderhoud'!A102,'4-Basis ruimtestaat'!I:I,"Hard met was",'4-Basis ruimtestaat'!T:T,"Onbemande locatie")+SUMIFS('4-Basis ruimtestaat'!J:J,'4-Basis ruimtestaat'!B:B,'13-Vloeronderhoud'!A102,'4-Basis ruimtestaat'!I:I,"Hard met was",'4-Basis ruimtestaat'!T:T,"Consultatiebureau")+SUMIFS('4-Basis ruimtestaat'!J:J,'4-Basis ruimtestaat'!B:B,'13-Vloeronderhoud'!A102,'4-Basis ruimtestaat'!I:I,"Hard met was",'4-Basis ruimtestaat'!T:T,"GGD locatie")</f>
        <v>51</v>
      </c>
      <c r="D102" s="285">
        <v>1</v>
      </c>
      <c r="E102" s="504">
        <f t="shared" si="2"/>
        <v>0</v>
      </c>
      <c r="F102" s="286">
        <f t="shared" si="3"/>
        <v>0</v>
      </c>
    </row>
    <row r="103" spans="1:6">
      <c r="A103" s="284" t="s">
        <v>110</v>
      </c>
      <c r="B103" s="121" t="s">
        <v>704</v>
      </c>
      <c r="C103" s="482">
        <f>SUMIFS('4-Basis ruimtestaat'!J:J,'4-Basis ruimtestaat'!B:B,'13-Vloeronderhoud'!A103,'4-Basis ruimtestaat'!I:I,"Zacht",'4-Basis ruimtestaat'!T:T,"Onbemande locatie")+SUMIFS('4-Basis ruimtestaat'!J:J,'4-Basis ruimtestaat'!B:B,'13-Vloeronderhoud'!A103,'4-Basis ruimtestaat'!I:I,"Zacht",'4-Basis ruimtestaat'!T:T,"Consultatiebureau")+SUMIFS('4-Basis ruimtestaat'!J:J,'4-Basis ruimtestaat'!B:B,'13-Vloeronderhoud'!A103,'4-Basis ruimtestaat'!I:I,"Zacht",'4-Basis ruimtestaat'!T:T,"GGD locatie")</f>
        <v>250.75</v>
      </c>
      <c r="D103" s="285">
        <v>1</v>
      </c>
      <c r="E103" s="504">
        <f t="shared" si="2"/>
        <v>0</v>
      </c>
      <c r="F103" s="286">
        <f t="shared" si="3"/>
        <v>0</v>
      </c>
    </row>
    <row r="104" spans="1:6">
      <c r="A104" s="284" t="s">
        <v>111</v>
      </c>
      <c r="B104" s="121" t="s">
        <v>703</v>
      </c>
      <c r="C104" s="524">
        <f>SUMIFS('4-Basis ruimtestaat'!J:J,'4-Basis ruimtestaat'!B:B,'13-Vloeronderhoud'!A104,'4-Basis ruimtestaat'!I:I,"Hard zonder was",'4-Basis ruimtestaat'!T:T,"Onbemande locatie")+SUMIFS('4-Basis ruimtestaat'!J:J,'4-Basis ruimtestaat'!B:B,'13-Vloeronderhoud'!A104,'4-Basis ruimtestaat'!I:I,"Hard zonder was",'4-Basis ruimtestaat'!T:T,"Consultatiebureau")+SUMIFS('4-Basis ruimtestaat'!J:J,'4-Basis ruimtestaat'!B:B,'13-Vloeronderhoud'!A104,'4-Basis ruimtestaat'!I:I,"Hard zonder was",'4-Basis ruimtestaat'!T:T,"GGD locatie")</f>
        <v>10.5</v>
      </c>
      <c r="D104" s="285">
        <v>4</v>
      </c>
      <c r="E104" s="504">
        <f t="shared" si="2"/>
        <v>0</v>
      </c>
      <c r="F104" s="286">
        <f t="shared" si="3"/>
        <v>0</v>
      </c>
    </row>
    <row r="105" spans="1:6">
      <c r="A105" s="284" t="s">
        <v>111</v>
      </c>
      <c r="B105" s="121" t="s">
        <v>701</v>
      </c>
      <c r="C105" s="482">
        <f>SUMIFS('4-Basis ruimtestaat'!J:J,'4-Basis ruimtestaat'!B:B,'13-Vloeronderhoud'!A105,'4-Basis ruimtestaat'!I:I,"Hard met was",'4-Basis ruimtestaat'!T:T,"Onbemande locatie")+SUMIFS('4-Basis ruimtestaat'!J:J,'4-Basis ruimtestaat'!B:B,'13-Vloeronderhoud'!A105,'4-Basis ruimtestaat'!I:I,"Hard met was",'4-Basis ruimtestaat'!T:T,"Consultatiebureau")+SUMIFS('4-Basis ruimtestaat'!J:J,'4-Basis ruimtestaat'!B:B,'13-Vloeronderhoud'!A105,'4-Basis ruimtestaat'!I:I,"Hard met was",'4-Basis ruimtestaat'!T:T,"GGD locatie")</f>
        <v>55</v>
      </c>
      <c r="D105" s="285">
        <v>2</v>
      </c>
      <c r="E105" s="504">
        <f t="shared" si="2"/>
        <v>0</v>
      </c>
      <c r="F105" s="286">
        <f t="shared" si="3"/>
        <v>0</v>
      </c>
    </row>
    <row r="106" spans="1:6">
      <c r="A106" s="284" t="s">
        <v>111</v>
      </c>
      <c r="B106" s="121" t="s">
        <v>702</v>
      </c>
      <c r="C106" s="482">
        <f>SUMIFS('4-Basis ruimtestaat'!J:J,'4-Basis ruimtestaat'!B:B,'13-Vloeronderhoud'!A106,'4-Basis ruimtestaat'!I:I,"Hard met was",'4-Basis ruimtestaat'!T:T,"Onbemande locatie")+SUMIFS('4-Basis ruimtestaat'!J:J,'4-Basis ruimtestaat'!B:B,'13-Vloeronderhoud'!A106,'4-Basis ruimtestaat'!I:I,"Hard met was",'4-Basis ruimtestaat'!T:T,"Consultatiebureau")+SUMIFS('4-Basis ruimtestaat'!J:J,'4-Basis ruimtestaat'!B:B,'13-Vloeronderhoud'!A106,'4-Basis ruimtestaat'!I:I,"Hard met was",'4-Basis ruimtestaat'!T:T,"GGD locatie")</f>
        <v>55</v>
      </c>
      <c r="D106" s="285">
        <v>1</v>
      </c>
      <c r="E106" s="504">
        <f t="shared" si="2"/>
        <v>0</v>
      </c>
      <c r="F106" s="286">
        <f t="shared" si="3"/>
        <v>0</v>
      </c>
    </row>
    <row r="107" spans="1:6">
      <c r="A107" s="284" t="s">
        <v>111</v>
      </c>
      <c r="B107" s="121" t="s">
        <v>704</v>
      </c>
      <c r="C107" s="482">
        <f>SUMIFS('4-Basis ruimtestaat'!J:J,'4-Basis ruimtestaat'!B:B,'13-Vloeronderhoud'!A107,'4-Basis ruimtestaat'!I:I,"Zacht",'4-Basis ruimtestaat'!T:T,"Onbemande locatie")+SUMIFS('4-Basis ruimtestaat'!J:J,'4-Basis ruimtestaat'!B:B,'13-Vloeronderhoud'!A107,'4-Basis ruimtestaat'!I:I,"Zacht",'4-Basis ruimtestaat'!T:T,"Consultatiebureau")+SUMIFS('4-Basis ruimtestaat'!J:J,'4-Basis ruimtestaat'!B:B,'13-Vloeronderhoud'!A107,'4-Basis ruimtestaat'!I:I,"Zacht",'4-Basis ruimtestaat'!T:T,"GGD locatie")</f>
        <v>5</v>
      </c>
      <c r="D107" s="285">
        <v>1</v>
      </c>
      <c r="E107" s="504">
        <f t="shared" si="2"/>
        <v>0</v>
      </c>
      <c r="F107" s="286">
        <f t="shared" si="3"/>
        <v>0</v>
      </c>
    </row>
    <row r="108" spans="1:6">
      <c r="A108" s="284" t="s">
        <v>112</v>
      </c>
      <c r="B108" s="121" t="s">
        <v>703</v>
      </c>
      <c r="C108" s="524">
        <f>SUMIFS('4-Basis ruimtestaat'!J:J,'4-Basis ruimtestaat'!B:B,'13-Vloeronderhoud'!A108,'4-Basis ruimtestaat'!I:I,"Hard zonder was",'4-Basis ruimtestaat'!T:T,"Onbemande locatie")+SUMIFS('4-Basis ruimtestaat'!J:J,'4-Basis ruimtestaat'!B:B,'13-Vloeronderhoud'!A108,'4-Basis ruimtestaat'!I:I,"Hard zonder was",'4-Basis ruimtestaat'!T:T,"Consultatiebureau")+SUMIFS('4-Basis ruimtestaat'!J:J,'4-Basis ruimtestaat'!B:B,'13-Vloeronderhoud'!A108,'4-Basis ruimtestaat'!I:I,"Hard zonder was",'4-Basis ruimtestaat'!T:T,"GGD locatie")</f>
        <v>28.79</v>
      </c>
      <c r="D108" s="285">
        <v>4</v>
      </c>
      <c r="E108" s="504">
        <f t="shared" si="2"/>
        <v>0</v>
      </c>
      <c r="F108" s="286">
        <f t="shared" si="3"/>
        <v>0</v>
      </c>
    </row>
    <row r="109" spans="1:6">
      <c r="A109" s="284" t="s">
        <v>112</v>
      </c>
      <c r="B109" s="121" t="s">
        <v>701</v>
      </c>
      <c r="C109" s="482">
        <f>SUMIFS('4-Basis ruimtestaat'!J:J,'4-Basis ruimtestaat'!B:B,'13-Vloeronderhoud'!A109,'4-Basis ruimtestaat'!I:I,"Hard met was",'4-Basis ruimtestaat'!T:T,"Onbemande locatie")+SUMIFS('4-Basis ruimtestaat'!J:J,'4-Basis ruimtestaat'!B:B,'13-Vloeronderhoud'!A109,'4-Basis ruimtestaat'!I:I,"Hard met was",'4-Basis ruimtestaat'!T:T,"Consultatiebureau")+SUMIFS('4-Basis ruimtestaat'!J:J,'4-Basis ruimtestaat'!B:B,'13-Vloeronderhoud'!A109,'4-Basis ruimtestaat'!I:I,"Hard met was",'4-Basis ruimtestaat'!T:T,"GGD locatie")</f>
        <v>85.44</v>
      </c>
      <c r="D109" s="285">
        <v>2</v>
      </c>
      <c r="E109" s="504">
        <f t="shared" si="2"/>
        <v>0</v>
      </c>
      <c r="F109" s="286">
        <f t="shared" si="3"/>
        <v>0</v>
      </c>
    </row>
    <row r="110" spans="1:6">
      <c r="A110" s="284" t="s">
        <v>112</v>
      </c>
      <c r="B110" s="121" t="s">
        <v>702</v>
      </c>
      <c r="C110" s="482">
        <f>SUMIFS('4-Basis ruimtestaat'!J:J,'4-Basis ruimtestaat'!B:B,'13-Vloeronderhoud'!A110,'4-Basis ruimtestaat'!I:I,"Hard met was",'4-Basis ruimtestaat'!T:T,"Onbemande locatie")+SUMIFS('4-Basis ruimtestaat'!J:J,'4-Basis ruimtestaat'!B:B,'13-Vloeronderhoud'!A110,'4-Basis ruimtestaat'!I:I,"Hard met was",'4-Basis ruimtestaat'!T:T,"Consultatiebureau")+SUMIFS('4-Basis ruimtestaat'!J:J,'4-Basis ruimtestaat'!B:B,'13-Vloeronderhoud'!A110,'4-Basis ruimtestaat'!I:I,"Hard met was",'4-Basis ruimtestaat'!T:T,"GGD locatie")</f>
        <v>85.44</v>
      </c>
      <c r="D110" s="285">
        <v>1</v>
      </c>
      <c r="E110" s="504">
        <f t="shared" si="2"/>
        <v>0</v>
      </c>
      <c r="F110" s="286">
        <f t="shared" si="3"/>
        <v>0</v>
      </c>
    </row>
    <row r="111" spans="1:6">
      <c r="A111" s="284" t="s">
        <v>112</v>
      </c>
      <c r="B111" s="121" t="s">
        <v>704</v>
      </c>
      <c r="C111" s="482">
        <f>SUMIFS('4-Basis ruimtestaat'!J:J,'4-Basis ruimtestaat'!B:B,'13-Vloeronderhoud'!A111,'4-Basis ruimtestaat'!I:I,"Zacht",'4-Basis ruimtestaat'!T:T,"Onbemande locatie")+SUMIFS('4-Basis ruimtestaat'!J:J,'4-Basis ruimtestaat'!B:B,'13-Vloeronderhoud'!A111,'4-Basis ruimtestaat'!I:I,"Zacht",'4-Basis ruimtestaat'!T:T,"Consultatiebureau")+SUMIFS('4-Basis ruimtestaat'!J:J,'4-Basis ruimtestaat'!B:B,'13-Vloeronderhoud'!A111,'4-Basis ruimtestaat'!I:I,"Zacht",'4-Basis ruimtestaat'!T:T,"GGD locatie")</f>
        <v>143.25</v>
      </c>
      <c r="D111" s="285">
        <v>1</v>
      </c>
      <c r="E111" s="504">
        <f t="shared" si="2"/>
        <v>0</v>
      </c>
      <c r="F111" s="286">
        <f t="shared" si="3"/>
        <v>0</v>
      </c>
    </row>
    <row r="112" spans="1:6">
      <c r="A112" s="284" t="s">
        <v>113</v>
      </c>
      <c r="B112" s="121" t="s">
        <v>703</v>
      </c>
      <c r="C112" s="524">
        <f>SUMIFS('4-Basis ruimtestaat'!J:J,'4-Basis ruimtestaat'!B:B,'13-Vloeronderhoud'!A112,'4-Basis ruimtestaat'!I:I,"Hard zonder was",'4-Basis ruimtestaat'!T:T,"Onbemande locatie")+SUMIFS('4-Basis ruimtestaat'!J:J,'4-Basis ruimtestaat'!B:B,'13-Vloeronderhoud'!A112,'4-Basis ruimtestaat'!I:I,"Hard zonder was",'4-Basis ruimtestaat'!T:T,"Consultatiebureau")+SUMIFS('4-Basis ruimtestaat'!J:J,'4-Basis ruimtestaat'!B:B,'13-Vloeronderhoud'!A112,'4-Basis ruimtestaat'!I:I,"Hard zonder was",'4-Basis ruimtestaat'!T:T,"GGD locatie")</f>
        <v>13.8</v>
      </c>
      <c r="D112" s="285">
        <v>4</v>
      </c>
      <c r="E112" s="504">
        <f t="shared" si="2"/>
        <v>0</v>
      </c>
      <c r="F112" s="286">
        <f t="shared" si="3"/>
        <v>0</v>
      </c>
    </row>
    <row r="113" spans="1:6">
      <c r="A113" s="284" t="s">
        <v>113</v>
      </c>
      <c r="B113" s="121" t="s">
        <v>701</v>
      </c>
      <c r="C113" s="482">
        <f>SUMIFS('4-Basis ruimtestaat'!J:J,'4-Basis ruimtestaat'!B:B,'13-Vloeronderhoud'!A113,'4-Basis ruimtestaat'!I:I,"Hard met was",'4-Basis ruimtestaat'!T:T,"Onbemande locatie")+SUMIFS('4-Basis ruimtestaat'!J:J,'4-Basis ruimtestaat'!B:B,'13-Vloeronderhoud'!A113,'4-Basis ruimtestaat'!I:I,"Hard met was",'4-Basis ruimtestaat'!T:T,"Consultatiebureau")+SUMIFS('4-Basis ruimtestaat'!J:J,'4-Basis ruimtestaat'!B:B,'13-Vloeronderhoud'!A113,'4-Basis ruimtestaat'!I:I,"Hard met was",'4-Basis ruimtestaat'!T:T,"GGD locatie")</f>
        <v>97.6</v>
      </c>
      <c r="D113" s="285">
        <v>2</v>
      </c>
      <c r="E113" s="504">
        <f t="shared" si="2"/>
        <v>0</v>
      </c>
      <c r="F113" s="286">
        <f t="shared" si="3"/>
        <v>0</v>
      </c>
    </row>
    <row r="114" spans="1:6">
      <c r="A114" s="284" t="s">
        <v>113</v>
      </c>
      <c r="B114" s="121" t="s">
        <v>702</v>
      </c>
      <c r="C114" s="482">
        <f>SUMIFS('4-Basis ruimtestaat'!J:J,'4-Basis ruimtestaat'!B:B,'13-Vloeronderhoud'!A114,'4-Basis ruimtestaat'!I:I,"Hard met was",'4-Basis ruimtestaat'!T:T,"Onbemande locatie")+SUMIFS('4-Basis ruimtestaat'!J:J,'4-Basis ruimtestaat'!B:B,'13-Vloeronderhoud'!A114,'4-Basis ruimtestaat'!I:I,"Hard met was",'4-Basis ruimtestaat'!T:T,"Consultatiebureau")+SUMIFS('4-Basis ruimtestaat'!J:J,'4-Basis ruimtestaat'!B:B,'13-Vloeronderhoud'!A114,'4-Basis ruimtestaat'!I:I,"Hard met was",'4-Basis ruimtestaat'!T:T,"GGD locatie")</f>
        <v>97.6</v>
      </c>
      <c r="D114" s="285">
        <v>1</v>
      </c>
      <c r="E114" s="504">
        <f t="shared" si="2"/>
        <v>0</v>
      </c>
      <c r="F114" s="286">
        <f t="shared" si="3"/>
        <v>0</v>
      </c>
    </row>
    <row r="115" spans="1:6">
      <c r="A115" s="284" t="s">
        <v>113</v>
      </c>
      <c r="B115" s="121" t="s">
        <v>704</v>
      </c>
      <c r="C115" s="482">
        <f>SUMIFS('4-Basis ruimtestaat'!J:J,'4-Basis ruimtestaat'!B:B,'13-Vloeronderhoud'!A115,'4-Basis ruimtestaat'!I:I,"Zacht",'4-Basis ruimtestaat'!T:T,"Onbemande locatie")+SUMIFS('4-Basis ruimtestaat'!J:J,'4-Basis ruimtestaat'!B:B,'13-Vloeronderhoud'!A115,'4-Basis ruimtestaat'!I:I,"Zacht",'4-Basis ruimtestaat'!T:T,"Consultatiebureau")+SUMIFS('4-Basis ruimtestaat'!J:J,'4-Basis ruimtestaat'!B:B,'13-Vloeronderhoud'!A115,'4-Basis ruimtestaat'!I:I,"Zacht",'4-Basis ruimtestaat'!T:T,"GGD locatie")</f>
        <v>4.84</v>
      </c>
      <c r="D115" s="285">
        <v>1</v>
      </c>
      <c r="E115" s="504">
        <f t="shared" si="2"/>
        <v>0</v>
      </c>
      <c r="F115" s="286">
        <f t="shared" si="3"/>
        <v>0</v>
      </c>
    </row>
    <row r="116" spans="1:6">
      <c r="A116" s="284" t="s">
        <v>114</v>
      </c>
      <c r="B116" s="121" t="s">
        <v>703</v>
      </c>
      <c r="C116" s="524">
        <f>SUMIFS('4-Basis ruimtestaat'!J:J,'4-Basis ruimtestaat'!B:B,'13-Vloeronderhoud'!A116,'4-Basis ruimtestaat'!I:I,"Hard zonder was",'4-Basis ruimtestaat'!T:T,"Onbemande locatie")+SUMIFS('4-Basis ruimtestaat'!J:J,'4-Basis ruimtestaat'!B:B,'13-Vloeronderhoud'!A116,'4-Basis ruimtestaat'!I:I,"Hard zonder was",'4-Basis ruimtestaat'!T:T,"Consultatiebureau")+SUMIFS('4-Basis ruimtestaat'!J:J,'4-Basis ruimtestaat'!B:B,'13-Vloeronderhoud'!A116,'4-Basis ruimtestaat'!I:I,"Hard zonder was",'4-Basis ruimtestaat'!T:T,"GGD locatie")</f>
        <v>11.960000000000003</v>
      </c>
      <c r="D116" s="285">
        <v>4</v>
      </c>
      <c r="E116" s="504">
        <f t="shared" si="2"/>
        <v>0</v>
      </c>
      <c r="F116" s="286">
        <f t="shared" si="3"/>
        <v>0</v>
      </c>
    </row>
    <row r="117" spans="1:6">
      <c r="A117" s="284" t="s">
        <v>114</v>
      </c>
      <c r="B117" s="121" t="s">
        <v>701</v>
      </c>
      <c r="C117" s="482">
        <f>SUMIFS('4-Basis ruimtestaat'!J:J,'4-Basis ruimtestaat'!B:B,'13-Vloeronderhoud'!A117,'4-Basis ruimtestaat'!I:I,"Hard met was",'4-Basis ruimtestaat'!T:T,"Onbemande locatie")+SUMIFS('4-Basis ruimtestaat'!J:J,'4-Basis ruimtestaat'!B:B,'13-Vloeronderhoud'!A117,'4-Basis ruimtestaat'!I:I,"Hard met was",'4-Basis ruimtestaat'!T:T,"Consultatiebureau")+SUMIFS('4-Basis ruimtestaat'!J:J,'4-Basis ruimtestaat'!B:B,'13-Vloeronderhoud'!A117,'4-Basis ruimtestaat'!I:I,"Hard met was",'4-Basis ruimtestaat'!T:T,"GGD locatie")</f>
        <v>21.4</v>
      </c>
      <c r="D117" s="285">
        <v>2</v>
      </c>
      <c r="E117" s="504">
        <f t="shared" si="2"/>
        <v>0</v>
      </c>
      <c r="F117" s="286">
        <f t="shared" si="3"/>
        <v>0</v>
      </c>
    </row>
    <row r="118" spans="1:6">
      <c r="A118" s="284" t="s">
        <v>114</v>
      </c>
      <c r="B118" s="121" t="s">
        <v>702</v>
      </c>
      <c r="C118" s="482">
        <f>SUMIFS('4-Basis ruimtestaat'!J:J,'4-Basis ruimtestaat'!B:B,'13-Vloeronderhoud'!A118,'4-Basis ruimtestaat'!I:I,"Hard met was",'4-Basis ruimtestaat'!T:T,"Onbemande locatie")+SUMIFS('4-Basis ruimtestaat'!J:J,'4-Basis ruimtestaat'!B:B,'13-Vloeronderhoud'!A118,'4-Basis ruimtestaat'!I:I,"Hard met was",'4-Basis ruimtestaat'!T:T,"Consultatiebureau")+SUMIFS('4-Basis ruimtestaat'!J:J,'4-Basis ruimtestaat'!B:B,'13-Vloeronderhoud'!A118,'4-Basis ruimtestaat'!I:I,"Hard met was",'4-Basis ruimtestaat'!T:T,"GGD locatie")</f>
        <v>21.4</v>
      </c>
      <c r="D118" s="285">
        <v>1</v>
      </c>
      <c r="E118" s="504">
        <f t="shared" si="2"/>
        <v>0</v>
      </c>
      <c r="F118" s="286">
        <f t="shared" si="3"/>
        <v>0</v>
      </c>
    </row>
    <row r="119" spans="1:6">
      <c r="A119" s="284" t="s">
        <v>114</v>
      </c>
      <c r="B119" s="121" t="s">
        <v>704</v>
      </c>
      <c r="C119" s="482">
        <f>SUMIFS('4-Basis ruimtestaat'!J:J,'4-Basis ruimtestaat'!B:B,'13-Vloeronderhoud'!A119,'4-Basis ruimtestaat'!I:I,"Zacht",'4-Basis ruimtestaat'!T:T,"Onbemande locatie")+SUMIFS('4-Basis ruimtestaat'!J:J,'4-Basis ruimtestaat'!B:B,'13-Vloeronderhoud'!A119,'4-Basis ruimtestaat'!I:I,"Zacht",'4-Basis ruimtestaat'!T:T,"Consultatiebureau")+SUMIFS('4-Basis ruimtestaat'!J:J,'4-Basis ruimtestaat'!B:B,'13-Vloeronderhoud'!A119,'4-Basis ruimtestaat'!I:I,"Zacht",'4-Basis ruimtestaat'!T:T,"GGD locatie")</f>
        <v>12.14</v>
      </c>
      <c r="D119" s="285">
        <v>1</v>
      </c>
      <c r="E119" s="504">
        <f t="shared" si="2"/>
        <v>0</v>
      </c>
      <c r="F119" s="286">
        <f t="shared" si="3"/>
        <v>0</v>
      </c>
    </row>
    <row r="120" spans="1:6">
      <c r="A120" s="284" t="s">
        <v>116</v>
      </c>
      <c r="B120" s="121" t="s">
        <v>703</v>
      </c>
      <c r="C120" s="524">
        <f>SUMIFS('4-Basis ruimtestaat'!J:J,'4-Basis ruimtestaat'!B:B,'13-Vloeronderhoud'!A120,'4-Basis ruimtestaat'!I:I,"Hard zonder was",'4-Basis ruimtestaat'!T:T,"Onbemande locatie")+SUMIFS('4-Basis ruimtestaat'!J:J,'4-Basis ruimtestaat'!B:B,'13-Vloeronderhoud'!A120,'4-Basis ruimtestaat'!I:I,"Hard zonder was",'4-Basis ruimtestaat'!T:T,"Consultatiebureau")+SUMIFS('4-Basis ruimtestaat'!J:J,'4-Basis ruimtestaat'!B:B,'13-Vloeronderhoud'!A120,'4-Basis ruimtestaat'!I:I,"Hard zonder was",'4-Basis ruimtestaat'!T:T,"GGD locatie")</f>
        <v>18.489999999999998</v>
      </c>
      <c r="D120" s="285">
        <v>4</v>
      </c>
      <c r="E120" s="504">
        <f t="shared" si="2"/>
        <v>0</v>
      </c>
      <c r="F120" s="286">
        <f t="shared" si="3"/>
        <v>0</v>
      </c>
    </row>
    <row r="121" spans="1:6">
      <c r="A121" s="284" t="s">
        <v>116</v>
      </c>
      <c r="B121" s="121" t="s">
        <v>701</v>
      </c>
      <c r="C121" s="482">
        <f>SUMIFS('4-Basis ruimtestaat'!J:J,'4-Basis ruimtestaat'!B:B,'13-Vloeronderhoud'!A121,'4-Basis ruimtestaat'!I:I,"Hard met was",'4-Basis ruimtestaat'!T:T,"Onbemande locatie")+SUMIFS('4-Basis ruimtestaat'!J:J,'4-Basis ruimtestaat'!B:B,'13-Vloeronderhoud'!A121,'4-Basis ruimtestaat'!I:I,"Hard met was",'4-Basis ruimtestaat'!T:T,"Consultatiebureau")+SUMIFS('4-Basis ruimtestaat'!J:J,'4-Basis ruimtestaat'!B:B,'13-Vloeronderhoud'!A121,'4-Basis ruimtestaat'!I:I,"Hard met was",'4-Basis ruimtestaat'!T:T,"GGD locatie")</f>
        <v>45.45</v>
      </c>
      <c r="D121" s="285">
        <v>2</v>
      </c>
      <c r="E121" s="504">
        <f t="shared" si="2"/>
        <v>0</v>
      </c>
      <c r="F121" s="286">
        <f t="shared" si="3"/>
        <v>0</v>
      </c>
    </row>
    <row r="122" spans="1:6">
      <c r="A122" s="284" t="s">
        <v>116</v>
      </c>
      <c r="B122" s="121" t="s">
        <v>702</v>
      </c>
      <c r="C122" s="482">
        <f>SUMIFS('4-Basis ruimtestaat'!J:J,'4-Basis ruimtestaat'!B:B,'13-Vloeronderhoud'!A122,'4-Basis ruimtestaat'!I:I,"Hard met was",'4-Basis ruimtestaat'!T:T,"Onbemande locatie")+SUMIFS('4-Basis ruimtestaat'!J:J,'4-Basis ruimtestaat'!B:B,'13-Vloeronderhoud'!A122,'4-Basis ruimtestaat'!I:I,"Hard met was",'4-Basis ruimtestaat'!T:T,"Consultatiebureau")+SUMIFS('4-Basis ruimtestaat'!J:J,'4-Basis ruimtestaat'!B:B,'13-Vloeronderhoud'!A122,'4-Basis ruimtestaat'!I:I,"Hard met was",'4-Basis ruimtestaat'!T:T,"GGD locatie")</f>
        <v>45.45</v>
      </c>
      <c r="D122" s="285">
        <v>1</v>
      </c>
      <c r="E122" s="504">
        <f t="shared" si="2"/>
        <v>0</v>
      </c>
      <c r="F122" s="286">
        <f t="shared" si="3"/>
        <v>0</v>
      </c>
    </row>
    <row r="123" spans="1:6">
      <c r="A123" s="284" t="s">
        <v>116</v>
      </c>
      <c r="B123" s="121" t="s">
        <v>704</v>
      </c>
      <c r="C123" s="482">
        <f>SUMIFS('4-Basis ruimtestaat'!J:J,'4-Basis ruimtestaat'!B:B,'13-Vloeronderhoud'!A123,'4-Basis ruimtestaat'!I:I,"Zacht",'4-Basis ruimtestaat'!T:T,"Onbemande locatie")+SUMIFS('4-Basis ruimtestaat'!J:J,'4-Basis ruimtestaat'!B:B,'13-Vloeronderhoud'!A123,'4-Basis ruimtestaat'!I:I,"Zacht",'4-Basis ruimtestaat'!T:T,"Consultatiebureau")+SUMIFS('4-Basis ruimtestaat'!J:J,'4-Basis ruimtestaat'!B:B,'13-Vloeronderhoud'!A123,'4-Basis ruimtestaat'!I:I,"Zacht",'4-Basis ruimtestaat'!T:T,"GGD locatie")</f>
        <v>7</v>
      </c>
      <c r="D123" s="285">
        <v>1</v>
      </c>
      <c r="E123" s="504">
        <f t="shared" si="2"/>
        <v>0</v>
      </c>
      <c r="F123" s="286">
        <f t="shared" si="3"/>
        <v>0</v>
      </c>
    </row>
    <row r="124" spans="1:6">
      <c r="A124" s="284" t="s">
        <v>117</v>
      </c>
      <c r="B124" s="121" t="s">
        <v>703</v>
      </c>
      <c r="C124" s="524">
        <f>SUMIFS('4-Basis ruimtestaat'!J:J,'4-Basis ruimtestaat'!B:B,'13-Vloeronderhoud'!A124,'4-Basis ruimtestaat'!I:I,"Hard zonder was",'4-Basis ruimtestaat'!T:T,"Onbemande locatie")+SUMIFS('4-Basis ruimtestaat'!J:J,'4-Basis ruimtestaat'!B:B,'13-Vloeronderhoud'!A124,'4-Basis ruimtestaat'!I:I,"Hard zonder was",'4-Basis ruimtestaat'!T:T,"Consultatiebureau")+SUMIFS('4-Basis ruimtestaat'!J:J,'4-Basis ruimtestaat'!B:B,'13-Vloeronderhoud'!A124,'4-Basis ruimtestaat'!I:I,"Hard zonder was",'4-Basis ruimtestaat'!T:T,"GGD locatie")</f>
        <v>156.6</v>
      </c>
      <c r="D124" s="285">
        <v>4</v>
      </c>
      <c r="E124" s="504">
        <f t="shared" si="2"/>
        <v>0</v>
      </c>
      <c r="F124" s="286">
        <f t="shared" si="3"/>
        <v>0</v>
      </c>
    </row>
    <row r="125" spans="1:6">
      <c r="A125" s="284" t="s">
        <v>118</v>
      </c>
      <c r="B125" s="121" t="s">
        <v>703</v>
      </c>
      <c r="C125" s="524">
        <f>SUMIFS('4-Basis ruimtestaat'!J:J,'4-Basis ruimtestaat'!B:B,'13-Vloeronderhoud'!A125,'4-Basis ruimtestaat'!I:I,"Hard zonder was",'4-Basis ruimtestaat'!T:T,"Onbemande locatie")+SUMIFS('4-Basis ruimtestaat'!J:J,'4-Basis ruimtestaat'!B:B,'13-Vloeronderhoud'!A125,'4-Basis ruimtestaat'!I:I,"Hard zonder was",'4-Basis ruimtestaat'!T:T,"Consultatiebureau")+SUMIFS('4-Basis ruimtestaat'!J:J,'4-Basis ruimtestaat'!B:B,'13-Vloeronderhoud'!A125,'4-Basis ruimtestaat'!I:I,"Hard zonder was",'4-Basis ruimtestaat'!T:T,"GGD locatie")</f>
        <v>16.399999999999999</v>
      </c>
      <c r="D125" s="285">
        <v>4</v>
      </c>
      <c r="E125" s="504">
        <f t="shared" si="2"/>
        <v>0</v>
      </c>
      <c r="F125" s="286">
        <f t="shared" si="3"/>
        <v>0</v>
      </c>
    </row>
    <row r="126" spans="1:6">
      <c r="A126" s="284" t="s">
        <v>118</v>
      </c>
      <c r="B126" s="121" t="s">
        <v>704</v>
      </c>
      <c r="C126" s="482">
        <f>SUMIFS('4-Basis ruimtestaat'!J:J,'4-Basis ruimtestaat'!B:B,'13-Vloeronderhoud'!A126,'4-Basis ruimtestaat'!I:I,"Zacht",'4-Basis ruimtestaat'!T:T,"Onbemande locatie")+SUMIFS('4-Basis ruimtestaat'!J:J,'4-Basis ruimtestaat'!B:B,'13-Vloeronderhoud'!A126,'4-Basis ruimtestaat'!I:I,"Zacht",'4-Basis ruimtestaat'!T:T,"Consultatiebureau")+SUMIFS('4-Basis ruimtestaat'!J:J,'4-Basis ruimtestaat'!B:B,'13-Vloeronderhoud'!A126,'4-Basis ruimtestaat'!I:I,"Zacht",'4-Basis ruimtestaat'!T:T,"GGD locatie")</f>
        <v>67.599999999999994</v>
      </c>
      <c r="D126" s="285">
        <v>1</v>
      </c>
      <c r="E126" s="504">
        <f t="shared" si="2"/>
        <v>0</v>
      </c>
      <c r="F126" s="286">
        <f t="shared" si="3"/>
        <v>0</v>
      </c>
    </row>
    <row r="127" spans="1:6">
      <c r="A127" s="284" t="s">
        <v>119</v>
      </c>
      <c r="B127" s="121" t="s">
        <v>703</v>
      </c>
      <c r="C127" s="524">
        <f>SUMIFS('4-Basis ruimtestaat'!J:J,'4-Basis ruimtestaat'!B:B,'13-Vloeronderhoud'!A127,'4-Basis ruimtestaat'!I:I,"Hard zonder was",'4-Basis ruimtestaat'!T:T,"Onbemande locatie")+SUMIFS('4-Basis ruimtestaat'!J:J,'4-Basis ruimtestaat'!B:B,'13-Vloeronderhoud'!A127,'4-Basis ruimtestaat'!I:I,"Hard zonder was",'4-Basis ruimtestaat'!T:T,"Consultatiebureau")+SUMIFS('4-Basis ruimtestaat'!J:J,'4-Basis ruimtestaat'!B:B,'13-Vloeronderhoud'!A127,'4-Basis ruimtestaat'!I:I,"Hard zonder was",'4-Basis ruimtestaat'!T:T,"GGD locatie")</f>
        <v>158.85</v>
      </c>
      <c r="D127" s="285">
        <v>4</v>
      </c>
      <c r="E127" s="504">
        <f t="shared" si="2"/>
        <v>0</v>
      </c>
      <c r="F127" s="286">
        <f t="shared" si="3"/>
        <v>0</v>
      </c>
    </row>
    <row r="128" spans="1:6">
      <c r="A128" s="284" t="s">
        <v>120</v>
      </c>
      <c r="B128" s="121" t="s">
        <v>703</v>
      </c>
      <c r="C128" s="524">
        <f>SUMIFS('4-Basis ruimtestaat'!J:J,'4-Basis ruimtestaat'!B:B,'13-Vloeronderhoud'!A128,'4-Basis ruimtestaat'!I:I,"Hard zonder was",'4-Basis ruimtestaat'!T:T,"Onbemande locatie")+SUMIFS('4-Basis ruimtestaat'!J:J,'4-Basis ruimtestaat'!B:B,'13-Vloeronderhoud'!A128,'4-Basis ruimtestaat'!I:I,"Hard zonder was",'4-Basis ruimtestaat'!T:T,"Consultatiebureau")+SUMIFS('4-Basis ruimtestaat'!J:J,'4-Basis ruimtestaat'!B:B,'13-Vloeronderhoud'!A128,'4-Basis ruimtestaat'!I:I,"Hard zonder was",'4-Basis ruimtestaat'!T:T,"GGD locatie")</f>
        <v>31.599999999999998</v>
      </c>
      <c r="D128" s="285">
        <v>4</v>
      </c>
      <c r="E128" s="504">
        <f t="shared" si="2"/>
        <v>0</v>
      </c>
      <c r="F128" s="286">
        <f t="shared" si="3"/>
        <v>0</v>
      </c>
    </row>
    <row r="129" spans="1:6">
      <c r="A129" s="284" t="s">
        <v>120</v>
      </c>
      <c r="B129" s="121" t="s">
        <v>701</v>
      </c>
      <c r="C129" s="482">
        <f>SUMIFS('4-Basis ruimtestaat'!J:J,'4-Basis ruimtestaat'!B:B,'13-Vloeronderhoud'!A129,'4-Basis ruimtestaat'!I:I,"Hard met was",'4-Basis ruimtestaat'!T:T,"Onbemande locatie")+SUMIFS('4-Basis ruimtestaat'!J:J,'4-Basis ruimtestaat'!B:B,'13-Vloeronderhoud'!A129,'4-Basis ruimtestaat'!I:I,"Hard met was",'4-Basis ruimtestaat'!T:T,"Consultatiebureau")+SUMIFS('4-Basis ruimtestaat'!J:J,'4-Basis ruimtestaat'!B:B,'13-Vloeronderhoud'!A129,'4-Basis ruimtestaat'!I:I,"Hard met was",'4-Basis ruimtestaat'!T:T,"GGD locatie")</f>
        <v>37.330000000000005</v>
      </c>
      <c r="D129" s="285">
        <v>2</v>
      </c>
      <c r="E129" s="504">
        <f t="shared" ref="E129:E154" si="4">VLOOKUP(B129,$E$3:$F$8,2,FALSE)</f>
        <v>0</v>
      </c>
      <c r="F129" s="286">
        <f t="shared" ref="F129:F154" si="5">C129*D129*E129</f>
        <v>0</v>
      </c>
    </row>
    <row r="130" spans="1:6">
      <c r="A130" s="284" t="s">
        <v>120</v>
      </c>
      <c r="B130" s="121" t="s">
        <v>702</v>
      </c>
      <c r="C130" s="482">
        <f>SUMIFS('4-Basis ruimtestaat'!J:J,'4-Basis ruimtestaat'!B:B,'13-Vloeronderhoud'!A130,'4-Basis ruimtestaat'!I:I,"Hard met was",'4-Basis ruimtestaat'!T:T,"Onbemande locatie")+SUMIFS('4-Basis ruimtestaat'!J:J,'4-Basis ruimtestaat'!B:B,'13-Vloeronderhoud'!A130,'4-Basis ruimtestaat'!I:I,"Hard met was",'4-Basis ruimtestaat'!T:T,"Consultatiebureau")+SUMIFS('4-Basis ruimtestaat'!J:J,'4-Basis ruimtestaat'!B:B,'13-Vloeronderhoud'!A130,'4-Basis ruimtestaat'!I:I,"Hard met was",'4-Basis ruimtestaat'!T:T,"GGD locatie")</f>
        <v>37.330000000000005</v>
      </c>
      <c r="D130" s="285">
        <v>1</v>
      </c>
      <c r="E130" s="504">
        <f t="shared" si="4"/>
        <v>0</v>
      </c>
      <c r="F130" s="286">
        <f t="shared" si="5"/>
        <v>0</v>
      </c>
    </row>
    <row r="131" spans="1:6">
      <c r="A131" s="284" t="s">
        <v>121</v>
      </c>
      <c r="B131" s="121" t="s">
        <v>701</v>
      </c>
      <c r="C131" s="482">
        <f>SUMIFS('4-Basis ruimtestaat'!J:J,'4-Basis ruimtestaat'!B:B,'13-Vloeronderhoud'!A131,'4-Basis ruimtestaat'!I:I,"Hard met was",'4-Basis ruimtestaat'!T:T,"Onbemande locatie")+SUMIFS('4-Basis ruimtestaat'!J:J,'4-Basis ruimtestaat'!B:B,'13-Vloeronderhoud'!A131,'4-Basis ruimtestaat'!I:I,"Hard met was",'4-Basis ruimtestaat'!T:T,"Consultatiebureau")+SUMIFS('4-Basis ruimtestaat'!J:J,'4-Basis ruimtestaat'!B:B,'13-Vloeronderhoud'!A131,'4-Basis ruimtestaat'!I:I,"Hard met was",'4-Basis ruimtestaat'!T:T,"GGD locatie")</f>
        <v>170.5</v>
      </c>
      <c r="D131" s="285">
        <v>2</v>
      </c>
      <c r="E131" s="504">
        <f t="shared" si="4"/>
        <v>0</v>
      </c>
      <c r="F131" s="286">
        <f t="shared" si="5"/>
        <v>0</v>
      </c>
    </row>
    <row r="132" spans="1:6">
      <c r="A132" s="284" t="s">
        <v>121</v>
      </c>
      <c r="B132" s="121" t="s">
        <v>702</v>
      </c>
      <c r="C132" s="482">
        <f>SUMIFS('4-Basis ruimtestaat'!J:J,'4-Basis ruimtestaat'!B:B,'13-Vloeronderhoud'!A132,'4-Basis ruimtestaat'!I:I,"Hard met was",'4-Basis ruimtestaat'!T:T,"Onbemande locatie")+SUMIFS('4-Basis ruimtestaat'!J:J,'4-Basis ruimtestaat'!B:B,'13-Vloeronderhoud'!A132,'4-Basis ruimtestaat'!I:I,"Hard met was",'4-Basis ruimtestaat'!T:T,"Consultatiebureau")+SUMIFS('4-Basis ruimtestaat'!J:J,'4-Basis ruimtestaat'!B:B,'13-Vloeronderhoud'!A132,'4-Basis ruimtestaat'!I:I,"Hard met was",'4-Basis ruimtestaat'!T:T,"GGD locatie")</f>
        <v>170.5</v>
      </c>
      <c r="D132" s="285">
        <v>1</v>
      </c>
      <c r="E132" s="504">
        <f t="shared" si="4"/>
        <v>0</v>
      </c>
      <c r="F132" s="286">
        <f t="shared" si="5"/>
        <v>0</v>
      </c>
    </row>
    <row r="133" spans="1:6">
      <c r="A133" s="284" t="s">
        <v>122</v>
      </c>
      <c r="B133" s="121" t="s">
        <v>703</v>
      </c>
      <c r="C133" s="524">
        <f>SUMIFS('4-Basis ruimtestaat'!J:J,'4-Basis ruimtestaat'!B:B,'13-Vloeronderhoud'!A133,'4-Basis ruimtestaat'!I:I,"Hard zonder was",'4-Basis ruimtestaat'!T:T,"Onbemande locatie")+SUMIFS('4-Basis ruimtestaat'!J:J,'4-Basis ruimtestaat'!B:B,'13-Vloeronderhoud'!A133,'4-Basis ruimtestaat'!I:I,"Hard zonder was",'4-Basis ruimtestaat'!T:T,"Consultatiebureau")+SUMIFS('4-Basis ruimtestaat'!J:J,'4-Basis ruimtestaat'!B:B,'13-Vloeronderhoud'!A133,'4-Basis ruimtestaat'!I:I,"Hard zonder was",'4-Basis ruimtestaat'!T:T,"GGD locatie")</f>
        <v>36.08</v>
      </c>
      <c r="D133" s="285">
        <v>4</v>
      </c>
      <c r="E133" s="504">
        <f t="shared" si="4"/>
        <v>0</v>
      </c>
      <c r="F133" s="286">
        <f t="shared" si="5"/>
        <v>0</v>
      </c>
    </row>
    <row r="134" spans="1:6">
      <c r="A134" s="284" t="s">
        <v>122</v>
      </c>
      <c r="B134" s="121" t="s">
        <v>701</v>
      </c>
      <c r="C134" s="482">
        <f>SUMIFS('4-Basis ruimtestaat'!J:J,'4-Basis ruimtestaat'!B:B,'13-Vloeronderhoud'!A134,'4-Basis ruimtestaat'!I:I,"Hard met was",'4-Basis ruimtestaat'!T:T,"Onbemande locatie")+SUMIFS('4-Basis ruimtestaat'!J:J,'4-Basis ruimtestaat'!B:B,'13-Vloeronderhoud'!A134,'4-Basis ruimtestaat'!I:I,"Hard met was",'4-Basis ruimtestaat'!T:T,"Consultatiebureau")+SUMIFS('4-Basis ruimtestaat'!J:J,'4-Basis ruimtestaat'!B:B,'13-Vloeronderhoud'!A134,'4-Basis ruimtestaat'!I:I,"Hard met was",'4-Basis ruimtestaat'!T:T,"GGD locatie")</f>
        <v>48.75</v>
      </c>
      <c r="D134" s="285">
        <v>2</v>
      </c>
      <c r="E134" s="504">
        <f t="shared" si="4"/>
        <v>0</v>
      </c>
      <c r="F134" s="286">
        <f t="shared" si="5"/>
        <v>0</v>
      </c>
    </row>
    <row r="135" spans="1:6">
      <c r="A135" s="284" t="s">
        <v>122</v>
      </c>
      <c r="B135" s="121" t="s">
        <v>702</v>
      </c>
      <c r="C135" s="482">
        <f>SUMIFS('4-Basis ruimtestaat'!J:J,'4-Basis ruimtestaat'!B:B,'13-Vloeronderhoud'!A135,'4-Basis ruimtestaat'!I:I,"Hard met was",'4-Basis ruimtestaat'!T:T,"Onbemande locatie")+SUMIFS('4-Basis ruimtestaat'!J:J,'4-Basis ruimtestaat'!B:B,'13-Vloeronderhoud'!A135,'4-Basis ruimtestaat'!I:I,"Hard met was",'4-Basis ruimtestaat'!T:T,"Consultatiebureau")+SUMIFS('4-Basis ruimtestaat'!J:J,'4-Basis ruimtestaat'!B:B,'13-Vloeronderhoud'!A135,'4-Basis ruimtestaat'!I:I,"Hard met was",'4-Basis ruimtestaat'!T:T,"GGD locatie")</f>
        <v>48.75</v>
      </c>
      <c r="D135" s="285">
        <v>1</v>
      </c>
      <c r="E135" s="504">
        <f t="shared" si="4"/>
        <v>0</v>
      </c>
      <c r="F135" s="286">
        <f t="shared" si="5"/>
        <v>0</v>
      </c>
    </row>
    <row r="136" spans="1:6">
      <c r="A136" s="284" t="s">
        <v>123</v>
      </c>
      <c r="B136" s="121" t="s">
        <v>703</v>
      </c>
      <c r="C136" s="524">
        <f>SUMIFS('4-Basis ruimtestaat'!J:J,'4-Basis ruimtestaat'!B:B,'13-Vloeronderhoud'!A136,'4-Basis ruimtestaat'!I:I,"Hard zonder was",'4-Basis ruimtestaat'!T:T,"Onbemande locatie")+SUMIFS('4-Basis ruimtestaat'!J:J,'4-Basis ruimtestaat'!B:B,'13-Vloeronderhoud'!A136,'4-Basis ruimtestaat'!I:I,"Hard zonder was",'4-Basis ruimtestaat'!T:T,"Consultatiebureau")+SUMIFS('4-Basis ruimtestaat'!J:J,'4-Basis ruimtestaat'!B:B,'13-Vloeronderhoud'!A136,'4-Basis ruimtestaat'!I:I,"Hard zonder was",'4-Basis ruimtestaat'!T:T,"GGD locatie")</f>
        <v>129.30000000000001</v>
      </c>
      <c r="D136" s="285">
        <v>4</v>
      </c>
      <c r="E136" s="504">
        <f t="shared" si="4"/>
        <v>0</v>
      </c>
      <c r="F136" s="286">
        <f t="shared" si="5"/>
        <v>0</v>
      </c>
    </row>
    <row r="137" spans="1:6">
      <c r="A137" s="284" t="s">
        <v>123</v>
      </c>
      <c r="B137" s="121" t="s">
        <v>701</v>
      </c>
      <c r="C137" s="482">
        <f>SUMIFS('4-Basis ruimtestaat'!J:J,'4-Basis ruimtestaat'!B:B,'13-Vloeronderhoud'!A137,'4-Basis ruimtestaat'!I:I,"Hard met was",'4-Basis ruimtestaat'!T:T,"Onbemande locatie")+SUMIFS('4-Basis ruimtestaat'!J:J,'4-Basis ruimtestaat'!B:B,'13-Vloeronderhoud'!A137,'4-Basis ruimtestaat'!I:I,"Hard met was",'4-Basis ruimtestaat'!T:T,"Consultatiebureau")+SUMIFS('4-Basis ruimtestaat'!J:J,'4-Basis ruimtestaat'!B:B,'13-Vloeronderhoud'!A137,'4-Basis ruimtestaat'!I:I,"Hard met was",'4-Basis ruimtestaat'!T:T,"GGD locatie")</f>
        <v>214.39</v>
      </c>
      <c r="D137" s="285">
        <v>2</v>
      </c>
      <c r="E137" s="504">
        <f t="shared" si="4"/>
        <v>0</v>
      </c>
      <c r="F137" s="286">
        <f t="shared" si="5"/>
        <v>0</v>
      </c>
    </row>
    <row r="138" spans="1:6">
      <c r="A138" s="284" t="s">
        <v>123</v>
      </c>
      <c r="B138" s="121" t="s">
        <v>702</v>
      </c>
      <c r="C138" s="482">
        <f>SUMIFS('4-Basis ruimtestaat'!J:J,'4-Basis ruimtestaat'!B:B,'13-Vloeronderhoud'!A138,'4-Basis ruimtestaat'!I:I,"Hard met was",'4-Basis ruimtestaat'!T:T,"Onbemande locatie")+SUMIFS('4-Basis ruimtestaat'!J:J,'4-Basis ruimtestaat'!B:B,'13-Vloeronderhoud'!A138,'4-Basis ruimtestaat'!I:I,"Hard met was",'4-Basis ruimtestaat'!T:T,"Consultatiebureau")+SUMIFS('4-Basis ruimtestaat'!J:J,'4-Basis ruimtestaat'!B:B,'13-Vloeronderhoud'!A138,'4-Basis ruimtestaat'!I:I,"Hard met was",'4-Basis ruimtestaat'!T:T,"GGD locatie")</f>
        <v>214.39</v>
      </c>
      <c r="D138" s="285">
        <v>1</v>
      </c>
      <c r="E138" s="504">
        <f t="shared" si="4"/>
        <v>0</v>
      </c>
      <c r="F138" s="286">
        <f t="shared" si="5"/>
        <v>0</v>
      </c>
    </row>
    <row r="139" spans="1:6">
      <c r="A139" s="284" t="s">
        <v>124</v>
      </c>
      <c r="B139" s="121" t="s">
        <v>703</v>
      </c>
      <c r="C139" s="524">
        <f>SUMIFS('4-Basis ruimtestaat'!J:J,'4-Basis ruimtestaat'!B:B,'13-Vloeronderhoud'!A139,'4-Basis ruimtestaat'!I:I,"Hard zonder was",'4-Basis ruimtestaat'!T:T,"Onbemande locatie")+SUMIFS('4-Basis ruimtestaat'!J:J,'4-Basis ruimtestaat'!B:B,'13-Vloeronderhoud'!A139,'4-Basis ruimtestaat'!I:I,"Hard zonder was",'4-Basis ruimtestaat'!T:T,"Consultatiebureau")+SUMIFS('4-Basis ruimtestaat'!J:J,'4-Basis ruimtestaat'!B:B,'13-Vloeronderhoud'!A139,'4-Basis ruimtestaat'!I:I,"Hard zonder was",'4-Basis ruimtestaat'!T:T,"GGD locatie")</f>
        <v>16.930000066757202</v>
      </c>
      <c r="D139" s="285">
        <v>4</v>
      </c>
      <c r="E139" s="504">
        <f t="shared" si="4"/>
        <v>0</v>
      </c>
      <c r="F139" s="286">
        <f t="shared" si="5"/>
        <v>0</v>
      </c>
    </row>
    <row r="140" spans="1:6">
      <c r="A140" s="284" t="s">
        <v>124</v>
      </c>
      <c r="B140" s="121" t="s">
        <v>704</v>
      </c>
      <c r="C140" s="482">
        <f>SUMIFS('4-Basis ruimtestaat'!J:J,'4-Basis ruimtestaat'!B:B,'13-Vloeronderhoud'!A140,'4-Basis ruimtestaat'!I:I,"Zacht",'4-Basis ruimtestaat'!T:T,"Onbemande locatie")+SUMIFS('4-Basis ruimtestaat'!J:J,'4-Basis ruimtestaat'!B:B,'13-Vloeronderhoud'!A140,'4-Basis ruimtestaat'!I:I,"Zacht",'4-Basis ruimtestaat'!T:T,"Consultatiebureau")+SUMIFS('4-Basis ruimtestaat'!J:J,'4-Basis ruimtestaat'!B:B,'13-Vloeronderhoud'!A140,'4-Basis ruimtestaat'!I:I,"Zacht",'4-Basis ruimtestaat'!T:T,"GGD locatie")</f>
        <v>41.749999618530275</v>
      </c>
      <c r="D140" s="285">
        <v>1</v>
      </c>
      <c r="E140" s="504">
        <f t="shared" si="4"/>
        <v>0</v>
      </c>
      <c r="F140" s="286">
        <f t="shared" si="5"/>
        <v>0</v>
      </c>
    </row>
    <row r="141" spans="1:6">
      <c r="A141" s="284" t="s">
        <v>125</v>
      </c>
      <c r="B141" s="121" t="s">
        <v>703</v>
      </c>
      <c r="C141" s="524">
        <f>SUMIFS('4-Basis ruimtestaat'!J:J,'4-Basis ruimtestaat'!B:B,'13-Vloeronderhoud'!A141,'4-Basis ruimtestaat'!I:I,"Hard zonder was",'4-Basis ruimtestaat'!T:T,"Onbemande locatie")+SUMIFS('4-Basis ruimtestaat'!J:J,'4-Basis ruimtestaat'!B:B,'13-Vloeronderhoud'!A141,'4-Basis ruimtestaat'!I:I,"Hard zonder was",'4-Basis ruimtestaat'!T:T,"Consultatiebureau")+SUMIFS('4-Basis ruimtestaat'!J:J,'4-Basis ruimtestaat'!B:B,'13-Vloeronderhoud'!A141,'4-Basis ruimtestaat'!I:I,"Hard zonder was",'4-Basis ruimtestaat'!T:T,"GGD locatie")</f>
        <v>15.5</v>
      </c>
      <c r="D141" s="285">
        <v>4</v>
      </c>
      <c r="E141" s="504">
        <f t="shared" si="4"/>
        <v>0</v>
      </c>
      <c r="F141" s="286">
        <f t="shared" si="5"/>
        <v>0</v>
      </c>
    </row>
    <row r="142" spans="1:6">
      <c r="A142" s="284" t="s">
        <v>125</v>
      </c>
      <c r="B142" s="121" t="s">
        <v>701</v>
      </c>
      <c r="C142" s="482">
        <f>SUMIFS('4-Basis ruimtestaat'!J:J,'4-Basis ruimtestaat'!B:B,'13-Vloeronderhoud'!A142,'4-Basis ruimtestaat'!I:I,"Hard met was",'4-Basis ruimtestaat'!T:T,"Onbemande locatie")+SUMIFS('4-Basis ruimtestaat'!J:J,'4-Basis ruimtestaat'!B:B,'13-Vloeronderhoud'!A142,'4-Basis ruimtestaat'!I:I,"Hard met was",'4-Basis ruimtestaat'!T:T,"Consultatiebureau")+SUMIFS('4-Basis ruimtestaat'!J:J,'4-Basis ruimtestaat'!B:B,'13-Vloeronderhoud'!A142,'4-Basis ruimtestaat'!I:I,"Hard met was",'4-Basis ruimtestaat'!T:T,"GGD locatie")</f>
        <v>24.9</v>
      </c>
      <c r="D142" s="285">
        <v>2</v>
      </c>
      <c r="E142" s="504">
        <f t="shared" si="4"/>
        <v>0</v>
      </c>
      <c r="F142" s="286">
        <f t="shared" si="5"/>
        <v>0</v>
      </c>
    </row>
    <row r="143" spans="1:6">
      <c r="A143" s="284" t="s">
        <v>125</v>
      </c>
      <c r="B143" s="121" t="s">
        <v>702</v>
      </c>
      <c r="C143" s="482">
        <f>SUMIFS('4-Basis ruimtestaat'!J:J,'4-Basis ruimtestaat'!B:B,'13-Vloeronderhoud'!A143,'4-Basis ruimtestaat'!I:I,"Hard met was",'4-Basis ruimtestaat'!T:T,"Onbemande locatie")+SUMIFS('4-Basis ruimtestaat'!J:J,'4-Basis ruimtestaat'!B:B,'13-Vloeronderhoud'!A143,'4-Basis ruimtestaat'!I:I,"Hard met was",'4-Basis ruimtestaat'!T:T,"Consultatiebureau")+SUMIFS('4-Basis ruimtestaat'!J:J,'4-Basis ruimtestaat'!B:B,'13-Vloeronderhoud'!A143,'4-Basis ruimtestaat'!I:I,"Hard met was",'4-Basis ruimtestaat'!T:T,"GGD locatie")</f>
        <v>24.9</v>
      </c>
      <c r="D143" s="285">
        <v>1</v>
      </c>
      <c r="E143" s="504">
        <f t="shared" si="4"/>
        <v>0</v>
      </c>
      <c r="F143" s="286">
        <f t="shared" si="5"/>
        <v>0</v>
      </c>
    </row>
    <row r="144" spans="1:6">
      <c r="A144" s="284" t="s">
        <v>125</v>
      </c>
      <c r="B144" s="121" t="s">
        <v>704</v>
      </c>
      <c r="C144" s="482">
        <f>SUMIFS('4-Basis ruimtestaat'!J:J,'4-Basis ruimtestaat'!B:B,'13-Vloeronderhoud'!A144,'4-Basis ruimtestaat'!I:I,"Zacht",'4-Basis ruimtestaat'!T:T,"Onbemande locatie")+SUMIFS('4-Basis ruimtestaat'!J:J,'4-Basis ruimtestaat'!B:B,'13-Vloeronderhoud'!A144,'4-Basis ruimtestaat'!I:I,"Zacht",'4-Basis ruimtestaat'!T:T,"Consultatiebureau")+SUMIFS('4-Basis ruimtestaat'!J:J,'4-Basis ruimtestaat'!B:B,'13-Vloeronderhoud'!A144,'4-Basis ruimtestaat'!I:I,"Zacht",'4-Basis ruimtestaat'!T:T,"GGD locatie")</f>
        <v>4.7</v>
      </c>
      <c r="D144" s="285">
        <v>1</v>
      </c>
      <c r="E144" s="504">
        <f t="shared" si="4"/>
        <v>0</v>
      </c>
      <c r="F144" s="286">
        <f t="shared" si="5"/>
        <v>0</v>
      </c>
    </row>
    <row r="145" spans="1:6">
      <c r="A145" s="284" t="s">
        <v>126</v>
      </c>
      <c r="B145" s="121" t="s">
        <v>703</v>
      </c>
      <c r="C145" s="524">
        <f>SUMIFS('4-Basis ruimtestaat'!J:J,'4-Basis ruimtestaat'!B:B,'13-Vloeronderhoud'!A145,'4-Basis ruimtestaat'!I:I,"Hard zonder was",'4-Basis ruimtestaat'!T:T,"Onbemande locatie")+SUMIFS('4-Basis ruimtestaat'!J:J,'4-Basis ruimtestaat'!B:B,'13-Vloeronderhoud'!A145,'4-Basis ruimtestaat'!I:I,"Hard zonder was",'4-Basis ruimtestaat'!T:T,"Consultatiebureau")+SUMIFS('4-Basis ruimtestaat'!J:J,'4-Basis ruimtestaat'!B:B,'13-Vloeronderhoud'!A145,'4-Basis ruimtestaat'!I:I,"Hard zonder was",'4-Basis ruimtestaat'!T:T,"GGD locatie")</f>
        <v>10.7</v>
      </c>
      <c r="D145" s="285">
        <v>4</v>
      </c>
      <c r="E145" s="504">
        <f t="shared" si="4"/>
        <v>0</v>
      </c>
      <c r="F145" s="286">
        <f t="shared" si="5"/>
        <v>0</v>
      </c>
    </row>
    <row r="146" spans="1:6">
      <c r="A146" s="284" t="s">
        <v>126</v>
      </c>
      <c r="B146" s="121" t="s">
        <v>701</v>
      </c>
      <c r="C146" s="482">
        <f>SUMIFS('4-Basis ruimtestaat'!J:J,'4-Basis ruimtestaat'!B:B,'13-Vloeronderhoud'!A146,'4-Basis ruimtestaat'!I:I,"Hard met was",'4-Basis ruimtestaat'!T:T,"Onbemande locatie")+SUMIFS('4-Basis ruimtestaat'!J:J,'4-Basis ruimtestaat'!B:B,'13-Vloeronderhoud'!A146,'4-Basis ruimtestaat'!I:I,"Hard met was",'4-Basis ruimtestaat'!T:T,"Consultatiebureau")+SUMIFS('4-Basis ruimtestaat'!J:J,'4-Basis ruimtestaat'!B:B,'13-Vloeronderhoud'!A146,'4-Basis ruimtestaat'!I:I,"Hard met was",'4-Basis ruimtestaat'!T:T,"GGD locatie")</f>
        <v>10.4</v>
      </c>
      <c r="D146" s="285">
        <v>2</v>
      </c>
      <c r="E146" s="504">
        <f t="shared" si="4"/>
        <v>0</v>
      </c>
      <c r="F146" s="286">
        <f t="shared" si="5"/>
        <v>0</v>
      </c>
    </row>
    <row r="147" spans="1:6">
      <c r="A147" s="284" t="s">
        <v>126</v>
      </c>
      <c r="B147" s="121" t="s">
        <v>702</v>
      </c>
      <c r="C147" s="482">
        <f>SUMIFS('4-Basis ruimtestaat'!J:J,'4-Basis ruimtestaat'!B:B,'13-Vloeronderhoud'!A147,'4-Basis ruimtestaat'!I:I,"Hard met was",'4-Basis ruimtestaat'!T:T,"Onbemande locatie")+SUMIFS('4-Basis ruimtestaat'!J:J,'4-Basis ruimtestaat'!B:B,'13-Vloeronderhoud'!A147,'4-Basis ruimtestaat'!I:I,"Hard met was",'4-Basis ruimtestaat'!T:T,"Consultatiebureau")+SUMIFS('4-Basis ruimtestaat'!J:J,'4-Basis ruimtestaat'!B:B,'13-Vloeronderhoud'!A147,'4-Basis ruimtestaat'!I:I,"Hard met was",'4-Basis ruimtestaat'!T:T,"GGD locatie")</f>
        <v>10.4</v>
      </c>
      <c r="D147" s="285">
        <v>1</v>
      </c>
      <c r="E147" s="504">
        <f t="shared" si="4"/>
        <v>0</v>
      </c>
      <c r="F147" s="286">
        <f t="shared" si="5"/>
        <v>0</v>
      </c>
    </row>
    <row r="148" spans="1:6">
      <c r="A148" s="284" t="s">
        <v>127</v>
      </c>
      <c r="B148" s="121" t="s">
        <v>703</v>
      </c>
      <c r="C148" s="524">
        <f>SUMIFS('4-Basis ruimtestaat'!J:J,'4-Basis ruimtestaat'!B:B,'13-Vloeronderhoud'!A148,'4-Basis ruimtestaat'!I:I,"Hard zonder was",'4-Basis ruimtestaat'!T:T,"Onbemande locatie")+SUMIFS('4-Basis ruimtestaat'!J:J,'4-Basis ruimtestaat'!B:B,'13-Vloeronderhoud'!A148,'4-Basis ruimtestaat'!I:I,"Hard zonder was",'4-Basis ruimtestaat'!T:T,"Consultatiebureau")+SUMIFS('4-Basis ruimtestaat'!J:J,'4-Basis ruimtestaat'!B:B,'13-Vloeronderhoud'!A148,'4-Basis ruimtestaat'!I:I,"Hard zonder was",'4-Basis ruimtestaat'!T:T,"GGD locatie")</f>
        <v>301.23999500274658</v>
      </c>
      <c r="D148" s="285">
        <v>4</v>
      </c>
      <c r="E148" s="504">
        <f t="shared" si="4"/>
        <v>0</v>
      </c>
      <c r="F148" s="286">
        <f t="shared" si="5"/>
        <v>0</v>
      </c>
    </row>
    <row r="149" spans="1:6">
      <c r="A149" s="284" t="s">
        <v>127</v>
      </c>
      <c r="B149" s="121" t="s">
        <v>701</v>
      </c>
      <c r="C149" s="482">
        <f>SUMIFS('4-Basis ruimtestaat'!J:J,'4-Basis ruimtestaat'!B:B,'13-Vloeronderhoud'!A149,'4-Basis ruimtestaat'!I:I,"Hard met was",'4-Basis ruimtestaat'!T:T,"Onbemande locatie")+SUMIFS('4-Basis ruimtestaat'!J:J,'4-Basis ruimtestaat'!B:B,'13-Vloeronderhoud'!A149,'4-Basis ruimtestaat'!I:I,"Hard met was",'4-Basis ruimtestaat'!T:T,"Consultatiebureau")+SUMIFS('4-Basis ruimtestaat'!J:J,'4-Basis ruimtestaat'!B:B,'13-Vloeronderhoud'!A149,'4-Basis ruimtestaat'!I:I,"Hard met was",'4-Basis ruimtestaat'!T:T,"GGD locatie")</f>
        <v>66</v>
      </c>
      <c r="D149" s="285">
        <v>2</v>
      </c>
      <c r="E149" s="504">
        <f t="shared" si="4"/>
        <v>0</v>
      </c>
      <c r="F149" s="286">
        <f t="shared" si="5"/>
        <v>0</v>
      </c>
    </row>
    <row r="150" spans="1:6">
      <c r="A150" s="284" t="s">
        <v>127</v>
      </c>
      <c r="B150" s="121" t="s">
        <v>702</v>
      </c>
      <c r="C150" s="482">
        <f>SUMIFS('4-Basis ruimtestaat'!J:J,'4-Basis ruimtestaat'!B:B,'13-Vloeronderhoud'!A150,'4-Basis ruimtestaat'!I:I,"Hard met was",'4-Basis ruimtestaat'!T:T,"Onbemande locatie")+SUMIFS('4-Basis ruimtestaat'!J:J,'4-Basis ruimtestaat'!B:B,'13-Vloeronderhoud'!A150,'4-Basis ruimtestaat'!I:I,"Hard met was",'4-Basis ruimtestaat'!T:T,"Consultatiebureau")+SUMIFS('4-Basis ruimtestaat'!J:J,'4-Basis ruimtestaat'!B:B,'13-Vloeronderhoud'!A150,'4-Basis ruimtestaat'!I:I,"Hard met was",'4-Basis ruimtestaat'!T:T,"GGD locatie")</f>
        <v>66</v>
      </c>
      <c r="D150" s="285">
        <v>1</v>
      </c>
      <c r="E150" s="504">
        <f t="shared" si="4"/>
        <v>0</v>
      </c>
      <c r="F150" s="286">
        <f t="shared" si="5"/>
        <v>0</v>
      </c>
    </row>
    <row r="151" spans="1:6">
      <c r="A151" s="284" t="s">
        <v>98</v>
      </c>
      <c r="B151" s="121" t="s">
        <v>703</v>
      </c>
      <c r="C151" s="482">
        <f>SUMIFS('4-Basis ruimtestaat'!J:J,'4-Basis ruimtestaat'!B:B,'13-Vloeronderhoud'!A151,'4-Basis ruimtestaat'!I:I,"Hard zonder was")</f>
        <v>64.500000715255737</v>
      </c>
      <c r="D151" s="285">
        <v>4</v>
      </c>
      <c r="E151" s="504">
        <f t="shared" si="4"/>
        <v>0</v>
      </c>
      <c r="F151" s="286">
        <f t="shared" si="5"/>
        <v>0</v>
      </c>
    </row>
    <row r="152" spans="1:6">
      <c r="A152" s="284" t="s">
        <v>98</v>
      </c>
      <c r="B152" s="121" t="s">
        <v>701</v>
      </c>
      <c r="C152" s="482">
        <f>SUMIFS('4-Basis ruimtestaat'!J:J,'4-Basis ruimtestaat'!B:B,'13-Vloeronderhoud'!A152,'4-Basis ruimtestaat'!I:I,"Hard met was")</f>
        <v>787.00000190734863</v>
      </c>
      <c r="D152" s="285">
        <v>2</v>
      </c>
      <c r="E152" s="504">
        <f t="shared" si="4"/>
        <v>0</v>
      </c>
      <c r="F152" s="286">
        <f t="shared" si="5"/>
        <v>0</v>
      </c>
    </row>
    <row r="153" spans="1:6">
      <c r="A153" s="284" t="s">
        <v>98</v>
      </c>
      <c r="B153" s="121" t="s">
        <v>702</v>
      </c>
      <c r="C153" s="482">
        <f>SUMIFS('4-Basis ruimtestaat'!J:J,'4-Basis ruimtestaat'!B:B,'13-Vloeronderhoud'!A153,'4-Basis ruimtestaat'!I:I,"Hard met was")</f>
        <v>787.00000190734863</v>
      </c>
      <c r="D153" s="285">
        <v>1</v>
      </c>
      <c r="E153" s="504">
        <f t="shared" si="4"/>
        <v>0</v>
      </c>
      <c r="F153" s="286">
        <f t="shared" si="5"/>
        <v>0</v>
      </c>
    </row>
    <row r="154" spans="1:6">
      <c r="A154" s="284" t="s">
        <v>98</v>
      </c>
      <c r="B154" s="121" t="s">
        <v>704</v>
      </c>
      <c r="C154" s="482">
        <f>SUMIFS('4-Basis ruimtestaat'!J:J,'4-Basis ruimtestaat'!B:B,'13-Vloeronderhoud'!A154,'4-Basis ruimtestaat'!I:I,"Zacht")</f>
        <v>3094.0999779701233</v>
      </c>
      <c r="D154" s="285">
        <v>1</v>
      </c>
      <c r="E154" s="504">
        <f t="shared" si="4"/>
        <v>0</v>
      </c>
      <c r="F154" s="286">
        <f t="shared" si="5"/>
        <v>0</v>
      </c>
    </row>
    <row r="156" spans="1:6" s="143" customFormat="1" ht="12.75">
      <c r="A156" s="182" t="s">
        <v>27</v>
      </c>
      <c r="B156" s="287"/>
      <c r="C156" s="287"/>
      <c r="D156" s="287"/>
      <c r="E156" s="287"/>
      <c r="F156" s="260">
        <f>SUM(F13:F154)</f>
        <v>0</v>
      </c>
    </row>
  </sheetData>
  <pageMargins left="0.59375" right="0.7" top="0.75" bottom="0.75" header="0.3" footer="0.3"/>
  <pageSetup paperSize="9" fitToHeight="0" orientation="landscape" r:id="rId1"/>
  <headerFooter>
    <oddFooter>&amp;L&amp;F-&amp;A
Atir b.v. ©&amp;Rprintversie &amp;D</oddFooter>
  </headerFooter>
  <ignoredErrors>
    <ignoredError sqref="E13 E14:E15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Q65"/>
  <sheetViews>
    <sheetView showGridLines="0" tabSelected="1" zoomScale="80" zoomScaleNormal="80" workbookViewId="0">
      <pane ySplit="10" topLeftCell="A11" activePane="bottomLeft" state="frozen"/>
      <selection activeCell="D33" sqref="D33"/>
      <selection pane="bottomLeft"/>
    </sheetView>
  </sheetViews>
  <sheetFormatPr defaultColWidth="9.28515625" defaultRowHeight="13.15"/>
  <cols>
    <col min="1" max="1" width="35.5703125" style="42" customWidth="1"/>
    <col min="2" max="2" width="22.85546875" style="42" bestFit="1" customWidth="1"/>
    <col min="3" max="3" width="16.140625" style="42" customWidth="1"/>
    <col min="4" max="4" width="3.7109375" style="42" customWidth="1"/>
    <col min="5" max="7" width="12.7109375" style="42" customWidth="1"/>
    <col min="8" max="8" width="17.7109375" style="42" customWidth="1"/>
    <col min="9" max="9" width="2.42578125" style="42" customWidth="1"/>
    <col min="10" max="10" width="35.140625" style="42" customWidth="1"/>
    <col min="11" max="11" width="26.7109375" style="42" customWidth="1"/>
    <col min="12" max="12" width="17.140625" style="42" customWidth="1"/>
    <col min="13" max="13" width="16.28515625" style="42" bestFit="1" customWidth="1"/>
    <col min="14" max="14" width="18.5703125" style="42" bestFit="1" customWidth="1"/>
    <col min="15" max="15" width="10.28515625" style="42" bestFit="1" customWidth="1"/>
    <col min="16" max="16384" width="9.28515625" style="42"/>
  </cols>
  <sheetData>
    <row r="1" spans="1:17">
      <c r="A1" s="394" t="s">
        <v>5</v>
      </c>
      <c r="B1" s="41"/>
      <c r="C1" s="41"/>
    </row>
    <row r="2" spans="1:17">
      <c r="A2" s="43"/>
      <c r="B2" s="41"/>
      <c r="C2" s="41"/>
    </row>
    <row r="3" spans="1:17" s="45" customFormat="1" ht="15.4">
      <c r="A3" s="75" t="s">
        <v>6</v>
      </c>
      <c r="B3" s="76" t="s">
        <v>7</v>
      </c>
      <c r="C3" s="76"/>
      <c r="D3" s="76"/>
      <c r="E3" s="44"/>
      <c r="F3" s="44"/>
      <c r="G3" s="42"/>
      <c r="H3" s="42"/>
      <c r="I3" s="42"/>
      <c r="J3" s="42"/>
      <c r="K3" s="42"/>
      <c r="L3" s="42"/>
      <c r="M3" s="42"/>
      <c r="N3" s="42"/>
    </row>
    <row r="4" spans="1:17" s="45" customFormat="1" ht="15.4">
      <c r="A4" s="75" t="s">
        <v>8</v>
      </c>
      <c r="B4" s="76" t="str">
        <f ca="1">MID(CELL("bestandsnaam",$D$10),SEARCH("]",CELL("bestandsnaam",$D$10),1)+1,256)</f>
        <v>1-Contractblad totaal</v>
      </c>
      <c r="C4" s="76"/>
      <c r="D4" s="76"/>
      <c r="E4" s="44"/>
      <c r="F4" s="44"/>
      <c r="G4" s="42"/>
      <c r="H4" s="42"/>
      <c r="I4" s="42"/>
      <c r="J4" s="42"/>
      <c r="K4" s="42"/>
      <c r="L4" s="42"/>
      <c r="M4" s="42"/>
      <c r="N4" s="42"/>
    </row>
    <row r="5" spans="1:17" s="45" customFormat="1" ht="15.4">
      <c r="A5" s="75" t="s">
        <v>9</v>
      </c>
      <c r="B5" s="76" t="s">
        <v>10</v>
      </c>
      <c r="C5" s="76"/>
      <c r="D5" s="76"/>
      <c r="E5" s="44"/>
      <c r="F5" s="44"/>
      <c r="G5" s="46"/>
      <c r="H5" s="46"/>
      <c r="J5" s="42"/>
      <c r="K5" s="42"/>
      <c r="L5" s="42"/>
      <c r="M5" s="42"/>
      <c r="N5" s="42"/>
    </row>
    <row r="6" spans="1:17" s="45" customFormat="1" ht="15.4">
      <c r="A6" s="75" t="s">
        <v>11</v>
      </c>
      <c r="B6" s="76" t="s">
        <v>12</v>
      </c>
      <c r="C6" s="76"/>
      <c r="D6" s="76"/>
      <c r="E6" s="44"/>
      <c r="F6" s="44"/>
      <c r="G6" s="46"/>
      <c r="H6" s="46"/>
      <c r="J6" s="42"/>
      <c r="K6" s="42"/>
      <c r="L6" s="42"/>
      <c r="M6" s="42"/>
      <c r="N6" s="42"/>
    </row>
    <row r="7" spans="1:17" s="45" customFormat="1" ht="15.4">
      <c r="A7" s="75" t="s">
        <v>13</v>
      </c>
      <c r="B7" s="443" t="s">
        <v>14</v>
      </c>
      <c r="C7" s="76"/>
      <c r="D7" s="76"/>
      <c r="E7" s="44"/>
      <c r="F7" s="44"/>
      <c r="G7" s="46"/>
      <c r="H7" s="46"/>
      <c r="J7" s="42"/>
      <c r="K7" s="42"/>
      <c r="L7" s="42"/>
      <c r="M7" s="42"/>
      <c r="N7" s="42"/>
    </row>
    <row r="8" spans="1:17" s="45" customFormat="1" ht="15.4">
      <c r="A8" s="75" t="s">
        <v>15</v>
      </c>
      <c r="B8" s="592"/>
      <c r="C8" s="592"/>
      <c r="D8" s="593"/>
      <c r="E8" s="44"/>
      <c r="F8" s="44"/>
      <c r="G8" s="46"/>
      <c r="H8" s="46"/>
      <c r="J8" s="42"/>
      <c r="K8" s="42"/>
      <c r="L8" s="42"/>
      <c r="M8" s="42"/>
      <c r="N8" s="42"/>
    </row>
    <row r="9" spans="1:17" s="45" customFormat="1" ht="15.4">
      <c r="A9" s="75" t="s">
        <v>16</v>
      </c>
      <c r="B9" s="109">
        <v>45017</v>
      </c>
      <c r="C9" s="77"/>
      <c r="D9" s="76"/>
      <c r="E9" s="44"/>
      <c r="F9" s="44"/>
      <c r="G9" s="46"/>
      <c r="H9" s="46"/>
      <c r="I9" s="46"/>
      <c r="J9" s="42"/>
      <c r="K9" s="42"/>
      <c r="L9" s="42"/>
      <c r="M9" s="42"/>
      <c r="N9" s="42"/>
      <c r="O9" s="46"/>
      <c r="P9" s="46"/>
      <c r="Q9" s="46"/>
    </row>
    <row r="10" spans="1:17" s="45" customFormat="1" ht="15.4">
      <c r="A10" s="47"/>
      <c r="G10" s="48"/>
      <c r="H10" s="48"/>
      <c r="J10" s="42"/>
      <c r="K10" s="42"/>
      <c r="L10" s="42"/>
      <c r="M10" s="42"/>
      <c r="N10" s="42"/>
    </row>
    <row r="11" spans="1:17" s="45" customFormat="1" ht="15.4">
      <c r="A11" s="49" t="s">
        <v>17</v>
      </c>
      <c r="B11" s="50"/>
      <c r="C11" s="50"/>
      <c r="D11" s="50"/>
      <c r="E11" s="50"/>
      <c r="F11" s="50"/>
      <c r="G11" s="51"/>
      <c r="H11" s="52"/>
      <c r="J11" s="42"/>
      <c r="K11" s="42"/>
      <c r="L11" s="42"/>
      <c r="M11" s="42"/>
      <c r="N11" s="42"/>
    </row>
    <row r="12" spans="1:17" ht="15.4">
      <c r="O12" s="45"/>
    </row>
    <row r="13" spans="1:17" ht="26.25">
      <c r="A13" s="78" t="s">
        <v>18</v>
      </c>
      <c r="D13" s="79"/>
      <c r="E13" s="79" t="s">
        <v>19</v>
      </c>
      <c r="F13" s="79" t="s">
        <v>20</v>
      </c>
      <c r="G13" s="79" t="s">
        <v>21</v>
      </c>
      <c r="H13" s="80" t="s">
        <v>22</v>
      </c>
      <c r="I13" s="53"/>
      <c r="O13" s="45"/>
    </row>
    <row r="14" spans="1:17" ht="15.4">
      <c r="A14" s="82" t="s">
        <v>23</v>
      </c>
      <c r="B14" s="82" t="s">
        <v>24</v>
      </c>
      <c r="C14" s="82" t="s">
        <v>25</v>
      </c>
      <c r="D14" s="83"/>
      <c r="E14" s="448">
        <f>100%-E15</f>
        <v>1</v>
      </c>
      <c r="F14" s="54" t="e">
        <f>SUM('4-Basis ruimtestaat'!O:O)*E14</f>
        <v>#DIV/0!</v>
      </c>
      <c r="G14" s="55" t="e">
        <f>'6-Opbouw uurtarief productie'!E47</f>
        <v>#DIV/0!</v>
      </c>
      <c r="H14" s="56" t="e">
        <f>G14*F14</f>
        <v>#DIV/0!</v>
      </c>
      <c r="I14" s="53"/>
      <c r="J14" s="81"/>
      <c r="L14" s="45"/>
      <c r="M14" s="45"/>
      <c r="N14" s="45"/>
      <c r="O14" s="45"/>
    </row>
    <row r="15" spans="1:17" ht="15.4">
      <c r="A15" s="82" t="s">
        <v>26</v>
      </c>
      <c r="B15" s="82" t="s">
        <v>24</v>
      </c>
      <c r="C15" s="82" t="s">
        <v>25</v>
      </c>
      <c r="D15" s="83"/>
      <c r="E15" s="569"/>
      <c r="F15" s="54">
        <f>'2-Kosten per locatie'!F71</f>
        <v>0</v>
      </c>
      <c r="G15" s="400">
        <v>0</v>
      </c>
      <c r="H15" s="56">
        <f>G15*F15</f>
        <v>0</v>
      </c>
      <c r="I15" s="53"/>
      <c r="J15" s="81"/>
      <c r="L15" s="45"/>
      <c r="M15" s="45"/>
      <c r="N15" s="45"/>
      <c r="O15" s="45"/>
    </row>
    <row r="16" spans="1:17" ht="15.4">
      <c r="A16" s="82"/>
      <c r="B16" s="82"/>
      <c r="C16" s="84" t="s">
        <v>27</v>
      </c>
      <c r="D16" s="85"/>
      <c r="E16" s="57">
        <f>SUM(E14:E15)</f>
        <v>1</v>
      </c>
      <c r="F16" s="54"/>
      <c r="G16" s="58"/>
      <c r="H16" s="56"/>
      <c r="I16" s="53"/>
      <c r="J16" s="81"/>
      <c r="K16" s="45"/>
      <c r="L16" s="45"/>
      <c r="M16" s="45"/>
      <c r="N16" s="45"/>
      <c r="O16" s="45"/>
    </row>
    <row r="17" spans="1:15" ht="15.4">
      <c r="A17" s="82"/>
      <c r="B17" s="86"/>
      <c r="C17" s="86"/>
      <c r="D17" s="86"/>
      <c r="E17" s="86"/>
      <c r="F17" s="87"/>
      <c r="G17" s="86"/>
      <c r="H17" s="86"/>
      <c r="I17" s="86"/>
      <c r="J17" s="81"/>
      <c r="K17" s="45"/>
      <c r="L17" s="45"/>
      <c r="M17" s="45"/>
      <c r="N17" s="45"/>
      <c r="O17" s="45"/>
    </row>
    <row r="18" spans="1:15" ht="15.4">
      <c r="A18" s="82" t="s">
        <v>28</v>
      </c>
      <c r="B18" s="82" t="s">
        <v>24</v>
      </c>
      <c r="C18" s="82" t="s">
        <v>25</v>
      </c>
      <c r="D18" s="86"/>
      <c r="E18" s="399">
        <v>0</v>
      </c>
      <c r="F18" s="59" t="e">
        <f>F14*E18</f>
        <v>#DIV/0!</v>
      </c>
      <c r="G18" s="55" t="e">
        <f>'7-Opbouw uurtarief toezicht'!E47</f>
        <v>#DIV/0!</v>
      </c>
      <c r="H18" s="56" t="e">
        <f>G18*F18</f>
        <v>#DIV/0!</v>
      </c>
      <c r="J18" s="81"/>
      <c r="K18" s="45"/>
      <c r="L18" s="45"/>
      <c r="M18" s="45"/>
      <c r="N18" s="45"/>
      <c r="O18" s="45"/>
    </row>
    <row r="19" spans="1:15" ht="15.4">
      <c r="A19" s="82"/>
      <c r="B19" s="82"/>
      <c r="C19" s="84" t="s">
        <v>29</v>
      </c>
      <c r="D19" s="88"/>
      <c r="E19" s="89" t="e">
        <f>F18/F14</f>
        <v>#DIV/0!</v>
      </c>
      <c r="F19" s="90"/>
      <c r="G19" s="82"/>
      <c r="H19" s="82"/>
      <c r="I19" s="82"/>
      <c r="J19" s="81"/>
      <c r="K19" s="45"/>
      <c r="L19" s="45"/>
      <c r="M19" s="45"/>
      <c r="N19" s="45"/>
      <c r="O19" s="45"/>
    </row>
    <row r="20" spans="1:15" ht="15.4">
      <c r="A20" s="82"/>
      <c r="B20" s="82"/>
      <c r="C20" s="91"/>
      <c r="D20" s="82"/>
      <c r="E20" s="92"/>
      <c r="F20" s="90"/>
      <c r="G20" s="82"/>
      <c r="H20" s="82"/>
      <c r="I20" s="82"/>
      <c r="J20" s="81"/>
      <c r="K20" s="45"/>
      <c r="L20" s="45"/>
      <c r="M20" s="45"/>
      <c r="N20" s="45"/>
      <c r="O20" s="45"/>
    </row>
    <row r="21" spans="1:15" ht="15.4">
      <c r="A21" s="93" t="s">
        <v>30</v>
      </c>
      <c r="B21" s="88" t="s">
        <v>24</v>
      </c>
      <c r="C21" s="88" t="s">
        <v>25</v>
      </c>
      <c r="D21" s="88"/>
      <c r="E21" s="60"/>
      <c r="F21" s="94"/>
      <c r="G21" s="61" t="e">
        <f>(H18+H14)/F14</f>
        <v>#DIV/0!</v>
      </c>
      <c r="H21" s="82"/>
      <c r="I21" s="82"/>
      <c r="J21" s="81"/>
      <c r="K21" s="45"/>
      <c r="L21" s="45"/>
      <c r="M21" s="45"/>
      <c r="N21" s="45"/>
      <c r="O21" s="45"/>
    </row>
    <row r="22" spans="1:15" ht="15.4">
      <c r="A22" s="82"/>
      <c r="B22" s="82"/>
      <c r="C22" s="82"/>
      <c r="D22" s="82"/>
      <c r="E22" s="82"/>
      <c r="F22" s="82"/>
      <c r="G22" s="82"/>
      <c r="H22" s="82"/>
      <c r="J22" s="81"/>
      <c r="K22" s="45"/>
      <c r="L22" s="45"/>
      <c r="M22" s="45"/>
      <c r="N22" s="45"/>
      <c r="O22" s="45"/>
    </row>
    <row r="23" spans="1:15" ht="15.4">
      <c r="A23" s="82" t="s">
        <v>23</v>
      </c>
      <c r="B23" s="82" t="s">
        <v>31</v>
      </c>
      <c r="C23" s="82"/>
      <c r="D23" s="82"/>
      <c r="E23" s="448">
        <f>100%-E25</f>
        <v>1</v>
      </c>
      <c r="F23" s="507" t="e">
        <f>SUM('4-Basis ruimtestaat'!P:P)*'1-Contractblad totaal'!E23</f>
        <v>#DIV/0!</v>
      </c>
      <c r="G23" s="508" t="e">
        <f>'6-Opbouw uurtarief productie'!E53</f>
        <v>#DIV/0!</v>
      </c>
      <c r="H23" s="506" t="e">
        <f>F23*G23</f>
        <v>#DIV/0!</v>
      </c>
      <c r="J23" s="81"/>
      <c r="K23" s="45"/>
      <c r="L23" s="45"/>
      <c r="M23" s="45"/>
      <c r="N23" s="45"/>
      <c r="O23" s="45"/>
    </row>
    <row r="24" spans="1:15" ht="15.4">
      <c r="A24" s="82" t="s">
        <v>26</v>
      </c>
      <c r="B24" s="82" t="s">
        <v>31</v>
      </c>
      <c r="C24" s="82"/>
      <c r="D24" s="82"/>
      <c r="E24" s="510"/>
      <c r="F24" s="507" t="e">
        <f>'2-Kosten per locatie'!G71</f>
        <v>#DIV/0!</v>
      </c>
      <c r="G24" s="511">
        <v>0</v>
      </c>
      <c r="H24" s="506" t="e">
        <f>F24*G24</f>
        <v>#DIV/0!</v>
      </c>
      <c r="J24" s="81"/>
      <c r="K24" s="45"/>
      <c r="L24" s="45"/>
      <c r="M24" s="45"/>
      <c r="N24" s="45"/>
      <c r="O24" s="45"/>
    </row>
    <row r="25" spans="1:15" ht="15.4">
      <c r="A25" s="82"/>
      <c r="B25" s="82"/>
      <c r="C25" s="82"/>
      <c r="D25" s="82"/>
      <c r="E25" s="82"/>
      <c r="F25" s="82"/>
      <c r="G25" s="82"/>
      <c r="H25" s="506"/>
      <c r="J25" s="81"/>
      <c r="K25" s="45"/>
      <c r="L25" s="45"/>
      <c r="M25" s="45"/>
      <c r="N25" s="45"/>
      <c r="O25" s="45"/>
    </row>
    <row r="26" spans="1:15" ht="15.4">
      <c r="A26" s="82" t="s">
        <v>28</v>
      </c>
      <c r="B26" s="82" t="s">
        <v>31</v>
      </c>
      <c r="C26" s="82"/>
      <c r="D26" s="82"/>
      <c r="E26" s="399">
        <v>0</v>
      </c>
      <c r="F26" s="507" t="e">
        <f>F23*E26</f>
        <v>#DIV/0!</v>
      </c>
      <c r="G26" s="508" t="e">
        <f>'7-Opbouw uurtarief toezicht'!E53</f>
        <v>#DIV/0!</v>
      </c>
      <c r="H26" s="506" t="e">
        <f>F26*G26</f>
        <v>#DIV/0!</v>
      </c>
      <c r="J26" s="81"/>
      <c r="K26" s="45"/>
      <c r="L26" s="45"/>
      <c r="M26" s="45"/>
      <c r="N26" s="45"/>
      <c r="O26" s="45"/>
    </row>
    <row r="27" spans="1:15" ht="15.4">
      <c r="A27" s="82"/>
      <c r="B27" s="82"/>
      <c r="C27" s="82"/>
      <c r="D27" s="82"/>
      <c r="E27" s="82"/>
      <c r="F27" s="82"/>
      <c r="G27" s="82"/>
      <c r="H27" s="82"/>
      <c r="J27" s="81"/>
      <c r="K27" s="45"/>
      <c r="L27" s="45"/>
      <c r="M27" s="45"/>
      <c r="N27" s="45"/>
      <c r="O27" s="45"/>
    </row>
    <row r="28" spans="1:15" ht="15.4">
      <c r="A28" s="93" t="s">
        <v>30</v>
      </c>
      <c r="B28" s="88" t="s">
        <v>31</v>
      </c>
      <c r="C28" s="88" t="s">
        <v>25</v>
      </c>
      <c r="D28" s="88"/>
      <c r="E28" s="60"/>
      <c r="F28" s="94"/>
      <c r="G28" s="61" t="e">
        <f>(H23+H26)/F23</f>
        <v>#DIV/0!</v>
      </c>
      <c r="H28" s="82"/>
      <c r="J28" s="81"/>
      <c r="K28" s="45"/>
      <c r="L28" s="45"/>
      <c r="M28" s="45"/>
      <c r="N28" s="45"/>
      <c r="O28" s="45"/>
    </row>
    <row r="29" spans="1:15" ht="15.4">
      <c r="A29" s="82"/>
      <c r="B29" s="82"/>
      <c r="C29" s="82"/>
      <c r="D29" s="82"/>
      <c r="E29" s="82"/>
      <c r="F29" s="82"/>
      <c r="G29" s="82"/>
      <c r="H29" s="82"/>
      <c r="J29" s="81"/>
      <c r="K29" s="45"/>
      <c r="L29" s="45"/>
      <c r="M29" s="45"/>
      <c r="N29" s="45"/>
      <c r="O29" s="45"/>
    </row>
    <row r="30" spans="1:15" ht="15.4">
      <c r="A30" s="95" t="s">
        <v>32</v>
      </c>
      <c r="H30" s="96" t="e">
        <f>SUM(H14:H26)</f>
        <v>#DIV/0!</v>
      </c>
      <c r="I30" s="62"/>
      <c r="J30" s="81"/>
      <c r="K30" s="45"/>
      <c r="L30" s="45"/>
      <c r="M30" s="45"/>
      <c r="N30" s="45"/>
      <c r="O30" s="45"/>
    </row>
    <row r="31" spans="1:15" ht="15.4">
      <c r="A31" s="64" t="s">
        <v>33</v>
      </c>
      <c r="G31" s="65">
        <v>0.21</v>
      </c>
      <c r="H31" s="66" t="e">
        <f>G31*H30</f>
        <v>#DIV/0!</v>
      </c>
      <c r="I31" s="62"/>
      <c r="J31" s="81"/>
      <c r="K31" s="45"/>
      <c r="L31" s="45"/>
      <c r="M31" s="45"/>
      <c r="N31" s="45"/>
      <c r="O31" s="45"/>
    </row>
    <row r="32" spans="1:15" ht="15.4">
      <c r="A32" s="64" t="s">
        <v>34</v>
      </c>
      <c r="G32" s="53" t="s">
        <v>35</v>
      </c>
      <c r="H32" s="56" t="e">
        <f>H31+H30</f>
        <v>#DIV/0!</v>
      </c>
      <c r="I32" s="62"/>
      <c r="J32" s="45"/>
      <c r="K32" s="45"/>
      <c r="L32" s="45"/>
      <c r="M32" s="45"/>
      <c r="N32" s="45"/>
      <c r="O32" s="45"/>
    </row>
    <row r="33" spans="1:15" ht="15.4">
      <c r="A33" s="64"/>
      <c r="G33" s="53"/>
      <c r="H33" s="56"/>
      <c r="I33" s="63"/>
      <c r="J33" s="45"/>
      <c r="K33" s="45"/>
      <c r="L33" s="45"/>
      <c r="M33" s="45"/>
      <c r="N33" s="45"/>
      <c r="O33" s="45"/>
    </row>
    <row r="34" spans="1:15" s="45" customFormat="1" ht="15.4">
      <c r="A34" s="49" t="s">
        <v>36</v>
      </c>
      <c r="B34" s="50"/>
      <c r="C34" s="50"/>
      <c r="D34" s="50"/>
      <c r="E34" s="50"/>
      <c r="F34" s="50"/>
      <c r="G34" s="51"/>
      <c r="H34" s="52"/>
    </row>
    <row r="35" spans="1:15" ht="15.4">
      <c r="J35" s="449"/>
      <c r="O35" s="45"/>
    </row>
    <row r="36" spans="1:15">
      <c r="A36" s="82" t="str">
        <f ca="1">'8-Additionele werkzaamheden'!B4</f>
        <v>8-Additionele werkzaamheden</v>
      </c>
      <c r="B36" s="67"/>
      <c r="C36" s="67"/>
      <c r="D36" s="67"/>
      <c r="E36" s="67"/>
      <c r="F36" s="67"/>
      <c r="G36" s="67"/>
      <c r="H36" s="70">
        <f>'8-Additionele werkzaamheden'!H23</f>
        <v>0</v>
      </c>
    </row>
    <row r="37" spans="1:15">
      <c r="A37" s="67"/>
      <c r="B37" s="67"/>
      <c r="C37" s="67"/>
      <c r="D37" s="67"/>
      <c r="E37" s="67"/>
      <c r="F37" s="67"/>
      <c r="G37" s="67"/>
      <c r="H37" s="67"/>
    </row>
    <row r="38" spans="1:15">
      <c r="A38" s="82" t="str">
        <f ca="1">'10-Glasbewassing'!B4</f>
        <v>10-Glasbewassing</v>
      </c>
      <c r="B38" s="67"/>
      <c r="C38" s="67"/>
      <c r="D38" s="67"/>
      <c r="E38" s="67"/>
      <c r="F38" s="67"/>
      <c r="G38" s="67"/>
      <c r="H38" s="68">
        <f>'10-Glasbewassing'!K146</f>
        <v>0</v>
      </c>
    </row>
    <row r="39" spans="1:15">
      <c r="A39" s="67"/>
      <c r="B39" s="67"/>
      <c r="C39" s="67"/>
      <c r="D39" s="67"/>
      <c r="E39" s="67"/>
      <c r="F39" s="67"/>
      <c r="G39" s="67"/>
      <c r="H39" s="67"/>
    </row>
    <row r="40" spans="1:15">
      <c r="A40" s="82" t="str">
        <f ca="1">'11-Machinekosten'!B4</f>
        <v>11-Machinekosten</v>
      </c>
      <c r="B40" s="67"/>
      <c r="C40" s="67"/>
      <c r="D40" s="67"/>
      <c r="E40" s="67"/>
      <c r="F40" s="67"/>
      <c r="G40" s="67"/>
      <c r="H40" s="68">
        <f>'11-Machinekosten'!P17</f>
        <v>0</v>
      </c>
    </row>
    <row r="41" spans="1:15">
      <c r="A41" s="67"/>
      <c r="B41" s="67"/>
      <c r="C41" s="67"/>
      <c r="D41" s="67"/>
      <c r="E41" s="67"/>
      <c r="F41" s="67"/>
      <c r="G41" s="67"/>
      <c r="H41" s="67"/>
    </row>
    <row r="42" spans="1:15">
      <c r="A42" s="82" t="str">
        <f ca="1">'12-Sanitaire voorzieningen'!B4</f>
        <v>12-Sanitaire voorzieningen</v>
      </c>
      <c r="B42" s="67"/>
      <c r="C42" s="67"/>
      <c r="D42" s="67"/>
      <c r="E42" s="67"/>
      <c r="F42" s="67"/>
      <c r="G42" s="67"/>
      <c r="H42" s="68">
        <f>'12-Sanitaire voorzieningen'!E33</f>
        <v>0</v>
      </c>
      <c r="L42" s="67"/>
      <c r="M42" s="67"/>
      <c r="N42" s="67"/>
    </row>
    <row r="43" spans="1:15" s="67" customFormat="1"/>
    <row r="44" spans="1:15" s="67" customFormat="1">
      <c r="A44" s="90" t="s">
        <v>37</v>
      </c>
      <c r="H44" s="69">
        <f>'2-Kosten per locatie'!S71</f>
        <v>0</v>
      </c>
    </row>
    <row r="45" spans="1:15" s="67" customFormat="1">
      <c r="J45" s="42"/>
      <c r="K45" s="42"/>
      <c r="L45" s="42"/>
      <c r="M45" s="42"/>
      <c r="N45" s="42"/>
    </row>
    <row r="46" spans="1:15">
      <c r="A46" s="95" t="s">
        <v>38</v>
      </c>
      <c r="H46" s="70">
        <f>SUM(H35:H45)-H42</f>
        <v>0</v>
      </c>
    </row>
    <row r="47" spans="1:15">
      <c r="A47" s="64" t="s">
        <v>33</v>
      </c>
      <c r="G47" s="65">
        <v>0.21</v>
      </c>
      <c r="H47" s="66">
        <f>G47*H46</f>
        <v>0</v>
      </c>
    </row>
    <row r="48" spans="1:15">
      <c r="A48" s="64" t="s">
        <v>34</v>
      </c>
      <c r="H48" s="70">
        <f>H46+H47</f>
        <v>0</v>
      </c>
    </row>
    <row r="50" spans="1:11">
      <c r="A50" s="97" t="s">
        <v>39</v>
      </c>
      <c r="B50" s="60"/>
      <c r="C50" s="60"/>
      <c r="D50" s="60"/>
      <c r="E50" s="98"/>
      <c r="F50" s="98" t="s">
        <v>40</v>
      </c>
      <c r="G50" s="98"/>
      <c r="H50" s="523" t="e">
        <f>H46+H30</f>
        <v>#DIV/0!</v>
      </c>
      <c r="J50" s="70"/>
      <c r="K50" s="70"/>
    </row>
    <row r="51" spans="1:11">
      <c r="A51" s="64" t="s">
        <v>33</v>
      </c>
      <c r="G51" s="65">
        <v>0.21</v>
      </c>
      <c r="H51" s="66" t="e">
        <f>G51*H50</f>
        <v>#DIV/0!</v>
      </c>
    </row>
    <row r="52" spans="1:11">
      <c r="A52" s="64" t="s">
        <v>34</v>
      </c>
      <c r="H52" s="70" t="e">
        <f>H50+H51</f>
        <v>#DIV/0!</v>
      </c>
    </row>
    <row r="53" spans="1:11" ht="14.65">
      <c r="J53" s="443"/>
    </row>
    <row r="54" spans="1:11" ht="14.65">
      <c r="A54" s="71" t="s">
        <v>41</v>
      </c>
      <c r="B54" s="72"/>
      <c r="C54" s="72"/>
      <c r="D54" s="72"/>
      <c r="E54" s="73"/>
      <c r="F54" s="72"/>
      <c r="G54" s="72"/>
      <c r="H54" s="74">
        <v>723000</v>
      </c>
      <c r="J54" s="566"/>
      <c r="K54" s="70"/>
    </row>
    <row r="55" spans="1:11" ht="14.65">
      <c r="A55" s="71" t="s">
        <v>42</v>
      </c>
      <c r="B55" s="72"/>
      <c r="C55" s="72"/>
      <c r="D55" s="72"/>
      <c r="E55" s="73"/>
      <c r="F55" s="72"/>
      <c r="G55" s="72"/>
      <c r="H55" s="74">
        <v>608000</v>
      </c>
      <c r="J55" s="567"/>
      <c r="K55" s="70"/>
    </row>
    <row r="57" spans="1:11">
      <c r="A57" s="95" t="s">
        <v>43</v>
      </c>
      <c r="H57" s="400">
        <v>0</v>
      </c>
    </row>
    <row r="58" spans="1:11">
      <c r="A58" s="95"/>
      <c r="H58" s="522"/>
    </row>
    <row r="59" spans="1:11" ht="13.15" customHeight="1">
      <c r="A59" s="594" t="s">
        <v>44</v>
      </c>
      <c r="B59" s="595"/>
      <c r="C59" s="595"/>
      <c r="D59" s="595"/>
      <c r="E59" s="595"/>
      <c r="F59" s="595"/>
      <c r="G59" s="595"/>
      <c r="H59" s="596"/>
    </row>
    <row r="60" spans="1:11">
      <c r="A60" s="597"/>
      <c r="B60" s="598"/>
      <c r="C60" s="598"/>
      <c r="D60" s="598"/>
      <c r="E60" s="598"/>
      <c r="F60" s="598"/>
      <c r="G60" s="598"/>
      <c r="H60" s="599"/>
    </row>
    <row r="61" spans="1:11">
      <c r="A61" s="600"/>
      <c r="B61" s="601"/>
      <c r="C61" s="601"/>
      <c r="D61" s="601"/>
      <c r="E61" s="601"/>
      <c r="F61" s="601"/>
      <c r="G61" s="601"/>
      <c r="H61" s="602"/>
    </row>
    <row r="63" spans="1:11">
      <c r="A63" s="594" t="s">
        <v>45</v>
      </c>
      <c r="B63" s="595"/>
      <c r="C63" s="595"/>
      <c r="D63" s="595"/>
      <c r="E63" s="595"/>
      <c r="F63" s="595"/>
      <c r="G63" s="595"/>
      <c r="H63" s="596"/>
    </row>
    <row r="64" spans="1:11">
      <c r="A64" s="597"/>
      <c r="B64" s="598"/>
      <c r="C64" s="598"/>
      <c r="D64" s="598"/>
      <c r="E64" s="598"/>
      <c r="F64" s="598"/>
      <c r="G64" s="598"/>
      <c r="H64" s="599"/>
    </row>
    <row r="65" spans="1:8">
      <c r="A65" s="600"/>
      <c r="B65" s="601"/>
      <c r="C65" s="601"/>
      <c r="D65" s="601"/>
      <c r="E65" s="601"/>
      <c r="F65" s="601"/>
      <c r="G65" s="601"/>
      <c r="H65" s="602"/>
    </row>
  </sheetData>
  <mergeCells count="3">
    <mergeCell ref="B8:D8"/>
    <mergeCell ref="A59:H61"/>
    <mergeCell ref="A63:H65"/>
  </mergeCells>
  <conditionalFormatting sqref="E16">
    <cfRule type="cellIs" dxfId="13" priority="7" operator="greaterThan">
      <formula>1</formula>
    </cfRule>
    <cfRule type="cellIs" dxfId="12" priority="8" operator="between">
      <formula>0.999999</formula>
      <formula>0</formula>
    </cfRule>
    <cfRule type="cellIs" dxfId="11" priority="9" operator="equal">
      <formula>1</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X134"/>
  <sheetViews>
    <sheetView showGridLines="0" showZeros="0" zoomScale="85" zoomScaleNormal="85" workbookViewId="0">
      <pane ySplit="10" topLeftCell="A11" activePane="bottomLeft" state="frozen"/>
      <selection activeCell="B3" sqref="B3:D9"/>
      <selection pane="bottomLeft"/>
    </sheetView>
  </sheetViews>
  <sheetFormatPr defaultColWidth="8.7109375" defaultRowHeight="14.1" customHeight="1"/>
  <cols>
    <col min="1" max="1" width="34.7109375" style="99" customWidth="1"/>
    <col min="2" max="2" width="16" style="99" customWidth="1"/>
    <col min="3" max="18" width="13.7109375" style="107" customWidth="1"/>
    <col min="19" max="19" width="17.85546875" style="107" customWidth="1"/>
    <col min="20" max="20" width="14.7109375" style="107" customWidth="1"/>
    <col min="21" max="21" width="14.28515625" style="107" bestFit="1" customWidth="1"/>
    <col min="22" max="23" width="13.28515625" style="107" customWidth="1"/>
    <col min="24" max="16384" width="8.7109375" style="99"/>
  </cols>
  <sheetData>
    <row r="1" spans="1:24" ht="14.1" customHeight="1">
      <c r="A1" s="394" t="s">
        <v>5</v>
      </c>
    </row>
    <row r="2" spans="1:24" ht="14.1" customHeight="1">
      <c r="F2" s="99"/>
      <c r="G2" s="99"/>
    </row>
    <row r="3" spans="1:24" ht="14.1" customHeight="1">
      <c r="A3" s="108" t="str">
        <f>'1-Contractblad totaal'!A3</f>
        <v>Naam opdrachtgever</v>
      </c>
      <c r="B3" s="133" t="str">
        <f>'1-Contractblad totaal'!B3</f>
        <v>Veiligheidsregio Fryslân</v>
      </c>
      <c r="C3" s="100"/>
      <c r="D3" s="100"/>
      <c r="E3" s="100"/>
      <c r="F3" s="100"/>
      <c r="G3" s="100"/>
      <c r="H3" s="100"/>
      <c r="I3" s="100"/>
      <c r="J3" s="100"/>
      <c r="K3" s="100"/>
      <c r="L3" s="100"/>
      <c r="M3" s="100"/>
      <c r="N3" s="100"/>
      <c r="O3" s="100"/>
      <c r="P3" s="100"/>
      <c r="Q3" s="100"/>
      <c r="R3" s="100"/>
      <c r="S3" s="100"/>
      <c r="T3" s="100"/>
      <c r="U3" s="100"/>
      <c r="V3" s="100"/>
      <c r="W3" s="100"/>
    </row>
    <row r="4" spans="1:24" ht="14.1" customHeight="1">
      <c r="A4" s="108" t="str">
        <f>'1-Contractblad totaal'!A4</f>
        <v>Calculatie onderdeel</v>
      </c>
      <c r="B4" s="133" t="str">
        <f ca="1">MID(CELL("bestandsnaam",$B$9),SEARCH("]",CELL("bestandsnaam",$B$9),1)+1,256)</f>
        <v>2-Kosten per locatie</v>
      </c>
      <c r="C4" s="100"/>
      <c r="D4" s="100"/>
      <c r="E4" s="100"/>
      <c r="F4" s="100"/>
      <c r="G4" s="100"/>
      <c r="H4" s="100"/>
      <c r="I4" s="100"/>
      <c r="J4" s="100"/>
      <c r="K4" s="100"/>
      <c r="L4" s="100"/>
      <c r="M4" s="100"/>
      <c r="N4" s="100"/>
      <c r="O4" s="100"/>
      <c r="P4" s="100"/>
      <c r="Q4" s="100"/>
      <c r="R4" s="100"/>
      <c r="S4" s="100"/>
      <c r="T4" s="100"/>
      <c r="U4" s="100"/>
      <c r="V4" s="100"/>
      <c r="W4" s="100"/>
    </row>
    <row r="5" spans="1:24" ht="14.1" customHeight="1">
      <c r="A5" s="108" t="str">
        <f>'1-Contractblad totaal'!A5</f>
        <v>Gebouw/plaats</v>
      </c>
      <c r="B5" s="133" t="str">
        <f>'1-Contractblad totaal'!B5</f>
        <v>Friesland</v>
      </c>
      <c r="C5" s="100"/>
      <c r="D5" s="100"/>
      <c r="E5" s="100"/>
      <c r="F5" s="100"/>
      <c r="G5" s="100"/>
      <c r="H5" s="100"/>
      <c r="I5" s="100"/>
      <c r="J5" s="100"/>
      <c r="K5" s="100"/>
      <c r="L5" s="100"/>
      <c r="M5" s="100"/>
      <c r="N5" s="100"/>
      <c r="O5" s="100"/>
      <c r="P5" s="100"/>
      <c r="Q5" s="100"/>
      <c r="R5" s="100"/>
      <c r="S5" s="100"/>
      <c r="T5" s="100"/>
      <c r="U5" s="100"/>
      <c r="V5" s="100"/>
      <c r="W5" s="100"/>
    </row>
    <row r="6" spans="1:24" ht="14.1" customHeight="1">
      <c r="A6" s="108" t="str">
        <f>'1-Contractblad totaal'!A6</f>
        <v>Referentie nummer</v>
      </c>
      <c r="B6" s="133" t="str">
        <f>'1-Contractblad totaal'!B6</f>
        <v>Invoer</v>
      </c>
      <c r="C6" s="100"/>
      <c r="D6" s="100"/>
      <c r="E6" s="100"/>
      <c r="F6" s="100"/>
      <c r="G6" s="100"/>
      <c r="H6" s="100"/>
      <c r="I6" s="100"/>
      <c r="J6" s="100"/>
      <c r="K6" s="100"/>
      <c r="L6" s="100"/>
      <c r="M6" s="100"/>
      <c r="N6" s="100"/>
      <c r="O6" s="100"/>
      <c r="P6" s="100"/>
      <c r="Q6" s="100"/>
      <c r="R6" s="100"/>
      <c r="S6" s="100"/>
      <c r="T6" s="100"/>
      <c r="U6" s="100"/>
      <c r="V6" s="100"/>
      <c r="W6" s="100"/>
    </row>
    <row r="7" spans="1:24" ht="14.1" customHeight="1">
      <c r="A7" s="108" t="str">
        <f>'1-Contractblad totaal'!A8</f>
        <v>Naam dienstverlener</v>
      </c>
      <c r="B7" s="519">
        <f>'1-Contractblad totaal'!B8</f>
        <v>0</v>
      </c>
      <c r="C7" s="100"/>
      <c r="D7" s="100"/>
      <c r="E7" s="99"/>
      <c r="F7" s="100"/>
      <c r="G7" s="100"/>
      <c r="H7" s="100"/>
      <c r="I7" s="100"/>
      <c r="J7" s="100"/>
      <c r="K7" s="100"/>
      <c r="L7" s="100"/>
      <c r="M7" s="100"/>
      <c r="N7" s="100"/>
      <c r="O7" s="100"/>
      <c r="P7" s="100"/>
      <c r="Q7" s="100"/>
      <c r="R7" s="100"/>
      <c r="S7" s="100"/>
      <c r="T7" s="100"/>
      <c r="U7" s="100"/>
      <c r="V7" s="100"/>
      <c r="W7" s="100"/>
    </row>
    <row r="8" spans="1:24" ht="14.1" customHeight="1">
      <c r="A8" s="108" t="str">
        <f>'1-Contractblad totaal'!A9</f>
        <v>Prijspeil</v>
      </c>
      <c r="B8" s="109">
        <f>'1-Contractblad totaal'!B9</f>
        <v>45017</v>
      </c>
      <c r="W8" s="100"/>
    </row>
    <row r="9" spans="1:24" ht="14.1" customHeight="1">
      <c r="A9" s="102"/>
      <c r="B9" s="102"/>
      <c r="C9" s="102"/>
      <c r="D9" s="603" t="s">
        <v>46</v>
      </c>
      <c r="E9" s="604"/>
      <c r="F9" s="604"/>
      <c r="G9" s="605"/>
      <c r="H9" s="603" t="s">
        <v>47</v>
      </c>
      <c r="I9" s="604"/>
      <c r="J9" s="605"/>
      <c r="K9" s="603" t="s">
        <v>48</v>
      </c>
      <c r="L9" s="604"/>
      <c r="M9" s="604"/>
      <c r="N9" s="604"/>
      <c r="O9" s="604"/>
      <c r="P9" s="604"/>
      <c r="Q9" s="604"/>
      <c r="R9" s="604"/>
      <c r="S9" s="604"/>
      <c r="T9" s="604"/>
      <c r="U9" s="604"/>
      <c r="V9" s="605"/>
      <c r="W9" s="100"/>
    </row>
    <row r="10" spans="1:24" ht="64.5" customHeight="1">
      <c r="A10" s="446" t="s">
        <v>49</v>
      </c>
      <c r="B10" s="491" t="s">
        <v>50</v>
      </c>
      <c r="C10" s="491" t="s">
        <v>51</v>
      </c>
      <c r="D10" s="447" t="s">
        <v>52</v>
      </c>
      <c r="E10" s="447" t="s">
        <v>31</v>
      </c>
      <c r="F10" s="447" t="s">
        <v>53</v>
      </c>
      <c r="G10" s="447" t="s">
        <v>54</v>
      </c>
      <c r="H10" s="447" t="s">
        <v>55</v>
      </c>
      <c r="I10" s="447" t="s">
        <v>56</v>
      </c>
      <c r="J10" s="447" t="s">
        <v>57</v>
      </c>
      <c r="K10" s="154" t="s">
        <v>58</v>
      </c>
      <c r="L10" s="154" t="s">
        <v>59</v>
      </c>
      <c r="M10" s="154" t="s">
        <v>60</v>
      </c>
      <c r="N10" s="154" t="s">
        <v>61</v>
      </c>
      <c r="O10" s="154" t="s">
        <v>62</v>
      </c>
      <c r="P10" s="154" t="s">
        <v>63</v>
      </c>
      <c r="Q10" s="154" t="s">
        <v>64</v>
      </c>
      <c r="R10" s="154" t="s">
        <v>65</v>
      </c>
      <c r="S10" s="154" t="s">
        <v>66</v>
      </c>
      <c r="T10" s="154" t="s">
        <v>67</v>
      </c>
      <c r="U10" s="154" t="s">
        <v>68</v>
      </c>
      <c r="V10" s="154" t="s">
        <v>69</v>
      </c>
      <c r="X10" s="100"/>
    </row>
    <row r="11" spans="1:24" s="104" customFormat="1" ht="15" customHeight="1">
      <c r="A11" s="156" t="s">
        <v>70</v>
      </c>
      <c r="B11" s="495">
        <f>SUMIF('4-Basis ruimtestaat'!B:B,A11,'4-Basis ruimtestaat'!J:J)</f>
        <v>147.30000000000001</v>
      </c>
      <c r="C11" s="570">
        <f>_xlfn.MAXIFS('4-Basis ruimtestaat'!M:M,'4-Basis ruimtestaat'!B:B,A11)</f>
        <v>52</v>
      </c>
      <c r="D11" s="495" t="e">
        <f>SUMIF('4-Basis ruimtestaat'!B:B,'2-Kosten per locatie'!A11,'4-Basis ruimtestaat'!O:O)</f>
        <v>#DIV/0!</v>
      </c>
      <c r="E11" s="495">
        <f>SUMIF('4-Basis ruimtestaat'!B:B,'2-Kosten per locatie'!A11,'4-Basis ruimtestaat'!P:P)</f>
        <v>0</v>
      </c>
      <c r="F11" s="497"/>
      <c r="G11" s="513">
        <f>IF(E11=0,0,(IF(E11&lt;5,5-E11,0)))</f>
        <v>0</v>
      </c>
      <c r="H11" s="492" t="e">
        <f>'1-Contractblad totaal'!$E$19</f>
        <v>#DIV/0!</v>
      </c>
      <c r="I11" s="498" t="e">
        <f t="shared" ref="I11:I42" si="0">D11*H11</f>
        <v>#DIV/0!</v>
      </c>
      <c r="J11" s="498">
        <f>E11*'1-Contractblad totaal'!$E$26</f>
        <v>0</v>
      </c>
      <c r="K11" s="501" t="e">
        <f>D11*'1-Contractblad totaal'!$G$14</f>
        <v>#DIV/0!</v>
      </c>
      <c r="L11" s="501" t="e">
        <f>F11*'1-Contractblad totaal'!$G$14</f>
        <v>#DIV/0!</v>
      </c>
      <c r="M11" s="501" t="e">
        <f>E11*'1-Contractblad totaal'!$G$23</f>
        <v>#DIV/0!</v>
      </c>
      <c r="N11" s="501" t="e">
        <f>G11*'1-Contractblad totaal'!$G$23</f>
        <v>#DIV/0!</v>
      </c>
      <c r="O11" s="422" t="e">
        <f>SUM(K11:N11)</f>
        <v>#DIV/0!</v>
      </c>
      <c r="P11" s="422" t="e">
        <f>I11*'1-Contractblad totaal'!$G$18</f>
        <v>#DIV/0!</v>
      </c>
      <c r="Q11" s="422" t="e">
        <f>J11*'1-Contractblad totaal'!$G$26</f>
        <v>#DIV/0!</v>
      </c>
      <c r="R11" s="422">
        <f>SUMIF('8-Additionele werkzaamheden'!A:A,'2-Kosten per locatie'!A11,'8-Additionele werkzaamheden'!H:H)</f>
        <v>0</v>
      </c>
      <c r="S11" s="422">
        <f>SUMIF('13-Vloeronderhoud'!A:A,'2-Kosten per locatie'!A11,'13-Vloeronderhoud'!F:F)</f>
        <v>0</v>
      </c>
      <c r="T11" s="422">
        <f>SUMIF('10-Glasbewassing'!A:A,'2-Kosten per locatie'!A11,'10-Glasbewassing'!K:K)</f>
        <v>0</v>
      </c>
      <c r="U11" s="422" t="e">
        <f>SUM(O11:T11)</f>
        <v>#DIV/0!</v>
      </c>
      <c r="V11" s="422" t="e">
        <f>U11/12</f>
        <v>#DIV/0!</v>
      </c>
      <c r="X11" s="100"/>
    </row>
    <row r="12" spans="1:24" s="104" customFormat="1" ht="15" customHeight="1">
      <c r="A12" s="156" t="s">
        <v>71</v>
      </c>
      <c r="B12" s="495">
        <f>SUMIF('4-Basis ruimtestaat'!B:B,A12,'4-Basis ruimtestaat'!J:J)</f>
        <v>137.85000000000002</v>
      </c>
      <c r="C12" s="570">
        <f>_xlfn.MAXIFS('4-Basis ruimtestaat'!M:M,'4-Basis ruimtestaat'!B:B,A12)</f>
        <v>52</v>
      </c>
      <c r="D12" s="495" t="e">
        <f>SUMIF('4-Basis ruimtestaat'!B:B,'2-Kosten per locatie'!A12,'4-Basis ruimtestaat'!O:O)</f>
        <v>#DIV/0!</v>
      </c>
      <c r="E12" s="495">
        <f>SUMIF('4-Basis ruimtestaat'!B:B,'2-Kosten per locatie'!A12,'4-Basis ruimtestaat'!P:P)</f>
        <v>0</v>
      </c>
      <c r="F12" s="497"/>
      <c r="G12" s="513">
        <f t="shared" ref="G12:G68" si="1">IF(E12=0,0,(IF(E12&lt;5,5-E12,0)))</f>
        <v>0</v>
      </c>
      <c r="H12" s="492" t="e">
        <f>'1-Contractblad totaal'!$E$19</f>
        <v>#DIV/0!</v>
      </c>
      <c r="I12" s="498" t="e">
        <f t="shared" si="0"/>
        <v>#DIV/0!</v>
      </c>
      <c r="J12" s="498">
        <f>E12*'1-Contractblad totaal'!$E$26</f>
        <v>0</v>
      </c>
      <c r="K12" s="501" t="e">
        <f>D12*'1-Contractblad totaal'!$G$14</f>
        <v>#DIV/0!</v>
      </c>
      <c r="L12" s="501" t="e">
        <f>F12*'1-Contractblad totaal'!$G$14</f>
        <v>#DIV/0!</v>
      </c>
      <c r="M12" s="501" t="e">
        <f>E12*'1-Contractblad totaal'!$G$23</f>
        <v>#DIV/0!</v>
      </c>
      <c r="N12" s="501" t="e">
        <f>G12*'1-Contractblad totaal'!$G$23</f>
        <v>#DIV/0!</v>
      </c>
      <c r="O12" s="422" t="e">
        <f t="shared" ref="O12:O68" si="2">SUM(K12:N12)</f>
        <v>#DIV/0!</v>
      </c>
      <c r="P12" s="422" t="e">
        <f>I12*'1-Contractblad totaal'!$G$18</f>
        <v>#DIV/0!</v>
      </c>
      <c r="Q12" s="422" t="e">
        <f>J12*'1-Contractblad totaal'!$G$26</f>
        <v>#DIV/0!</v>
      </c>
      <c r="R12" s="422">
        <f>SUMIF('8-Additionele werkzaamheden'!A:A,'2-Kosten per locatie'!A12,'8-Additionele werkzaamheden'!H:H)</f>
        <v>0</v>
      </c>
      <c r="S12" s="422">
        <f>SUMIF('13-Vloeronderhoud'!A:A,'2-Kosten per locatie'!A12,'13-Vloeronderhoud'!F:F)</f>
        <v>0</v>
      </c>
      <c r="T12" s="422">
        <f>SUMIF('10-Glasbewassing'!A:A,'2-Kosten per locatie'!A12,'10-Glasbewassing'!K:K)</f>
        <v>0</v>
      </c>
      <c r="U12" s="422" t="e">
        <f t="shared" ref="U12:U69" si="3">SUM(O12:T12)</f>
        <v>#DIV/0!</v>
      </c>
      <c r="V12" s="422" t="e">
        <f t="shared" ref="V12:V68" si="4">U12/12</f>
        <v>#DIV/0!</v>
      </c>
      <c r="X12" s="100"/>
    </row>
    <row r="13" spans="1:24" s="104" customFormat="1" ht="15" customHeight="1">
      <c r="A13" s="156" t="s">
        <v>72</v>
      </c>
      <c r="B13" s="495">
        <f>SUMIF('4-Basis ruimtestaat'!B:B,A13,'4-Basis ruimtestaat'!J:J)</f>
        <v>63</v>
      </c>
      <c r="C13" s="570">
        <f>_xlfn.MAXIFS('4-Basis ruimtestaat'!M:M,'4-Basis ruimtestaat'!B:B,A13)</f>
        <v>52</v>
      </c>
      <c r="D13" s="495" t="e">
        <f>SUMIF('4-Basis ruimtestaat'!B:B,'2-Kosten per locatie'!A13,'4-Basis ruimtestaat'!O:O)</f>
        <v>#DIV/0!</v>
      </c>
      <c r="E13" s="495">
        <f>SUMIF('4-Basis ruimtestaat'!B:B,'2-Kosten per locatie'!A13,'4-Basis ruimtestaat'!P:P)</f>
        <v>0</v>
      </c>
      <c r="F13" s="497"/>
      <c r="G13" s="513">
        <f t="shared" si="1"/>
        <v>0</v>
      </c>
      <c r="H13" s="492" t="e">
        <f>'1-Contractblad totaal'!$E$19</f>
        <v>#DIV/0!</v>
      </c>
      <c r="I13" s="498" t="e">
        <f>D13*H13</f>
        <v>#DIV/0!</v>
      </c>
      <c r="J13" s="498">
        <f>E13*'1-Contractblad totaal'!$E$26</f>
        <v>0</v>
      </c>
      <c r="K13" s="501" t="e">
        <f>D13*'1-Contractblad totaal'!$G$14</f>
        <v>#DIV/0!</v>
      </c>
      <c r="L13" s="501" t="e">
        <f>F13*'1-Contractblad totaal'!$G$14</f>
        <v>#DIV/0!</v>
      </c>
      <c r="M13" s="501" t="e">
        <f>E13*'1-Contractblad totaal'!$G$23</f>
        <v>#DIV/0!</v>
      </c>
      <c r="N13" s="501" t="e">
        <f>G13*'1-Contractblad totaal'!$G$23</f>
        <v>#DIV/0!</v>
      </c>
      <c r="O13" s="422" t="e">
        <f t="shared" si="2"/>
        <v>#DIV/0!</v>
      </c>
      <c r="P13" s="422" t="e">
        <f>I13*'1-Contractblad totaal'!$G$18</f>
        <v>#DIV/0!</v>
      </c>
      <c r="Q13" s="422" t="e">
        <f>J13*'1-Contractblad totaal'!$G$26</f>
        <v>#DIV/0!</v>
      </c>
      <c r="R13" s="422">
        <f>SUMIF('8-Additionele werkzaamheden'!A:A,'2-Kosten per locatie'!A13,'8-Additionele werkzaamheden'!H:H)</f>
        <v>0</v>
      </c>
      <c r="S13" s="422">
        <f>SUMIF('13-Vloeronderhoud'!A:A,'2-Kosten per locatie'!A13,'13-Vloeronderhoud'!F:F)</f>
        <v>0</v>
      </c>
      <c r="T13" s="422">
        <f>SUMIF('10-Glasbewassing'!A:A,'2-Kosten per locatie'!A13,'10-Glasbewassing'!K:K)</f>
        <v>0</v>
      </c>
      <c r="U13" s="422" t="e">
        <f t="shared" si="3"/>
        <v>#DIV/0!</v>
      </c>
      <c r="V13" s="422" t="e">
        <f t="shared" si="4"/>
        <v>#DIV/0!</v>
      </c>
      <c r="X13" s="100"/>
    </row>
    <row r="14" spans="1:24" s="104" customFormat="1" ht="15" customHeight="1">
      <c r="A14" s="156" t="s">
        <v>73</v>
      </c>
      <c r="B14" s="495">
        <f>SUMIF('4-Basis ruimtestaat'!B:B,A14,'4-Basis ruimtestaat'!J:J)</f>
        <v>43.4</v>
      </c>
      <c r="C14" s="570">
        <f>_xlfn.MAXIFS('4-Basis ruimtestaat'!M:M,'4-Basis ruimtestaat'!B:B,A14)</f>
        <v>52</v>
      </c>
      <c r="D14" s="495" t="e">
        <f>SUMIF('4-Basis ruimtestaat'!B:B,'2-Kosten per locatie'!A14,'4-Basis ruimtestaat'!O:O)</f>
        <v>#DIV/0!</v>
      </c>
      <c r="E14" s="495">
        <f>SUMIF('4-Basis ruimtestaat'!B:B,'2-Kosten per locatie'!A14,'4-Basis ruimtestaat'!P:P)</f>
        <v>0</v>
      </c>
      <c r="F14" s="497"/>
      <c r="G14" s="513">
        <f t="shared" si="1"/>
        <v>0</v>
      </c>
      <c r="H14" s="492" t="e">
        <f>'1-Contractblad totaal'!$E$19</f>
        <v>#DIV/0!</v>
      </c>
      <c r="I14" s="498" t="e">
        <f t="shared" si="0"/>
        <v>#DIV/0!</v>
      </c>
      <c r="J14" s="498">
        <f>E14*'1-Contractblad totaal'!$E$26</f>
        <v>0</v>
      </c>
      <c r="K14" s="501" t="e">
        <f>D14*'1-Contractblad totaal'!$G$14</f>
        <v>#DIV/0!</v>
      </c>
      <c r="L14" s="501" t="e">
        <f>F14*'1-Contractblad totaal'!$G$14</f>
        <v>#DIV/0!</v>
      </c>
      <c r="M14" s="501" t="e">
        <f>E14*'1-Contractblad totaal'!$G$23</f>
        <v>#DIV/0!</v>
      </c>
      <c r="N14" s="501" t="e">
        <f>G14*'1-Contractblad totaal'!$G$23</f>
        <v>#DIV/0!</v>
      </c>
      <c r="O14" s="422" t="e">
        <f t="shared" si="2"/>
        <v>#DIV/0!</v>
      </c>
      <c r="P14" s="422" t="e">
        <f>I14*'1-Contractblad totaal'!$G$18</f>
        <v>#DIV/0!</v>
      </c>
      <c r="Q14" s="422" t="e">
        <f>J14*'1-Contractblad totaal'!$G$26</f>
        <v>#DIV/0!</v>
      </c>
      <c r="R14" s="422">
        <f>SUMIF('8-Additionele werkzaamheden'!A:A,'2-Kosten per locatie'!A14,'8-Additionele werkzaamheden'!H:H)</f>
        <v>0</v>
      </c>
      <c r="S14" s="422">
        <f>SUMIF('13-Vloeronderhoud'!A:A,'2-Kosten per locatie'!A14,'13-Vloeronderhoud'!F:F)</f>
        <v>0</v>
      </c>
      <c r="T14" s="422">
        <f>SUMIF('10-Glasbewassing'!A:A,'2-Kosten per locatie'!A14,'10-Glasbewassing'!K:K)</f>
        <v>0</v>
      </c>
      <c r="U14" s="422" t="e">
        <f t="shared" si="3"/>
        <v>#DIV/0!</v>
      </c>
      <c r="V14" s="422" t="e">
        <f t="shared" si="4"/>
        <v>#DIV/0!</v>
      </c>
      <c r="X14" s="100"/>
    </row>
    <row r="15" spans="1:24" s="104" customFormat="1" ht="15" customHeight="1">
      <c r="A15" s="156" t="s">
        <v>74</v>
      </c>
      <c r="B15" s="495">
        <f>SUMIF('4-Basis ruimtestaat'!B:B,A15,'4-Basis ruimtestaat'!J:J)</f>
        <v>75.2</v>
      </c>
      <c r="C15" s="570">
        <f>_xlfn.MAXIFS('4-Basis ruimtestaat'!M:M,'4-Basis ruimtestaat'!B:B,A15)</f>
        <v>52</v>
      </c>
      <c r="D15" s="495" t="e">
        <f>SUMIF('4-Basis ruimtestaat'!B:B,'2-Kosten per locatie'!A15,'4-Basis ruimtestaat'!O:O)</f>
        <v>#DIV/0!</v>
      </c>
      <c r="E15" s="495">
        <f>SUMIF('4-Basis ruimtestaat'!B:B,'2-Kosten per locatie'!A15,'4-Basis ruimtestaat'!P:P)</f>
        <v>0</v>
      </c>
      <c r="F15" s="497"/>
      <c r="G15" s="513">
        <f t="shared" si="1"/>
        <v>0</v>
      </c>
      <c r="H15" s="492" t="e">
        <f>'1-Contractblad totaal'!$E$19</f>
        <v>#DIV/0!</v>
      </c>
      <c r="I15" s="498" t="e">
        <f t="shared" si="0"/>
        <v>#DIV/0!</v>
      </c>
      <c r="J15" s="498">
        <f>E15*'1-Contractblad totaal'!$E$26</f>
        <v>0</v>
      </c>
      <c r="K15" s="501" t="e">
        <f>D15*'1-Contractblad totaal'!$G$14</f>
        <v>#DIV/0!</v>
      </c>
      <c r="L15" s="501" t="e">
        <f>F15*'1-Contractblad totaal'!$G$14</f>
        <v>#DIV/0!</v>
      </c>
      <c r="M15" s="501" t="e">
        <f>E15*'1-Contractblad totaal'!$G$23</f>
        <v>#DIV/0!</v>
      </c>
      <c r="N15" s="501" t="e">
        <f>G15*'1-Contractblad totaal'!$G$23</f>
        <v>#DIV/0!</v>
      </c>
      <c r="O15" s="422" t="e">
        <f t="shared" si="2"/>
        <v>#DIV/0!</v>
      </c>
      <c r="P15" s="422" t="e">
        <f>I15*'1-Contractblad totaal'!$G$18</f>
        <v>#DIV/0!</v>
      </c>
      <c r="Q15" s="422" t="e">
        <f>J15*'1-Contractblad totaal'!$G$26</f>
        <v>#DIV/0!</v>
      </c>
      <c r="R15" s="422">
        <f>SUMIF('8-Additionele werkzaamheden'!A:A,'2-Kosten per locatie'!A15,'8-Additionele werkzaamheden'!H:H)</f>
        <v>0</v>
      </c>
      <c r="S15" s="422">
        <f>SUMIF('13-Vloeronderhoud'!A:A,'2-Kosten per locatie'!A15,'13-Vloeronderhoud'!F:F)</f>
        <v>0</v>
      </c>
      <c r="T15" s="422">
        <f>SUMIF('10-Glasbewassing'!A:A,'2-Kosten per locatie'!A15,'10-Glasbewassing'!K:K)</f>
        <v>0</v>
      </c>
      <c r="U15" s="422" t="e">
        <f t="shared" si="3"/>
        <v>#DIV/0!</v>
      </c>
      <c r="V15" s="422" t="e">
        <f t="shared" si="4"/>
        <v>#DIV/0!</v>
      </c>
      <c r="X15" s="100"/>
    </row>
    <row r="16" spans="1:24" s="104" customFormat="1" ht="15" customHeight="1">
      <c r="A16" s="156" t="s">
        <v>75</v>
      </c>
      <c r="B16" s="495">
        <f>SUMIF('4-Basis ruimtestaat'!B:B,A16,'4-Basis ruimtestaat'!J:J)</f>
        <v>131.35</v>
      </c>
      <c r="C16" s="570">
        <f>_xlfn.MAXIFS('4-Basis ruimtestaat'!M:M,'4-Basis ruimtestaat'!B:B,A16)</f>
        <v>156</v>
      </c>
      <c r="D16" s="495" t="e">
        <f>SUMIF('4-Basis ruimtestaat'!B:B,'2-Kosten per locatie'!A16,'4-Basis ruimtestaat'!O:O)</f>
        <v>#DIV/0!</v>
      </c>
      <c r="E16" s="495">
        <f>SUMIF('4-Basis ruimtestaat'!B:B,'2-Kosten per locatie'!A16,'4-Basis ruimtestaat'!P:P)</f>
        <v>0</v>
      </c>
      <c r="F16" s="497"/>
      <c r="G16" s="513">
        <f t="shared" si="1"/>
        <v>0</v>
      </c>
      <c r="H16" s="492" t="e">
        <f>'1-Contractblad totaal'!$E$19</f>
        <v>#DIV/0!</v>
      </c>
      <c r="I16" s="498" t="e">
        <f t="shared" si="0"/>
        <v>#DIV/0!</v>
      </c>
      <c r="J16" s="498">
        <f>E16*'1-Contractblad totaal'!$E$26</f>
        <v>0</v>
      </c>
      <c r="K16" s="501" t="e">
        <f>D16*'1-Contractblad totaal'!$G$14</f>
        <v>#DIV/0!</v>
      </c>
      <c r="L16" s="501" t="e">
        <f>F16*'1-Contractblad totaal'!$G$14</f>
        <v>#DIV/0!</v>
      </c>
      <c r="M16" s="501" t="e">
        <f>E16*'1-Contractblad totaal'!$G$23</f>
        <v>#DIV/0!</v>
      </c>
      <c r="N16" s="501" t="e">
        <f>G16*'1-Contractblad totaal'!$G$23</f>
        <v>#DIV/0!</v>
      </c>
      <c r="O16" s="422" t="e">
        <f t="shared" si="2"/>
        <v>#DIV/0!</v>
      </c>
      <c r="P16" s="422" t="e">
        <f>I16*'1-Contractblad totaal'!$G$18</f>
        <v>#DIV/0!</v>
      </c>
      <c r="Q16" s="422" t="e">
        <f>J16*'1-Contractblad totaal'!$G$26</f>
        <v>#DIV/0!</v>
      </c>
      <c r="R16" s="422">
        <f>SUMIF('8-Additionele werkzaamheden'!A:A,'2-Kosten per locatie'!A16,'8-Additionele werkzaamheden'!H:H)</f>
        <v>0</v>
      </c>
      <c r="S16" s="422">
        <f>SUMIF('13-Vloeronderhoud'!A:A,'2-Kosten per locatie'!A16,'13-Vloeronderhoud'!F:F)</f>
        <v>0</v>
      </c>
      <c r="T16" s="422">
        <f>SUMIF('10-Glasbewassing'!A:A,'2-Kosten per locatie'!A16,'10-Glasbewassing'!K:K)</f>
        <v>0</v>
      </c>
      <c r="U16" s="422" t="e">
        <f t="shared" si="3"/>
        <v>#DIV/0!</v>
      </c>
      <c r="V16" s="422" t="e">
        <f t="shared" si="4"/>
        <v>#DIV/0!</v>
      </c>
      <c r="X16" s="100"/>
    </row>
    <row r="17" spans="1:24" s="104" customFormat="1" ht="15" customHeight="1">
      <c r="A17" s="156" t="s">
        <v>76</v>
      </c>
      <c r="B17" s="495">
        <f>SUMIF('4-Basis ruimtestaat'!B:B,A17,'4-Basis ruimtestaat'!J:J)</f>
        <v>80.2</v>
      </c>
      <c r="C17" s="570">
        <f>_xlfn.MAXIFS('4-Basis ruimtestaat'!M:M,'4-Basis ruimtestaat'!B:B,A17)</f>
        <v>52</v>
      </c>
      <c r="D17" s="495" t="e">
        <f>SUMIF('4-Basis ruimtestaat'!B:B,'2-Kosten per locatie'!A17,'4-Basis ruimtestaat'!O:O)</f>
        <v>#DIV/0!</v>
      </c>
      <c r="E17" s="495">
        <f>SUMIF('4-Basis ruimtestaat'!B:B,'2-Kosten per locatie'!A17,'4-Basis ruimtestaat'!P:P)</f>
        <v>0</v>
      </c>
      <c r="F17" s="497"/>
      <c r="G17" s="513">
        <f t="shared" si="1"/>
        <v>0</v>
      </c>
      <c r="H17" s="492" t="e">
        <f>'1-Contractblad totaal'!$E$19</f>
        <v>#DIV/0!</v>
      </c>
      <c r="I17" s="498" t="e">
        <f t="shared" si="0"/>
        <v>#DIV/0!</v>
      </c>
      <c r="J17" s="498">
        <f>E17*'1-Contractblad totaal'!$E$26</f>
        <v>0</v>
      </c>
      <c r="K17" s="501" t="e">
        <f>D17*'1-Contractblad totaal'!$G$14</f>
        <v>#DIV/0!</v>
      </c>
      <c r="L17" s="501" t="e">
        <f>F17*'1-Contractblad totaal'!$G$14</f>
        <v>#DIV/0!</v>
      </c>
      <c r="M17" s="501" t="e">
        <f>E17*'1-Contractblad totaal'!$G$23</f>
        <v>#DIV/0!</v>
      </c>
      <c r="N17" s="501" t="e">
        <f>G17*'1-Contractblad totaal'!$G$23</f>
        <v>#DIV/0!</v>
      </c>
      <c r="O17" s="422" t="e">
        <f t="shared" si="2"/>
        <v>#DIV/0!</v>
      </c>
      <c r="P17" s="422" t="e">
        <f>I17*'1-Contractblad totaal'!$G$18</f>
        <v>#DIV/0!</v>
      </c>
      <c r="Q17" s="422" t="e">
        <f>J17*'1-Contractblad totaal'!$G$26</f>
        <v>#DIV/0!</v>
      </c>
      <c r="R17" s="422">
        <f>SUMIF('8-Additionele werkzaamheden'!A:A,'2-Kosten per locatie'!A17,'8-Additionele werkzaamheden'!H:H)</f>
        <v>0</v>
      </c>
      <c r="S17" s="422">
        <f>SUMIF('13-Vloeronderhoud'!A:A,'2-Kosten per locatie'!A17,'13-Vloeronderhoud'!F:F)</f>
        <v>0</v>
      </c>
      <c r="T17" s="422">
        <f>SUMIF('10-Glasbewassing'!A:A,'2-Kosten per locatie'!A17,'10-Glasbewassing'!K:K)</f>
        <v>0</v>
      </c>
      <c r="U17" s="422" t="e">
        <f t="shared" si="3"/>
        <v>#DIV/0!</v>
      </c>
      <c r="V17" s="422" t="e">
        <f t="shared" si="4"/>
        <v>#DIV/0!</v>
      </c>
      <c r="X17" s="100"/>
    </row>
    <row r="18" spans="1:24" s="104" customFormat="1" ht="15" customHeight="1">
      <c r="A18" s="156" t="s">
        <v>77</v>
      </c>
      <c r="B18" s="495">
        <f>SUMIF('4-Basis ruimtestaat'!B:B,A18,'4-Basis ruimtestaat'!J:J)</f>
        <v>205.44999933242798</v>
      </c>
      <c r="C18" s="570">
        <f>_xlfn.MAXIFS('4-Basis ruimtestaat'!M:M,'4-Basis ruimtestaat'!B:B,A18)</f>
        <v>156</v>
      </c>
      <c r="D18" s="495" t="e">
        <f>SUMIF('4-Basis ruimtestaat'!B:B,'2-Kosten per locatie'!A18,'4-Basis ruimtestaat'!O:O)</f>
        <v>#DIV/0!</v>
      </c>
      <c r="E18" s="495">
        <f>SUMIF('4-Basis ruimtestaat'!B:B,'2-Kosten per locatie'!A18,'4-Basis ruimtestaat'!P:P)</f>
        <v>0</v>
      </c>
      <c r="F18" s="497"/>
      <c r="G18" s="513">
        <f t="shared" si="1"/>
        <v>0</v>
      </c>
      <c r="H18" s="492" t="e">
        <f>'1-Contractblad totaal'!$E$19</f>
        <v>#DIV/0!</v>
      </c>
      <c r="I18" s="498" t="e">
        <f t="shared" si="0"/>
        <v>#DIV/0!</v>
      </c>
      <c r="J18" s="498">
        <f>E18*'1-Contractblad totaal'!$E$26</f>
        <v>0</v>
      </c>
      <c r="K18" s="501" t="e">
        <f>D18*'1-Contractblad totaal'!$G$14</f>
        <v>#DIV/0!</v>
      </c>
      <c r="L18" s="501" t="e">
        <f>F18*'1-Contractblad totaal'!$G$14</f>
        <v>#DIV/0!</v>
      </c>
      <c r="M18" s="501" t="e">
        <f>E18*'1-Contractblad totaal'!$G$23</f>
        <v>#DIV/0!</v>
      </c>
      <c r="N18" s="501" t="e">
        <f>G18*'1-Contractblad totaal'!$G$23</f>
        <v>#DIV/0!</v>
      </c>
      <c r="O18" s="422" t="e">
        <f t="shared" si="2"/>
        <v>#DIV/0!</v>
      </c>
      <c r="P18" s="422" t="e">
        <f>I18*'1-Contractblad totaal'!$G$18</f>
        <v>#DIV/0!</v>
      </c>
      <c r="Q18" s="422" t="e">
        <f>J18*'1-Contractblad totaal'!$G$26</f>
        <v>#DIV/0!</v>
      </c>
      <c r="R18" s="422">
        <f>SUMIF('8-Additionele werkzaamheden'!A:A,'2-Kosten per locatie'!A18,'8-Additionele werkzaamheden'!H:H)</f>
        <v>0</v>
      </c>
      <c r="S18" s="422">
        <f>SUMIF('13-Vloeronderhoud'!A:A,'2-Kosten per locatie'!A18,'13-Vloeronderhoud'!F:F)</f>
        <v>0</v>
      </c>
      <c r="T18" s="422">
        <f>SUMIF('10-Glasbewassing'!A:A,'2-Kosten per locatie'!A18,'10-Glasbewassing'!K:K)</f>
        <v>0</v>
      </c>
      <c r="U18" s="422" t="e">
        <f t="shared" si="3"/>
        <v>#DIV/0!</v>
      </c>
      <c r="V18" s="422" t="e">
        <f t="shared" si="4"/>
        <v>#DIV/0!</v>
      </c>
      <c r="X18" s="100"/>
    </row>
    <row r="19" spans="1:24" s="104" customFormat="1" ht="15" customHeight="1">
      <c r="A19" s="156" t="s">
        <v>78</v>
      </c>
      <c r="B19" s="495">
        <f>SUMIF('4-Basis ruimtestaat'!B:B,A19,'4-Basis ruimtestaat'!J:J)</f>
        <v>469.83999872207642</v>
      </c>
      <c r="C19" s="570">
        <f>_xlfn.MAXIFS('4-Basis ruimtestaat'!M:M,'4-Basis ruimtestaat'!B:B,A19)</f>
        <v>52</v>
      </c>
      <c r="D19" s="495" t="e">
        <f>SUMIF('4-Basis ruimtestaat'!B:B,'2-Kosten per locatie'!A19,'4-Basis ruimtestaat'!O:O)</f>
        <v>#DIV/0!</v>
      </c>
      <c r="E19" s="495">
        <f>SUMIF('4-Basis ruimtestaat'!B:B,'2-Kosten per locatie'!A19,'4-Basis ruimtestaat'!P:P)</f>
        <v>0</v>
      </c>
      <c r="F19" s="497"/>
      <c r="G19" s="513">
        <f t="shared" si="1"/>
        <v>0</v>
      </c>
      <c r="H19" s="492" t="e">
        <f>'1-Contractblad totaal'!$E$19</f>
        <v>#DIV/0!</v>
      </c>
      <c r="I19" s="498" t="e">
        <f t="shared" si="0"/>
        <v>#DIV/0!</v>
      </c>
      <c r="J19" s="498">
        <f>E19*'1-Contractblad totaal'!$E$26</f>
        <v>0</v>
      </c>
      <c r="K19" s="501" t="e">
        <f>D19*'1-Contractblad totaal'!$G$14</f>
        <v>#DIV/0!</v>
      </c>
      <c r="L19" s="501" t="e">
        <f>F19*'1-Contractblad totaal'!$G$14</f>
        <v>#DIV/0!</v>
      </c>
      <c r="M19" s="501" t="e">
        <f>E19*'1-Contractblad totaal'!$G$23</f>
        <v>#DIV/0!</v>
      </c>
      <c r="N19" s="501" t="e">
        <f>G19*'1-Contractblad totaal'!$G$23</f>
        <v>#DIV/0!</v>
      </c>
      <c r="O19" s="422" t="e">
        <f t="shared" si="2"/>
        <v>#DIV/0!</v>
      </c>
      <c r="P19" s="422" t="e">
        <f>I19*'1-Contractblad totaal'!$G$18</f>
        <v>#DIV/0!</v>
      </c>
      <c r="Q19" s="422" t="e">
        <f>J19*'1-Contractblad totaal'!$G$26</f>
        <v>#DIV/0!</v>
      </c>
      <c r="R19" s="422">
        <f>SUMIF('8-Additionele werkzaamheden'!A:A,'2-Kosten per locatie'!A19,'8-Additionele werkzaamheden'!H:H)</f>
        <v>0</v>
      </c>
      <c r="S19" s="422">
        <f>SUMIF('13-Vloeronderhoud'!A:A,'2-Kosten per locatie'!A19,'13-Vloeronderhoud'!F:F)</f>
        <v>0</v>
      </c>
      <c r="T19" s="422">
        <f>SUMIF('10-Glasbewassing'!A:A,'2-Kosten per locatie'!A19,'10-Glasbewassing'!K:K)</f>
        <v>0</v>
      </c>
      <c r="U19" s="422" t="e">
        <f t="shared" si="3"/>
        <v>#DIV/0!</v>
      </c>
      <c r="V19" s="422" t="e">
        <f t="shared" si="4"/>
        <v>#DIV/0!</v>
      </c>
      <c r="X19" s="100"/>
    </row>
    <row r="20" spans="1:24" s="104" customFormat="1" ht="15" customHeight="1">
      <c r="A20" s="156" t="s">
        <v>79</v>
      </c>
      <c r="B20" s="495">
        <f>SUMIF('4-Basis ruimtestaat'!B:B,A20,'4-Basis ruimtestaat'!J:J)</f>
        <v>1307.06</v>
      </c>
      <c r="C20" s="570">
        <f>_xlfn.MAXIFS('4-Basis ruimtestaat'!M:M,'4-Basis ruimtestaat'!B:B,A20)</f>
        <v>255</v>
      </c>
      <c r="D20" s="495" t="e">
        <f>SUMIF('4-Basis ruimtestaat'!B:B,'2-Kosten per locatie'!A20,'4-Basis ruimtestaat'!O:O)</f>
        <v>#DIV/0!</v>
      </c>
      <c r="E20" s="495" t="e">
        <f>SUMIF('4-Basis ruimtestaat'!B:B,'2-Kosten per locatie'!A20,'4-Basis ruimtestaat'!P:P)</f>
        <v>#DIV/0!</v>
      </c>
      <c r="F20" s="497"/>
      <c r="G20" s="497" t="e">
        <f t="shared" si="1"/>
        <v>#DIV/0!</v>
      </c>
      <c r="H20" s="492" t="e">
        <f>'1-Contractblad totaal'!$E$19</f>
        <v>#DIV/0!</v>
      </c>
      <c r="I20" s="498" t="e">
        <f t="shared" si="0"/>
        <v>#DIV/0!</v>
      </c>
      <c r="J20" s="498" t="e">
        <f>E20*'1-Contractblad totaal'!$E$26</f>
        <v>#DIV/0!</v>
      </c>
      <c r="K20" s="501" t="e">
        <f>D20*'1-Contractblad totaal'!$G$14</f>
        <v>#DIV/0!</v>
      </c>
      <c r="L20" s="501" t="e">
        <f>F20*'1-Contractblad totaal'!$G$14</f>
        <v>#DIV/0!</v>
      </c>
      <c r="M20" s="501" t="e">
        <f>E20*'1-Contractblad totaal'!$G$23</f>
        <v>#DIV/0!</v>
      </c>
      <c r="N20" s="501" t="e">
        <f>G20*'1-Contractblad totaal'!$G$23</f>
        <v>#DIV/0!</v>
      </c>
      <c r="O20" s="422" t="e">
        <f t="shared" si="2"/>
        <v>#DIV/0!</v>
      </c>
      <c r="P20" s="422" t="e">
        <f>I20*'1-Contractblad totaal'!$G$18</f>
        <v>#DIV/0!</v>
      </c>
      <c r="Q20" s="422" t="e">
        <f>J20*'1-Contractblad totaal'!$G$26</f>
        <v>#DIV/0!</v>
      </c>
      <c r="R20" s="422">
        <f>SUMIF('8-Additionele werkzaamheden'!A:A,'2-Kosten per locatie'!A20,'8-Additionele werkzaamheden'!H:H)</f>
        <v>0</v>
      </c>
      <c r="S20" s="422">
        <f>SUMIF('13-Vloeronderhoud'!A:A,'2-Kosten per locatie'!A20,'13-Vloeronderhoud'!F:F)</f>
        <v>0</v>
      </c>
      <c r="T20" s="422">
        <f>SUMIF('10-Glasbewassing'!A:A,'2-Kosten per locatie'!A20,'10-Glasbewassing'!K:K)</f>
        <v>0</v>
      </c>
      <c r="U20" s="422" t="e">
        <f t="shared" si="3"/>
        <v>#DIV/0!</v>
      </c>
      <c r="V20" s="422" t="e">
        <f t="shared" si="4"/>
        <v>#DIV/0!</v>
      </c>
      <c r="X20" s="100"/>
    </row>
    <row r="21" spans="1:24" s="104" customFormat="1" ht="15" customHeight="1">
      <c r="A21" s="156" t="s">
        <v>80</v>
      </c>
      <c r="B21" s="495">
        <f>SUMIF('4-Basis ruimtestaat'!B:B,A21,'4-Basis ruimtestaat'!J:J)</f>
        <v>1027</v>
      </c>
      <c r="C21" s="570">
        <f>_xlfn.MAXIFS('4-Basis ruimtestaat'!M:M,'4-Basis ruimtestaat'!B:B,A21)</f>
        <v>255</v>
      </c>
      <c r="D21" s="495" t="e">
        <f>SUMIF('4-Basis ruimtestaat'!B:B,'2-Kosten per locatie'!A21,'4-Basis ruimtestaat'!O:O)</f>
        <v>#DIV/0!</v>
      </c>
      <c r="E21" s="495">
        <f>SUMIF('4-Basis ruimtestaat'!B:B,'2-Kosten per locatie'!A21,'4-Basis ruimtestaat'!P:P)</f>
        <v>0</v>
      </c>
      <c r="F21" s="497"/>
      <c r="G21" s="513">
        <f t="shared" si="1"/>
        <v>0</v>
      </c>
      <c r="H21" s="492" t="e">
        <f>'1-Contractblad totaal'!$E$19</f>
        <v>#DIV/0!</v>
      </c>
      <c r="I21" s="498" t="e">
        <f t="shared" si="0"/>
        <v>#DIV/0!</v>
      </c>
      <c r="J21" s="498">
        <f>E21*'1-Contractblad totaal'!$E$26</f>
        <v>0</v>
      </c>
      <c r="K21" s="501" t="e">
        <f>D21*'1-Contractblad totaal'!$G$14</f>
        <v>#DIV/0!</v>
      </c>
      <c r="L21" s="501" t="e">
        <f>F21*'1-Contractblad totaal'!$G$14</f>
        <v>#DIV/0!</v>
      </c>
      <c r="M21" s="501" t="e">
        <f>E21*'1-Contractblad totaal'!$G$23</f>
        <v>#DIV/0!</v>
      </c>
      <c r="N21" s="501" t="e">
        <f>G21*'1-Contractblad totaal'!$G$23</f>
        <v>#DIV/0!</v>
      </c>
      <c r="O21" s="422" t="e">
        <f t="shared" si="2"/>
        <v>#DIV/0!</v>
      </c>
      <c r="P21" s="422" t="e">
        <f>I21*'1-Contractblad totaal'!$G$18</f>
        <v>#DIV/0!</v>
      </c>
      <c r="Q21" s="422" t="e">
        <f>J21*'1-Contractblad totaal'!$G$26</f>
        <v>#DIV/0!</v>
      </c>
      <c r="R21" s="422">
        <f>SUMIF('8-Additionele werkzaamheden'!A:A,'2-Kosten per locatie'!A21,'8-Additionele werkzaamheden'!H:H)</f>
        <v>0</v>
      </c>
      <c r="S21" s="422">
        <f>SUMIF('13-Vloeronderhoud'!A:A,'2-Kosten per locatie'!A21,'13-Vloeronderhoud'!F:F)</f>
        <v>0</v>
      </c>
      <c r="T21" s="422">
        <f>SUMIF('10-Glasbewassing'!A:A,'2-Kosten per locatie'!A21,'10-Glasbewassing'!K:K)</f>
        <v>0</v>
      </c>
      <c r="U21" s="422" t="e">
        <f t="shared" si="3"/>
        <v>#DIV/0!</v>
      </c>
      <c r="V21" s="422" t="e">
        <f t="shared" si="4"/>
        <v>#DIV/0!</v>
      </c>
      <c r="X21" s="100"/>
    </row>
    <row r="22" spans="1:24" s="104" customFormat="1" ht="15" customHeight="1">
      <c r="A22" s="156" t="s">
        <v>81</v>
      </c>
      <c r="B22" s="495">
        <f>SUMIF('4-Basis ruimtestaat'!B:B,A22,'4-Basis ruimtestaat'!J:J)</f>
        <v>90</v>
      </c>
      <c r="C22" s="570">
        <f>_xlfn.MAXIFS('4-Basis ruimtestaat'!M:M,'4-Basis ruimtestaat'!B:B,A22)</f>
        <v>255</v>
      </c>
      <c r="D22" s="495" t="e">
        <f>SUMIF('4-Basis ruimtestaat'!B:B,'2-Kosten per locatie'!A22,'4-Basis ruimtestaat'!O:O)</f>
        <v>#DIV/0!</v>
      </c>
      <c r="E22" s="495">
        <f>SUMIF('4-Basis ruimtestaat'!B:B,'2-Kosten per locatie'!A22,'4-Basis ruimtestaat'!P:P)</f>
        <v>0</v>
      </c>
      <c r="F22" s="497"/>
      <c r="G22" s="513">
        <f t="shared" si="1"/>
        <v>0</v>
      </c>
      <c r="H22" s="492" t="e">
        <f>'1-Contractblad totaal'!$E$19</f>
        <v>#DIV/0!</v>
      </c>
      <c r="I22" s="498" t="e">
        <f t="shared" si="0"/>
        <v>#DIV/0!</v>
      </c>
      <c r="J22" s="498">
        <f>E22*'1-Contractblad totaal'!$E$26</f>
        <v>0</v>
      </c>
      <c r="K22" s="501" t="e">
        <f>D22*'1-Contractblad totaal'!$G$14</f>
        <v>#DIV/0!</v>
      </c>
      <c r="L22" s="501" t="e">
        <f>F22*'1-Contractblad totaal'!$G$14</f>
        <v>#DIV/0!</v>
      </c>
      <c r="M22" s="501" t="e">
        <f>E22*'1-Contractblad totaal'!$G$23</f>
        <v>#DIV/0!</v>
      </c>
      <c r="N22" s="501" t="e">
        <f>G22*'1-Contractblad totaal'!$G$23</f>
        <v>#DIV/0!</v>
      </c>
      <c r="O22" s="422" t="e">
        <f t="shared" si="2"/>
        <v>#DIV/0!</v>
      </c>
      <c r="P22" s="422" t="e">
        <f>I22*'1-Contractblad totaal'!$G$18</f>
        <v>#DIV/0!</v>
      </c>
      <c r="Q22" s="422" t="e">
        <f>J22*'1-Contractblad totaal'!$G$26</f>
        <v>#DIV/0!</v>
      </c>
      <c r="R22" s="422">
        <f>SUMIF('8-Additionele werkzaamheden'!A:A,'2-Kosten per locatie'!A22,'8-Additionele werkzaamheden'!H:H)</f>
        <v>0</v>
      </c>
      <c r="S22" s="422">
        <f>SUMIF('13-Vloeronderhoud'!A:A,'2-Kosten per locatie'!A22,'13-Vloeronderhoud'!F:F)</f>
        <v>0</v>
      </c>
      <c r="T22" s="422">
        <f>SUMIF('10-Glasbewassing'!A:A,'2-Kosten per locatie'!A22,'10-Glasbewassing'!K:K)</f>
        <v>0</v>
      </c>
      <c r="U22" s="422" t="e">
        <f t="shared" si="3"/>
        <v>#DIV/0!</v>
      </c>
      <c r="V22" s="422" t="e">
        <f t="shared" si="4"/>
        <v>#DIV/0!</v>
      </c>
      <c r="X22" s="100"/>
    </row>
    <row r="23" spans="1:24" s="104" customFormat="1" ht="15" customHeight="1">
      <c r="A23" s="156" t="s">
        <v>82</v>
      </c>
      <c r="B23" s="495">
        <f>SUMIF('4-Basis ruimtestaat'!B:B,A23,'4-Basis ruimtestaat'!J:J)</f>
        <v>39.9</v>
      </c>
      <c r="C23" s="570">
        <f>_xlfn.MAXIFS('4-Basis ruimtestaat'!M:M,'4-Basis ruimtestaat'!B:B,A23)</f>
        <v>52</v>
      </c>
      <c r="D23" s="495" t="e">
        <f>SUMIF('4-Basis ruimtestaat'!B:B,'2-Kosten per locatie'!A23,'4-Basis ruimtestaat'!O:O)</f>
        <v>#DIV/0!</v>
      </c>
      <c r="E23" s="495">
        <f>SUMIF('4-Basis ruimtestaat'!B:B,'2-Kosten per locatie'!A23,'4-Basis ruimtestaat'!P:P)</f>
        <v>0</v>
      </c>
      <c r="F23" s="497"/>
      <c r="G23" s="513">
        <f t="shared" si="1"/>
        <v>0</v>
      </c>
      <c r="H23" s="492" t="e">
        <f>'1-Contractblad totaal'!$E$19</f>
        <v>#DIV/0!</v>
      </c>
      <c r="I23" s="498" t="e">
        <f t="shared" si="0"/>
        <v>#DIV/0!</v>
      </c>
      <c r="J23" s="498">
        <f>E23*'1-Contractblad totaal'!$E$26</f>
        <v>0</v>
      </c>
      <c r="K23" s="501" t="e">
        <f>D23*'1-Contractblad totaal'!$G$14</f>
        <v>#DIV/0!</v>
      </c>
      <c r="L23" s="501" t="e">
        <f>F23*'1-Contractblad totaal'!$G$14</f>
        <v>#DIV/0!</v>
      </c>
      <c r="M23" s="501" t="e">
        <f>E23*'1-Contractblad totaal'!$G$23</f>
        <v>#DIV/0!</v>
      </c>
      <c r="N23" s="501" t="e">
        <f>G23*'1-Contractblad totaal'!$G$23</f>
        <v>#DIV/0!</v>
      </c>
      <c r="O23" s="422" t="e">
        <f t="shared" si="2"/>
        <v>#DIV/0!</v>
      </c>
      <c r="P23" s="422" t="e">
        <f>I23*'1-Contractblad totaal'!$G$18</f>
        <v>#DIV/0!</v>
      </c>
      <c r="Q23" s="422" t="e">
        <f>J23*'1-Contractblad totaal'!$G$26</f>
        <v>#DIV/0!</v>
      </c>
      <c r="R23" s="422">
        <f>SUMIF('8-Additionele werkzaamheden'!A:A,'2-Kosten per locatie'!A23,'8-Additionele werkzaamheden'!H:H)</f>
        <v>0</v>
      </c>
      <c r="S23" s="422">
        <f>SUMIF('13-Vloeronderhoud'!A:A,'2-Kosten per locatie'!A23,'13-Vloeronderhoud'!F:F)</f>
        <v>0</v>
      </c>
      <c r="T23" s="422">
        <f>SUMIF('10-Glasbewassing'!A:A,'2-Kosten per locatie'!A23,'10-Glasbewassing'!K:K)</f>
        <v>0</v>
      </c>
      <c r="U23" s="422" t="e">
        <f t="shared" si="3"/>
        <v>#DIV/0!</v>
      </c>
      <c r="V23" s="422" t="e">
        <f t="shared" si="4"/>
        <v>#DIV/0!</v>
      </c>
      <c r="X23" s="100"/>
    </row>
    <row r="24" spans="1:24" s="104" customFormat="1" ht="15" customHeight="1">
      <c r="A24" s="156" t="s">
        <v>83</v>
      </c>
      <c r="B24" s="495">
        <f>SUMIF('4-Basis ruimtestaat'!B:B,A24,'4-Basis ruimtestaat'!J:J)</f>
        <v>34.82</v>
      </c>
      <c r="C24" s="570">
        <f>_xlfn.MAXIFS('4-Basis ruimtestaat'!M:M,'4-Basis ruimtestaat'!B:B,A24)</f>
        <v>52</v>
      </c>
      <c r="D24" s="495" t="e">
        <f>SUMIF('4-Basis ruimtestaat'!B:B,'2-Kosten per locatie'!A24,'4-Basis ruimtestaat'!O:O)</f>
        <v>#DIV/0!</v>
      </c>
      <c r="E24" s="495">
        <f>SUMIF('4-Basis ruimtestaat'!B:B,'2-Kosten per locatie'!A24,'4-Basis ruimtestaat'!P:P)</f>
        <v>0</v>
      </c>
      <c r="F24" s="497"/>
      <c r="G24" s="513">
        <f t="shared" si="1"/>
        <v>0</v>
      </c>
      <c r="H24" s="492" t="e">
        <f>'1-Contractblad totaal'!$E$19</f>
        <v>#DIV/0!</v>
      </c>
      <c r="I24" s="498" t="e">
        <f t="shared" si="0"/>
        <v>#DIV/0!</v>
      </c>
      <c r="J24" s="498">
        <f>E24*'1-Contractblad totaal'!$E$26</f>
        <v>0</v>
      </c>
      <c r="K24" s="501" t="e">
        <f>D24*'1-Contractblad totaal'!$G$14</f>
        <v>#DIV/0!</v>
      </c>
      <c r="L24" s="501" t="e">
        <f>F24*'1-Contractblad totaal'!$G$14</f>
        <v>#DIV/0!</v>
      </c>
      <c r="M24" s="501" t="e">
        <f>E24*'1-Contractblad totaal'!$G$23</f>
        <v>#DIV/0!</v>
      </c>
      <c r="N24" s="501" t="e">
        <f>G24*'1-Contractblad totaal'!$G$23</f>
        <v>#DIV/0!</v>
      </c>
      <c r="O24" s="422" t="e">
        <f t="shared" si="2"/>
        <v>#DIV/0!</v>
      </c>
      <c r="P24" s="422" t="e">
        <f>I24*'1-Contractblad totaal'!$G$18</f>
        <v>#DIV/0!</v>
      </c>
      <c r="Q24" s="422" t="e">
        <f>J24*'1-Contractblad totaal'!$G$26</f>
        <v>#DIV/0!</v>
      </c>
      <c r="R24" s="422">
        <f>SUMIF('8-Additionele werkzaamheden'!A:A,'2-Kosten per locatie'!A24,'8-Additionele werkzaamheden'!H:H)</f>
        <v>0</v>
      </c>
      <c r="S24" s="422">
        <f>SUMIF('13-Vloeronderhoud'!A:A,'2-Kosten per locatie'!A24,'13-Vloeronderhoud'!F:F)</f>
        <v>0</v>
      </c>
      <c r="T24" s="422">
        <f>SUMIF('10-Glasbewassing'!A:A,'2-Kosten per locatie'!A24,'10-Glasbewassing'!K:K)</f>
        <v>0</v>
      </c>
      <c r="U24" s="422" t="e">
        <f t="shared" si="3"/>
        <v>#DIV/0!</v>
      </c>
      <c r="V24" s="422" t="e">
        <f t="shared" si="4"/>
        <v>#DIV/0!</v>
      </c>
      <c r="X24" s="100"/>
    </row>
    <row r="25" spans="1:24" s="104" customFormat="1" ht="15" customHeight="1">
      <c r="A25" s="156" t="s">
        <v>84</v>
      </c>
      <c r="B25" s="495">
        <f>SUMIF('4-Basis ruimtestaat'!B:B,A25,'4-Basis ruimtestaat'!J:J)</f>
        <v>1110.8000007867813</v>
      </c>
      <c r="C25" s="570">
        <f>_xlfn.MAXIFS('4-Basis ruimtestaat'!M:M,'4-Basis ruimtestaat'!B:B,A25)</f>
        <v>104</v>
      </c>
      <c r="D25" s="495" t="e">
        <f>SUMIF('4-Basis ruimtestaat'!B:B,'2-Kosten per locatie'!A25,'4-Basis ruimtestaat'!O:O)</f>
        <v>#DIV/0!</v>
      </c>
      <c r="E25" s="495">
        <f>SUMIF('4-Basis ruimtestaat'!B:B,'2-Kosten per locatie'!A25,'4-Basis ruimtestaat'!P:P)</f>
        <v>0</v>
      </c>
      <c r="F25" s="497"/>
      <c r="G25" s="513">
        <f t="shared" si="1"/>
        <v>0</v>
      </c>
      <c r="H25" s="492" t="e">
        <f>'1-Contractblad totaal'!$E$19</f>
        <v>#DIV/0!</v>
      </c>
      <c r="I25" s="498" t="e">
        <f t="shared" si="0"/>
        <v>#DIV/0!</v>
      </c>
      <c r="J25" s="498">
        <f>E25*'1-Contractblad totaal'!$E$26</f>
        <v>0</v>
      </c>
      <c r="K25" s="501" t="e">
        <f>D25*'1-Contractblad totaal'!$G$14</f>
        <v>#DIV/0!</v>
      </c>
      <c r="L25" s="501" t="e">
        <f>F25*'1-Contractblad totaal'!$G$14</f>
        <v>#DIV/0!</v>
      </c>
      <c r="M25" s="501" t="e">
        <f>E25*'1-Contractblad totaal'!$G$23</f>
        <v>#DIV/0!</v>
      </c>
      <c r="N25" s="501" t="e">
        <f>G25*'1-Contractblad totaal'!$G$23</f>
        <v>#DIV/0!</v>
      </c>
      <c r="O25" s="422" t="e">
        <f t="shared" si="2"/>
        <v>#DIV/0!</v>
      </c>
      <c r="P25" s="422" t="e">
        <f>I25*'1-Contractblad totaal'!$G$18</f>
        <v>#DIV/0!</v>
      </c>
      <c r="Q25" s="422" t="e">
        <f>J25*'1-Contractblad totaal'!$G$26</f>
        <v>#DIV/0!</v>
      </c>
      <c r="R25" s="422">
        <f>SUMIF('8-Additionele werkzaamheden'!A:A,'2-Kosten per locatie'!A25,'8-Additionele werkzaamheden'!H:H)</f>
        <v>0</v>
      </c>
      <c r="S25" s="422">
        <f>SUMIF('13-Vloeronderhoud'!A:A,'2-Kosten per locatie'!A25,'13-Vloeronderhoud'!F:F)</f>
        <v>0</v>
      </c>
      <c r="T25" s="422">
        <f>SUMIF('10-Glasbewassing'!A:A,'2-Kosten per locatie'!A25,'10-Glasbewassing'!K:K)</f>
        <v>0</v>
      </c>
      <c r="U25" s="422" t="e">
        <f t="shared" si="3"/>
        <v>#DIV/0!</v>
      </c>
      <c r="V25" s="422" t="e">
        <f t="shared" si="4"/>
        <v>#DIV/0!</v>
      </c>
      <c r="X25" s="100"/>
    </row>
    <row r="26" spans="1:24" s="104" customFormat="1" ht="15" customHeight="1">
      <c r="A26" s="156" t="s">
        <v>85</v>
      </c>
      <c r="B26" s="495">
        <f>SUMIF('4-Basis ruimtestaat'!B:B,A26,'4-Basis ruimtestaat'!J:J)</f>
        <v>75.399999999999991</v>
      </c>
      <c r="C26" s="570">
        <f>_xlfn.MAXIFS('4-Basis ruimtestaat'!M:M,'4-Basis ruimtestaat'!B:B,A26)</f>
        <v>52</v>
      </c>
      <c r="D26" s="495" t="e">
        <f>SUMIF('4-Basis ruimtestaat'!B:B,'2-Kosten per locatie'!A26,'4-Basis ruimtestaat'!O:O)</f>
        <v>#DIV/0!</v>
      </c>
      <c r="E26" s="495">
        <f>SUMIF('4-Basis ruimtestaat'!B:B,'2-Kosten per locatie'!A26,'4-Basis ruimtestaat'!P:P)</f>
        <v>0</v>
      </c>
      <c r="F26" s="497"/>
      <c r="G26" s="513">
        <f t="shared" si="1"/>
        <v>0</v>
      </c>
      <c r="H26" s="492" t="e">
        <f>'1-Contractblad totaal'!$E$19</f>
        <v>#DIV/0!</v>
      </c>
      <c r="I26" s="498" t="e">
        <f t="shared" si="0"/>
        <v>#DIV/0!</v>
      </c>
      <c r="J26" s="498">
        <f>E26*'1-Contractblad totaal'!$E$26</f>
        <v>0</v>
      </c>
      <c r="K26" s="501" t="e">
        <f>D26*'1-Contractblad totaal'!$G$14</f>
        <v>#DIV/0!</v>
      </c>
      <c r="L26" s="501" t="e">
        <f>F26*'1-Contractblad totaal'!$G$14</f>
        <v>#DIV/0!</v>
      </c>
      <c r="M26" s="501" t="e">
        <f>E26*'1-Contractblad totaal'!$G$23</f>
        <v>#DIV/0!</v>
      </c>
      <c r="N26" s="501" t="e">
        <f>G26*'1-Contractblad totaal'!$G$23</f>
        <v>#DIV/0!</v>
      </c>
      <c r="O26" s="422" t="e">
        <f t="shared" si="2"/>
        <v>#DIV/0!</v>
      </c>
      <c r="P26" s="422" t="e">
        <f>I26*'1-Contractblad totaal'!$G$18</f>
        <v>#DIV/0!</v>
      </c>
      <c r="Q26" s="422" t="e">
        <f>J26*'1-Contractblad totaal'!$G$26</f>
        <v>#DIV/0!</v>
      </c>
      <c r="R26" s="422">
        <f>SUMIF('8-Additionele werkzaamheden'!A:A,'2-Kosten per locatie'!A26,'8-Additionele werkzaamheden'!H:H)</f>
        <v>0</v>
      </c>
      <c r="S26" s="422">
        <f>SUMIF('13-Vloeronderhoud'!A:A,'2-Kosten per locatie'!A26,'13-Vloeronderhoud'!F:F)</f>
        <v>0</v>
      </c>
      <c r="T26" s="422">
        <f>SUMIF('10-Glasbewassing'!A:A,'2-Kosten per locatie'!A26,'10-Glasbewassing'!K:K)</f>
        <v>0</v>
      </c>
      <c r="U26" s="422" t="e">
        <f t="shared" si="3"/>
        <v>#DIV/0!</v>
      </c>
      <c r="V26" s="422" t="e">
        <f t="shared" si="4"/>
        <v>#DIV/0!</v>
      </c>
      <c r="X26" s="100"/>
    </row>
    <row r="27" spans="1:24" s="104" customFormat="1" ht="15" customHeight="1">
      <c r="A27" s="156" t="s">
        <v>86</v>
      </c>
      <c r="B27" s="495">
        <f>SUMIF('4-Basis ruimtestaat'!B:B,A27,'4-Basis ruimtestaat'!J:J)</f>
        <v>116.2</v>
      </c>
      <c r="C27" s="570">
        <f>_xlfn.MAXIFS('4-Basis ruimtestaat'!M:M,'4-Basis ruimtestaat'!B:B,A27)</f>
        <v>104</v>
      </c>
      <c r="D27" s="495" t="e">
        <f>SUMIF('4-Basis ruimtestaat'!B:B,'2-Kosten per locatie'!A27,'4-Basis ruimtestaat'!O:O)</f>
        <v>#DIV/0!</v>
      </c>
      <c r="E27" s="495">
        <f>SUMIF('4-Basis ruimtestaat'!B:B,'2-Kosten per locatie'!A27,'4-Basis ruimtestaat'!P:P)</f>
        <v>0</v>
      </c>
      <c r="F27" s="497"/>
      <c r="G27" s="513">
        <f t="shared" si="1"/>
        <v>0</v>
      </c>
      <c r="H27" s="492" t="e">
        <f>'1-Contractblad totaal'!$E$19</f>
        <v>#DIV/0!</v>
      </c>
      <c r="I27" s="498" t="e">
        <f t="shared" si="0"/>
        <v>#DIV/0!</v>
      </c>
      <c r="J27" s="498">
        <f>E27*'1-Contractblad totaal'!$E$26</f>
        <v>0</v>
      </c>
      <c r="K27" s="501" t="e">
        <f>D27*'1-Contractblad totaal'!$G$14</f>
        <v>#DIV/0!</v>
      </c>
      <c r="L27" s="501" t="e">
        <f>F27*'1-Contractblad totaal'!$G$14</f>
        <v>#DIV/0!</v>
      </c>
      <c r="M27" s="501" t="e">
        <f>E27*'1-Contractblad totaal'!$G$23</f>
        <v>#DIV/0!</v>
      </c>
      <c r="N27" s="501" t="e">
        <f>G27*'1-Contractblad totaal'!$G$23</f>
        <v>#DIV/0!</v>
      </c>
      <c r="O27" s="422" t="e">
        <f t="shared" si="2"/>
        <v>#DIV/0!</v>
      </c>
      <c r="P27" s="422" t="e">
        <f>I27*'1-Contractblad totaal'!$G$18</f>
        <v>#DIV/0!</v>
      </c>
      <c r="Q27" s="422" t="e">
        <f>J27*'1-Contractblad totaal'!$G$26</f>
        <v>#DIV/0!</v>
      </c>
      <c r="R27" s="422">
        <f>SUMIF('8-Additionele werkzaamheden'!A:A,'2-Kosten per locatie'!A27,'8-Additionele werkzaamheden'!H:H)</f>
        <v>0</v>
      </c>
      <c r="S27" s="422">
        <f>SUMIF('13-Vloeronderhoud'!A:A,'2-Kosten per locatie'!A27,'13-Vloeronderhoud'!F:F)</f>
        <v>0</v>
      </c>
      <c r="T27" s="422">
        <f>SUMIF('10-Glasbewassing'!A:A,'2-Kosten per locatie'!A27,'10-Glasbewassing'!K:K)</f>
        <v>0</v>
      </c>
      <c r="U27" s="422" t="e">
        <f t="shared" si="3"/>
        <v>#DIV/0!</v>
      </c>
      <c r="V27" s="422" t="e">
        <f t="shared" si="4"/>
        <v>#DIV/0!</v>
      </c>
      <c r="X27" s="100"/>
    </row>
    <row r="28" spans="1:24" s="104" customFormat="1" ht="15" customHeight="1">
      <c r="A28" s="156" t="s">
        <v>87</v>
      </c>
      <c r="B28" s="495">
        <f>SUMIF('4-Basis ruimtestaat'!B:B,A28,'4-Basis ruimtestaat'!J:J)</f>
        <v>153.01999999999998</v>
      </c>
      <c r="C28" s="570">
        <f>_xlfn.MAXIFS('4-Basis ruimtestaat'!M:M,'4-Basis ruimtestaat'!B:B,A28)</f>
        <v>52</v>
      </c>
      <c r="D28" s="495" t="e">
        <f>SUMIF('4-Basis ruimtestaat'!B:B,'2-Kosten per locatie'!A28,'4-Basis ruimtestaat'!O:O)</f>
        <v>#DIV/0!</v>
      </c>
      <c r="E28" s="495">
        <f>SUMIF('4-Basis ruimtestaat'!B:B,'2-Kosten per locatie'!A28,'4-Basis ruimtestaat'!P:P)</f>
        <v>0</v>
      </c>
      <c r="F28" s="497"/>
      <c r="G28" s="513">
        <f t="shared" si="1"/>
        <v>0</v>
      </c>
      <c r="H28" s="492" t="e">
        <f>'1-Contractblad totaal'!$E$19</f>
        <v>#DIV/0!</v>
      </c>
      <c r="I28" s="498" t="e">
        <f t="shared" si="0"/>
        <v>#DIV/0!</v>
      </c>
      <c r="J28" s="498">
        <f>E28*'1-Contractblad totaal'!$E$26</f>
        <v>0</v>
      </c>
      <c r="K28" s="501" t="e">
        <f>D28*'1-Contractblad totaal'!$G$14</f>
        <v>#DIV/0!</v>
      </c>
      <c r="L28" s="501" t="e">
        <f>F28*'1-Contractblad totaal'!$G$14</f>
        <v>#DIV/0!</v>
      </c>
      <c r="M28" s="501" t="e">
        <f>E28*'1-Contractblad totaal'!$G$23</f>
        <v>#DIV/0!</v>
      </c>
      <c r="N28" s="501" t="e">
        <f>G28*'1-Contractblad totaal'!$G$23</f>
        <v>#DIV/0!</v>
      </c>
      <c r="O28" s="422" t="e">
        <f t="shared" si="2"/>
        <v>#DIV/0!</v>
      </c>
      <c r="P28" s="422" t="e">
        <f>I28*'1-Contractblad totaal'!$G$18</f>
        <v>#DIV/0!</v>
      </c>
      <c r="Q28" s="422" t="e">
        <f>J28*'1-Contractblad totaal'!$G$26</f>
        <v>#DIV/0!</v>
      </c>
      <c r="R28" s="422">
        <f>SUMIF('8-Additionele werkzaamheden'!A:A,'2-Kosten per locatie'!A28,'8-Additionele werkzaamheden'!H:H)</f>
        <v>0</v>
      </c>
      <c r="S28" s="422">
        <f>SUMIF('13-Vloeronderhoud'!A:A,'2-Kosten per locatie'!A28,'13-Vloeronderhoud'!F:F)</f>
        <v>0</v>
      </c>
      <c r="T28" s="422">
        <f>SUMIF('10-Glasbewassing'!A:A,'2-Kosten per locatie'!A28,'10-Glasbewassing'!K:K)</f>
        <v>0</v>
      </c>
      <c r="U28" s="422" t="e">
        <f t="shared" si="3"/>
        <v>#DIV/0!</v>
      </c>
      <c r="V28" s="422" t="e">
        <f t="shared" si="4"/>
        <v>#DIV/0!</v>
      </c>
      <c r="X28" s="100"/>
    </row>
    <row r="29" spans="1:24" s="104" customFormat="1" ht="15" customHeight="1">
      <c r="A29" s="156" t="s">
        <v>88</v>
      </c>
      <c r="B29" s="495">
        <f>SUMIF('4-Basis ruimtestaat'!B:B,A29,'4-Basis ruimtestaat'!J:J)</f>
        <v>41.7</v>
      </c>
      <c r="C29" s="570">
        <f>_xlfn.MAXIFS('4-Basis ruimtestaat'!M:M,'4-Basis ruimtestaat'!B:B,A29)</f>
        <v>52</v>
      </c>
      <c r="D29" s="495" t="e">
        <f>SUMIF('4-Basis ruimtestaat'!B:B,'2-Kosten per locatie'!A29,'4-Basis ruimtestaat'!O:O)</f>
        <v>#DIV/0!</v>
      </c>
      <c r="E29" s="495">
        <f>SUMIF('4-Basis ruimtestaat'!B:B,'2-Kosten per locatie'!A29,'4-Basis ruimtestaat'!P:P)</f>
        <v>0</v>
      </c>
      <c r="F29" s="497"/>
      <c r="G29" s="513">
        <f t="shared" si="1"/>
        <v>0</v>
      </c>
      <c r="H29" s="492" t="e">
        <f>'1-Contractblad totaal'!$E$19</f>
        <v>#DIV/0!</v>
      </c>
      <c r="I29" s="498" t="e">
        <f t="shared" si="0"/>
        <v>#DIV/0!</v>
      </c>
      <c r="J29" s="498">
        <f>E29*'1-Contractblad totaal'!$E$26</f>
        <v>0</v>
      </c>
      <c r="K29" s="501" t="e">
        <f>D29*'1-Contractblad totaal'!$G$14</f>
        <v>#DIV/0!</v>
      </c>
      <c r="L29" s="501" t="e">
        <f>F29*'1-Contractblad totaal'!$G$14</f>
        <v>#DIV/0!</v>
      </c>
      <c r="M29" s="501" t="e">
        <f>E29*'1-Contractblad totaal'!$G$23</f>
        <v>#DIV/0!</v>
      </c>
      <c r="N29" s="501" t="e">
        <f>G29*'1-Contractblad totaal'!$G$23</f>
        <v>#DIV/0!</v>
      </c>
      <c r="O29" s="422" t="e">
        <f t="shared" si="2"/>
        <v>#DIV/0!</v>
      </c>
      <c r="P29" s="422" t="e">
        <f>I29*'1-Contractblad totaal'!$G$18</f>
        <v>#DIV/0!</v>
      </c>
      <c r="Q29" s="422" t="e">
        <f>J29*'1-Contractblad totaal'!$G$26</f>
        <v>#DIV/0!</v>
      </c>
      <c r="R29" s="422">
        <f>SUMIF('8-Additionele werkzaamheden'!A:A,'2-Kosten per locatie'!A29,'8-Additionele werkzaamheden'!H:H)</f>
        <v>0</v>
      </c>
      <c r="S29" s="422">
        <f>SUMIF('13-Vloeronderhoud'!A:A,'2-Kosten per locatie'!A29,'13-Vloeronderhoud'!F:F)</f>
        <v>0</v>
      </c>
      <c r="T29" s="422">
        <f>SUMIF('10-Glasbewassing'!A:A,'2-Kosten per locatie'!A29,'10-Glasbewassing'!K:K)</f>
        <v>0</v>
      </c>
      <c r="U29" s="422" t="e">
        <f t="shared" si="3"/>
        <v>#DIV/0!</v>
      </c>
      <c r="V29" s="422" t="e">
        <f t="shared" si="4"/>
        <v>#DIV/0!</v>
      </c>
      <c r="X29" s="100"/>
    </row>
    <row r="30" spans="1:24" s="104" customFormat="1" ht="15" customHeight="1">
      <c r="A30" s="156" t="s">
        <v>89</v>
      </c>
      <c r="B30" s="495">
        <f>SUMIF('4-Basis ruimtestaat'!B:B,A30,'4-Basis ruimtestaat'!J:J)</f>
        <v>196.3</v>
      </c>
      <c r="C30" s="570">
        <f>_xlfn.MAXIFS('4-Basis ruimtestaat'!M:M,'4-Basis ruimtestaat'!B:B,A30)</f>
        <v>52</v>
      </c>
      <c r="D30" s="495" t="e">
        <f>SUMIF('4-Basis ruimtestaat'!B:B,'2-Kosten per locatie'!A30,'4-Basis ruimtestaat'!O:O)</f>
        <v>#DIV/0!</v>
      </c>
      <c r="E30" s="495">
        <f>SUMIF('4-Basis ruimtestaat'!B:B,'2-Kosten per locatie'!A30,'4-Basis ruimtestaat'!P:P)</f>
        <v>0</v>
      </c>
      <c r="F30" s="497"/>
      <c r="G30" s="513">
        <f t="shared" si="1"/>
        <v>0</v>
      </c>
      <c r="H30" s="492" t="e">
        <f>'1-Contractblad totaal'!$E$19</f>
        <v>#DIV/0!</v>
      </c>
      <c r="I30" s="498" t="e">
        <f t="shared" si="0"/>
        <v>#DIV/0!</v>
      </c>
      <c r="J30" s="498">
        <f>E30*'1-Contractblad totaal'!$E$26</f>
        <v>0</v>
      </c>
      <c r="K30" s="501" t="e">
        <f>D30*'1-Contractblad totaal'!$G$14</f>
        <v>#DIV/0!</v>
      </c>
      <c r="L30" s="501" t="e">
        <f>F30*'1-Contractblad totaal'!$G$14</f>
        <v>#DIV/0!</v>
      </c>
      <c r="M30" s="501" t="e">
        <f>E30*'1-Contractblad totaal'!$G$23</f>
        <v>#DIV/0!</v>
      </c>
      <c r="N30" s="501" t="e">
        <f>G30*'1-Contractblad totaal'!$G$23</f>
        <v>#DIV/0!</v>
      </c>
      <c r="O30" s="422" t="e">
        <f t="shared" si="2"/>
        <v>#DIV/0!</v>
      </c>
      <c r="P30" s="422" t="e">
        <f>I30*'1-Contractblad totaal'!$G$18</f>
        <v>#DIV/0!</v>
      </c>
      <c r="Q30" s="422" t="e">
        <f>J30*'1-Contractblad totaal'!$G$26</f>
        <v>#DIV/0!</v>
      </c>
      <c r="R30" s="422">
        <f>SUMIF('8-Additionele werkzaamheden'!A:A,'2-Kosten per locatie'!A30,'8-Additionele werkzaamheden'!H:H)</f>
        <v>0</v>
      </c>
      <c r="S30" s="422">
        <f>SUMIF('13-Vloeronderhoud'!A:A,'2-Kosten per locatie'!A30,'13-Vloeronderhoud'!F:F)</f>
        <v>0</v>
      </c>
      <c r="T30" s="422">
        <f>SUMIF('10-Glasbewassing'!A:A,'2-Kosten per locatie'!A30,'10-Glasbewassing'!K:K)</f>
        <v>0</v>
      </c>
      <c r="U30" s="422" t="e">
        <f t="shared" si="3"/>
        <v>#DIV/0!</v>
      </c>
      <c r="V30" s="422" t="e">
        <f t="shared" si="4"/>
        <v>#DIV/0!</v>
      </c>
      <c r="X30" s="100"/>
    </row>
    <row r="31" spans="1:24" s="104" customFormat="1" ht="15" customHeight="1">
      <c r="A31" s="156" t="s">
        <v>90</v>
      </c>
      <c r="B31" s="495">
        <f>SUMIF('4-Basis ruimtestaat'!B:B,A31,'4-Basis ruimtestaat'!J:J)</f>
        <v>360.19999885559082</v>
      </c>
      <c r="C31" s="570">
        <f>_xlfn.MAXIFS('4-Basis ruimtestaat'!M:M,'4-Basis ruimtestaat'!B:B,A31)</f>
        <v>52</v>
      </c>
      <c r="D31" s="495" t="e">
        <f>SUMIF('4-Basis ruimtestaat'!B:B,'2-Kosten per locatie'!A31,'4-Basis ruimtestaat'!O:O)</f>
        <v>#DIV/0!</v>
      </c>
      <c r="E31" s="495">
        <f>SUMIF('4-Basis ruimtestaat'!B:B,'2-Kosten per locatie'!A31,'4-Basis ruimtestaat'!P:P)</f>
        <v>0</v>
      </c>
      <c r="F31" s="497"/>
      <c r="G31" s="513">
        <f t="shared" si="1"/>
        <v>0</v>
      </c>
      <c r="H31" s="492" t="e">
        <f>'1-Contractblad totaal'!$E$19</f>
        <v>#DIV/0!</v>
      </c>
      <c r="I31" s="498" t="e">
        <f t="shared" si="0"/>
        <v>#DIV/0!</v>
      </c>
      <c r="J31" s="498">
        <f>E31*'1-Contractblad totaal'!$E$26</f>
        <v>0</v>
      </c>
      <c r="K31" s="501" t="e">
        <f>D31*'1-Contractblad totaal'!$G$14</f>
        <v>#DIV/0!</v>
      </c>
      <c r="L31" s="501" t="e">
        <f>F31*'1-Contractblad totaal'!$G$14</f>
        <v>#DIV/0!</v>
      </c>
      <c r="M31" s="501" t="e">
        <f>E31*'1-Contractblad totaal'!$G$23</f>
        <v>#DIV/0!</v>
      </c>
      <c r="N31" s="501" t="e">
        <f>G31*'1-Contractblad totaal'!$G$23</f>
        <v>#DIV/0!</v>
      </c>
      <c r="O31" s="422" t="e">
        <f t="shared" si="2"/>
        <v>#DIV/0!</v>
      </c>
      <c r="P31" s="422" t="e">
        <f>I31*'1-Contractblad totaal'!$G$18</f>
        <v>#DIV/0!</v>
      </c>
      <c r="Q31" s="422" t="e">
        <f>J31*'1-Contractblad totaal'!$G$26</f>
        <v>#DIV/0!</v>
      </c>
      <c r="R31" s="422">
        <f>SUMIF('8-Additionele werkzaamheden'!A:A,'2-Kosten per locatie'!A31,'8-Additionele werkzaamheden'!H:H)</f>
        <v>0</v>
      </c>
      <c r="S31" s="422">
        <f>SUMIF('13-Vloeronderhoud'!A:A,'2-Kosten per locatie'!A31,'13-Vloeronderhoud'!F:F)</f>
        <v>0</v>
      </c>
      <c r="T31" s="422">
        <f>SUMIF('10-Glasbewassing'!A:A,'2-Kosten per locatie'!A31,'10-Glasbewassing'!K:K)</f>
        <v>0</v>
      </c>
      <c r="U31" s="422" t="e">
        <f t="shared" si="3"/>
        <v>#DIV/0!</v>
      </c>
      <c r="V31" s="422" t="e">
        <f t="shared" si="4"/>
        <v>#DIV/0!</v>
      </c>
      <c r="X31" s="100"/>
    </row>
    <row r="32" spans="1:24" s="104" customFormat="1" ht="15" customHeight="1">
      <c r="A32" s="156" t="s">
        <v>91</v>
      </c>
      <c r="B32" s="495">
        <f>SUMIF('4-Basis ruimtestaat'!B:B,A32,'4-Basis ruimtestaat'!J:J)</f>
        <v>1489.2499961853027</v>
      </c>
      <c r="C32" s="570">
        <f>_xlfn.MAXIFS('4-Basis ruimtestaat'!M:M,'4-Basis ruimtestaat'!B:B,A32)</f>
        <v>255</v>
      </c>
      <c r="D32" s="495" t="e">
        <f>SUMIF('4-Basis ruimtestaat'!B:B,'2-Kosten per locatie'!A32,'4-Basis ruimtestaat'!O:O)</f>
        <v>#DIV/0!</v>
      </c>
      <c r="E32" s="495" t="e">
        <f>SUMIF('4-Basis ruimtestaat'!B:B,'2-Kosten per locatie'!A32,'4-Basis ruimtestaat'!P:P)</f>
        <v>#DIV/0!</v>
      </c>
      <c r="F32" s="497"/>
      <c r="G32" s="497" t="e">
        <f t="shared" si="1"/>
        <v>#DIV/0!</v>
      </c>
      <c r="H32" s="492" t="e">
        <f>'1-Contractblad totaal'!$E$19</f>
        <v>#DIV/0!</v>
      </c>
      <c r="I32" s="498" t="e">
        <f t="shared" si="0"/>
        <v>#DIV/0!</v>
      </c>
      <c r="J32" s="498" t="e">
        <f>E32*'1-Contractblad totaal'!$E$26</f>
        <v>#DIV/0!</v>
      </c>
      <c r="K32" s="501" t="e">
        <f>D32*'1-Contractblad totaal'!$G$14</f>
        <v>#DIV/0!</v>
      </c>
      <c r="L32" s="501" t="e">
        <f>F32*'1-Contractblad totaal'!$G$14</f>
        <v>#DIV/0!</v>
      </c>
      <c r="M32" s="501" t="e">
        <f>E32*'1-Contractblad totaal'!$G$23</f>
        <v>#DIV/0!</v>
      </c>
      <c r="N32" s="501" t="e">
        <f>G32*'1-Contractblad totaal'!$G$23</f>
        <v>#DIV/0!</v>
      </c>
      <c r="O32" s="422" t="e">
        <f t="shared" si="2"/>
        <v>#DIV/0!</v>
      </c>
      <c r="P32" s="422" t="e">
        <f>I32*'1-Contractblad totaal'!$G$18</f>
        <v>#DIV/0!</v>
      </c>
      <c r="Q32" s="422" t="e">
        <f>J32*'1-Contractblad totaal'!$G$26</f>
        <v>#DIV/0!</v>
      </c>
      <c r="R32" s="422">
        <f>SUMIF('8-Additionele werkzaamheden'!A:A,'2-Kosten per locatie'!A32,'8-Additionele werkzaamheden'!H:H)</f>
        <v>0</v>
      </c>
      <c r="S32" s="422">
        <f>SUMIF('13-Vloeronderhoud'!A:A,'2-Kosten per locatie'!A32,'13-Vloeronderhoud'!F:F)</f>
        <v>0</v>
      </c>
      <c r="T32" s="422">
        <f>SUMIF('10-Glasbewassing'!A:A,'2-Kosten per locatie'!A32,'10-Glasbewassing'!K:K)</f>
        <v>0</v>
      </c>
      <c r="U32" s="422" t="e">
        <f t="shared" si="3"/>
        <v>#DIV/0!</v>
      </c>
      <c r="V32" s="422" t="e">
        <f t="shared" si="4"/>
        <v>#DIV/0!</v>
      </c>
      <c r="X32" s="100"/>
    </row>
    <row r="33" spans="1:24" s="104" customFormat="1" ht="15" customHeight="1">
      <c r="A33" s="156" t="s">
        <v>92</v>
      </c>
      <c r="B33" s="495">
        <f>SUMIF('4-Basis ruimtestaat'!B:B,A33,'4-Basis ruimtestaat'!J:J)</f>
        <v>881.97000646591187</v>
      </c>
      <c r="C33" s="570">
        <f>_xlfn.MAXIFS('4-Basis ruimtestaat'!M:M,'4-Basis ruimtestaat'!B:B,A33)</f>
        <v>255</v>
      </c>
      <c r="D33" s="495" t="e">
        <f>SUMIF('4-Basis ruimtestaat'!B:B,'2-Kosten per locatie'!A33,'4-Basis ruimtestaat'!O:O)</f>
        <v>#DIV/0!</v>
      </c>
      <c r="E33" s="495" t="e">
        <f>SUMIF('4-Basis ruimtestaat'!B:B,'2-Kosten per locatie'!A33,'4-Basis ruimtestaat'!P:P)</f>
        <v>#DIV/0!</v>
      </c>
      <c r="F33" s="497"/>
      <c r="G33" s="497" t="e">
        <f t="shared" si="1"/>
        <v>#DIV/0!</v>
      </c>
      <c r="H33" s="492" t="e">
        <f>'1-Contractblad totaal'!$E$19</f>
        <v>#DIV/0!</v>
      </c>
      <c r="I33" s="498" t="e">
        <f t="shared" si="0"/>
        <v>#DIV/0!</v>
      </c>
      <c r="J33" s="498" t="e">
        <f>E33*'1-Contractblad totaal'!$E$26</f>
        <v>#DIV/0!</v>
      </c>
      <c r="K33" s="501" t="e">
        <f>D33*'1-Contractblad totaal'!$G$14</f>
        <v>#DIV/0!</v>
      </c>
      <c r="L33" s="501" t="e">
        <f>F33*'1-Contractblad totaal'!$G$14</f>
        <v>#DIV/0!</v>
      </c>
      <c r="M33" s="501" t="e">
        <f>E33*'1-Contractblad totaal'!$G$23</f>
        <v>#DIV/0!</v>
      </c>
      <c r="N33" s="501" t="e">
        <f>G33*'1-Contractblad totaal'!$G$23</f>
        <v>#DIV/0!</v>
      </c>
      <c r="O33" s="422" t="e">
        <f t="shared" si="2"/>
        <v>#DIV/0!</v>
      </c>
      <c r="P33" s="422" t="e">
        <f>I33*'1-Contractblad totaal'!$G$18</f>
        <v>#DIV/0!</v>
      </c>
      <c r="Q33" s="422" t="e">
        <f>J33*'1-Contractblad totaal'!$G$26</f>
        <v>#DIV/0!</v>
      </c>
      <c r="R33" s="422">
        <f>SUMIF('8-Additionele werkzaamheden'!A:A,'2-Kosten per locatie'!A33,'8-Additionele werkzaamheden'!H:H)</f>
        <v>0</v>
      </c>
      <c r="S33" s="422">
        <f>SUMIF('13-Vloeronderhoud'!A:A,'2-Kosten per locatie'!A33,'13-Vloeronderhoud'!F:F)</f>
        <v>0</v>
      </c>
      <c r="T33" s="422">
        <f>SUMIF('10-Glasbewassing'!A:A,'2-Kosten per locatie'!A33,'10-Glasbewassing'!K:K)</f>
        <v>0</v>
      </c>
      <c r="U33" s="422" t="e">
        <f t="shared" si="3"/>
        <v>#DIV/0!</v>
      </c>
      <c r="V33" s="422" t="e">
        <f t="shared" si="4"/>
        <v>#DIV/0!</v>
      </c>
      <c r="X33" s="100"/>
    </row>
    <row r="34" spans="1:24" s="104" customFormat="1" ht="15" customHeight="1">
      <c r="A34" s="156" t="s">
        <v>93</v>
      </c>
      <c r="B34" s="495">
        <f>SUMIF('4-Basis ruimtestaat'!B:B,A34,'4-Basis ruimtestaat'!J:J)</f>
        <v>304</v>
      </c>
      <c r="C34" s="570">
        <f>_xlfn.MAXIFS('4-Basis ruimtestaat'!M:M,'4-Basis ruimtestaat'!B:B,A34)</f>
        <v>255</v>
      </c>
      <c r="D34" s="495" t="e">
        <f>SUMIF('4-Basis ruimtestaat'!B:B,'2-Kosten per locatie'!A34,'4-Basis ruimtestaat'!O:O)</f>
        <v>#DIV/0!</v>
      </c>
      <c r="E34" s="495">
        <f>SUMIF('4-Basis ruimtestaat'!B:B,'2-Kosten per locatie'!A34,'4-Basis ruimtestaat'!P:P)</f>
        <v>0</v>
      </c>
      <c r="F34" s="497"/>
      <c r="G34" s="513">
        <f t="shared" si="1"/>
        <v>0</v>
      </c>
      <c r="H34" s="492" t="e">
        <f>'1-Contractblad totaal'!$E$19</f>
        <v>#DIV/0!</v>
      </c>
      <c r="I34" s="498" t="e">
        <f t="shared" si="0"/>
        <v>#DIV/0!</v>
      </c>
      <c r="J34" s="498">
        <f>E34*'1-Contractblad totaal'!$E$26</f>
        <v>0</v>
      </c>
      <c r="K34" s="501" t="e">
        <f>D34*'1-Contractblad totaal'!$G$14</f>
        <v>#DIV/0!</v>
      </c>
      <c r="L34" s="501" t="e">
        <f>F34*'1-Contractblad totaal'!$G$14</f>
        <v>#DIV/0!</v>
      </c>
      <c r="M34" s="501" t="e">
        <f>E34*'1-Contractblad totaal'!$G$23</f>
        <v>#DIV/0!</v>
      </c>
      <c r="N34" s="501" t="e">
        <f>G34*'1-Contractblad totaal'!$G$23</f>
        <v>#DIV/0!</v>
      </c>
      <c r="O34" s="422" t="e">
        <f t="shared" si="2"/>
        <v>#DIV/0!</v>
      </c>
      <c r="P34" s="422" t="e">
        <f>I34*'1-Contractblad totaal'!$G$18</f>
        <v>#DIV/0!</v>
      </c>
      <c r="Q34" s="422" t="e">
        <f>J34*'1-Contractblad totaal'!$G$26</f>
        <v>#DIV/0!</v>
      </c>
      <c r="R34" s="422">
        <f>SUMIF('8-Additionele werkzaamheden'!A:A,'2-Kosten per locatie'!A34,'8-Additionele werkzaamheden'!H:H)</f>
        <v>0</v>
      </c>
      <c r="S34" s="422">
        <f>SUMIF('13-Vloeronderhoud'!A:A,'2-Kosten per locatie'!A34,'13-Vloeronderhoud'!F:F)</f>
        <v>0</v>
      </c>
      <c r="T34" s="422">
        <f>SUMIF('10-Glasbewassing'!A:A,'2-Kosten per locatie'!A34,'10-Glasbewassing'!K:K)</f>
        <v>0</v>
      </c>
      <c r="U34" s="422" t="e">
        <f t="shared" si="3"/>
        <v>#DIV/0!</v>
      </c>
      <c r="V34" s="422" t="e">
        <f t="shared" si="4"/>
        <v>#DIV/0!</v>
      </c>
      <c r="X34" s="100"/>
    </row>
    <row r="35" spans="1:24" s="104" customFormat="1" ht="15" customHeight="1">
      <c r="A35" s="156" t="s">
        <v>94</v>
      </c>
      <c r="B35" s="495">
        <f>SUMIF('4-Basis ruimtestaat'!B:B,A35,'4-Basis ruimtestaat'!J:J)</f>
        <v>49.51</v>
      </c>
      <c r="C35" s="570">
        <f>_xlfn.MAXIFS('4-Basis ruimtestaat'!M:M,'4-Basis ruimtestaat'!B:B,A35)</f>
        <v>52</v>
      </c>
      <c r="D35" s="495" t="e">
        <f>SUMIF('4-Basis ruimtestaat'!B:B,'2-Kosten per locatie'!A35,'4-Basis ruimtestaat'!O:O)</f>
        <v>#DIV/0!</v>
      </c>
      <c r="E35" s="495">
        <f>SUMIF('4-Basis ruimtestaat'!B:B,'2-Kosten per locatie'!A35,'4-Basis ruimtestaat'!P:P)</f>
        <v>0</v>
      </c>
      <c r="F35" s="497"/>
      <c r="G35" s="513">
        <f t="shared" si="1"/>
        <v>0</v>
      </c>
      <c r="H35" s="492" t="e">
        <f>'1-Contractblad totaal'!$E$19</f>
        <v>#DIV/0!</v>
      </c>
      <c r="I35" s="498" t="e">
        <f t="shared" si="0"/>
        <v>#DIV/0!</v>
      </c>
      <c r="J35" s="498">
        <f>E35*'1-Contractblad totaal'!$E$26</f>
        <v>0</v>
      </c>
      <c r="K35" s="501" t="e">
        <f>D35*'1-Contractblad totaal'!$G$14</f>
        <v>#DIV/0!</v>
      </c>
      <c r="L35" s="501" t="e">
        <f>F35*'1-Contractblad totaal'!$G$14</f>
        <v>#DIV/0!</v>
      </c>
      <c r="M35" s="501" t="e">
        <f>E35*'1-Contractblad totaal'!$G$23</f>
        <v>#DIV/0!</v>
      </c>
      <c r="N35" s="501" t="e">
        <f>G35*'1-Contractblad totaal'!$G$23</f>
        <v>#DIV/0!</v>
      </c>
      <c r="O35" s="422" t="e">
        <f t="shared" si="2"/>
        <v>#DIV/0!</v>
      </c>
      <c r="P35" s="422" t="e">
        <f>I35*'1-Contractblad totaal'!$G$18</f>
        <v>#DIV/0!</v>
      </c>
      <c r="Q35" s="422" t="e">
        <f>J35*'1-Contractblad totaal'!$G$26</f>
        <v>#DIV/0!</v>
      </c>
      <c r="R35" s="422">
        <f>SUMIF('8-Additionele werkzaamheden'!A:A,'2-Kosten per locatie'!A35,'8-Additionele werkzaamheden'!H:H)</f>
        <v>0</v>
      </c>
      <c r="S35" s="422">
        <f>SUMIF('13-Vloeronderhoud'!A:A,'2-Kosten per locatie'!A35,'13-Vloeronderhoud'!F:F)</f>
        <v>0</v>
      </c>
      <c r="T35" s="422">
        <f>SUMIF('10-Glasbewassing'!A:A,'2-Kosten per locatie'!A35,'10-Glasbewassing'!K:K)</f>
        <v>0</v>
      </c>
      <c r="U35" s="422" t="e">
        <f t="shared" si="3"/>
        <v>#DIV/0!</v>
      </c>
      <c r="V35" s="422" t="e">
        <f t="shared" si="4"/>
        <v>#DIV/0!</v>
      </c>
      <c r="X35" s="100"/>
    </row>
    <row r="36" spans="1:24" s="104" customFormat="1" ht="15" customHeight="1">
      <c r="A36" s="156" t="s">
        <v>95</v>
      </c>
      <c r="B36" s="495">
        <f>SUMIF('4-Basis ruimtestaat'!B:B,A36,'4-Basis ruimtestaat'!J:J)</f>
        <v>180.83000302314758</v>
      </c>
      <c r="C36" s="570">
        <f>_xlfn.MAXIFS('4-Basis ruimtestaat'!M:M,'4-Basis ruimtestaat'!B:B,A36)</f>
        <v>156</v>
      </c>
      <c r="D36" s="495" t="e">
        <f>SUMIF('4-Basis ruimtestaat'!B:B,'2-Kosten per locatie'!A36,'4-Basis ruimtestaat'!O:O)</f>
        <v>#DIV/0!</v>
      </c>
      <c r="E36" s="495">
        <f>SUMIF('4-Basis ruimtestaat'!B:B,'2-Kosten per locatie'!A36,'4-Basis ruimtestaat'!P:P)</f>
        <v>0</v>
      </c>
      <c r="F36" s="497"/>
      <c r="G36" s="513">
        <f t="shared" si="1"/>
        <v>0</v>
      </c>
      <c r="H36" s="492" t="e">
        <f>'1-Contractblad totaal'!$E$19</f>
        <v>#DIV/0!</v>
      </c>
      <c r="I36" s="498" t="e">
        <f t="shared" si="0"/>
        <v>#DIV/0!</v>
      </c>
      <c r="J36" s="498">
        <f>E36*'1-Contractblad totaal'!$E$26</f>
        <v>0</v>
      </c>
      <c r="K36" s="501" t="e">
        <f>D36*'1-Contractblad totaal'!$G$14</f>
        <v>#DIV/0!</v>
      </c>
      <c r="L36" s="501" t="e">
        <f>F36*'1-Contractblad totaal'!$G$14</f>
        <v>#DIV/0!</v>
      </c>
      <c r="M36" s="501" t="e">
        <f>E36*'1-Contractblad totaal'!$G$23</f>
        <v>#DIV/0!</v>
      </c>
      <c r="N36" s="501" t="e">
        <f>G36*'1-Contractblad totaal'!$G$23</f>
        <v>#DIV/0!</v>
      </c>
      <c r="O36" s="422" t="e">
        <f t="shared" si="2"/>
        <v>#DIV/0!</v>
      </c>
      <c r="P36" s="422" t="e">
        <f>I36*'1-Contractblad totaal'!$G$18</f>
        <v>#DIV/0!</v>
      </c>
      <c r="Q36" s="422" t="e">
        <f>J36*'1-Contractblad totaal'!$G$26</f>
        <v>#DIV/0!</v>
      </c>
      <c r="R36" s="422">
        <f>SUMIF('8-Additionele werkzaamheden'!A:A,'2-Kosten per locatie'!A36,'8-Additionele werkzaamheden'!H:H)</f>
        <v>0</v>
      </c>
      <c r="S36" s="422">
        <f>SUMIF('13-Vloeronderhoud'!A:A,'2-Kosten per locatie'!A36,'13-Vloeronderhoud'!F:F)</f>
        <v>0</v>
      </c>
      <c r="T36" s="422">
        <f>SUMIF('10-Glasbewassing'!A:A,'2-Kosten per locatie'!A36,'10-Glasbewassing'!K:K)</f>
        <v>0</v>
      </c>
      <c r="U36" s="422" t="e">
        <f t="shared" si="3"/>
        <v>#DIV/0!</v>
      </c>
      <c r="V36" s="422" t="e">
        <f t="shared" si="4"/>
        <v>#DIV/0!</v>
      </c>
      <c r="X36" s="100"/>
    </row>
    <row r="37" spans="1:24" s="104" customFormat="1" ht="15" customHeight="1">
      <c r="A37" s="156" t="s">
        <v>96</v>
      </c>
      <c r="B37" s="495">
        <f>SUMIF('4-Basis ruimtestaat'!B:B,A37,'4-Basis ruimtestaat'!J:J)</f>
        <v>38.6</v>
      </c>
      <c r="C37" s="570">
        <f>_xlfn.MAXIFS('4-Basis ruimtestaat'!M:M,'4-Basis ruimtestaat'!B:B,A37)</f>
        <v>52</v>
      </c>
      <c r="D37" s="495" t="e">
        <f>SUMIF('4-Basis ruimtestaat'!B:B,'2-Kosten per locatie'!A37,'4-Basis ruimtestaat'!O:O)</f>
        <v>#DIV/0!</v>
      </c>
      <c r="E37" s="495">
        <f>SUMIF('4-Basis ruimtestaat'!B:B,'2-Kosten per locatie'!A37,'4-Basis ruimtestaat'!P:P)</f>
        <v>0</v>
      </c>
      <c r="F37" s="497"/>
      <c r="G37" s="513">
        <f t="shared" si="1"/>
        <v>0</v>
      </c>
      <c r="H37" s="492" t="e">
        <f>'1-Contractblad totaal'!$E$19</f>
        <v>#DIV/0!</v>
      </c>
      <c r="I37" s="498" t="e">
        <f t="shared" si="0"/>
        <v>#DIV/0!</v>
      </c>
      <c r="J37" s="498">
        <f>E37*'1-Contractblad totaal'!$E$26</f>
        <v>0</v>
      </c>
      <c r="K37" s="501" t="e">
        <f>D37*'1-Contractblad totaal'!$G$14</f>
        <v>#DIV/0!</v>
      </c>
      <c r="L37" s="501" t="e">
        <f>F37*'1-Contractblad totaal'!$G$14</f>
        <v>#DIV/0!</v>
      </c>
      <c r="M37" s="501" t="e">
        <f>E37*'1-Contractblad totaal'!$G$23</f>
        <v>#DIV/0!</v>
      </c>
      <c r="N37" s="501" t="e">
        <f>G37*'1-Contractblad totaal'!$G$23</f>
        <v>#DIV/0!</v>
      </c>
      <c r="O37" s="422" t="e">
        <f t="shared" si="2"/>
        <v>#DIV/0!</v>
      </c>
      <c r="P37" s="422" t="e">
        <f>I37*'1-Contractblad totaal'!$G$18</f>
        <v>#DIV/0!</v>
      </c>
      <c r="Q37" s="422" t="e">
        <f>J37*'1-Contractblad totaal'!$G$26</f>
        <v>#DIV/0!</v>
      </c>
      <c r="R37" s="422">
        <f>SUMIF('8-Additionele werkzaamheden'!A:A,'2-Kosten per locatie'!A37,'8-Additionele werkzaamheden'!H:H)</f>
        <v>0</v>
      </c>
      <c r="S37" s="422">
        <f>SUMIF('13-Vloeronderhoud'!A:A,'2-Kosten per locatie'!A37,'13-Vloeronderhoud'!F:F)</f>
        <v>0</v>
      </c>
      <c r="T37" s="422">
        <f>SUMIF('10-Glasbewassing'!A:A,'2-Kosten per locatie'!A37,'10-Glasbewassing'!K:K)</f>
        <v>0</v>
      </c>
      <c r="U37" s="422" t="e">
        <f t="shared" si="3"/>
        <v>#DIV/0!</v>
      </c>
      <c r="V37" s="422" t="e">
        <f t="shared" si="4"/>
        <v>#DIV/0!</v>
      </c>
      <c r="X37" s="100"/>
    </row>
    <row r="38" spans="1:24" s="104" customFormat="1" ht="15" customHeight="1">
      <c r="A38" s="156" t="s">
        <v>97</v>
      </c>
      <c r="B38" s="495">
        <f>SUMIF('4-Basis ruimtestaat'!B:B,A38,'4-Basis ruimtestaat'!J:J)</f>
        <v>103.20000064373016</v>
      </c>
      <c r="C38" s="570">
        <f>_xlfn.MAXIFS('4-Basis ruimtestaat'!M:M,'4-Basis ruimtestaat'!B:B,A38)</f>
        <v>52</v>
      </c>
      <c r="D38" s="495" t="e">
        <f>SUMIF('4-Basis ruimtestaat'!B:B,'2-Kosten per locatie'!A38,'4-Basis ruimtestaat'!O:O)</f>
        <v>#DIV/0!</v>
      </c>
      <c r="E38" s="495">
        <f>SUMIF('4-Basis ruimtestaat'!B:B,'2-Kosten per locatie'!A38,'4-Basis ruimtestaat'!P:P)</f>
        <v>0</v>
      </c>
      <c r="F38" s="497"/>
      <c r="G38" s="513">
        <f t="shared" si="1"/>
        <v>0</v>
      </c>
      <c r="H38" s="492" t="e">
        <f>'1-Contractblad totaal'!$E$19</f>
        <v>#DIV/0!</v>
      </c>
      <c r="I38" s="498" t="e">
        <f t="shared" si="0"/>
        <v>#DIV/0!</v>
      </c>
      <c r="J38" s="498">
        <f>E38*'1-Contractblad totaal'!$E$26</f>
        <v>0</v>
      </c>
      <c r="K38" s="501" t="e">
        <f>D38*'1-Contractblad totaal'!$G$14</f>
        <v>#DIV/0!</v>
      </c>
      <c r="L38" s="501" t="e">
        <f>F38*'1-Contractblad totaal'!$G$14</f>
        <v>#DIV/0!</v>
      </c>
      <c r="M38" s="501" t="e">
        <f>E38*'1-Contractblad totaal'!$G$23</f>
        <v>#DIV/0!</v>
      </c>
      <c r="N38" s="501" t="e">
        <f>G38*'1-Contractblad totaal'!$G$23</f>
        <v>#DIV/0!</v>
      </c>
      <c r="O38" s="422" t="e">
        <f t="shared" si="2"/>
        <v>#DIV/0!</v>
      </c>
      <c r="P38" s="422" t="e">
        <f>I38*'1-Contractblad totaal'!$G$18</f>
        <v>#DIV/0!</v>
      </c>
      <c r="Q38" s="422" t="e">
        <f>J38*'1-Contractblad totaal'!$G$26</f>
        <v>#DIV/0!</v>
      </c>
      <c r="R38" s="422">
        <f>SUMIF('8-Additionele werkzaamheden'!A:A,'2-Kosten per locatie'!A38,'8-Additionele werkzaamheden'!H:H)</f>
        <v>0</v>
      </c>
      <c r="S38" s="422">
        <f>SUMIF('13-Vloeronderhoud'!A:A,'2-Kosten per locatie'!A38,'13-Vloeronderhoud'!F:F)</f>
        <v>0</v>
      </c>
      <c r="T38" s="422">
        <f>SUMIF('10-Glasbewassing'!A:A,'2-Kosten per locatie'!A38,'10-Glasbewassing'!K:K)</f>
        <v>0</v>
      </c>
      <c r="U38" s="422" t="e">
        <f t="shared" si="3"/>
        <v>#DIV/0!</v>
      </c>
      <c r="V38" s="422" t="e">
        <f t="shared" si="4"/>
        <v>#DIV/0!</v>
      </c>
      <c r="X38" s="100"/>
    </row>
    <row r="39" spans="1:24" s="104" customFormat="1" ht="15" customHeight="1">
      <c r="A39" s="156" t="s">
        <v>98</v>
      </c>
      <c r="B39" s="495">
        <f>SUMIF('4-Basis ruimtestaat'!B:B,A39,'4-Basis ruimtestaat'!J:J)</f>
        <v>4037.0999790430069</v>
      </c>
      <c r="C39" s="570">
        <f>_xlfn.MAXIFS('4-Basis ruimtestaat'!M:M,'4-Basis ruimtestaat'!B:B,A39)</f>
        <v>255</v>
      </c>
      <c r="D39" s="495" t="e">
        <f>SUMIF('4-Basis ruimtestaat'!B:B,'2-Kosten per locatie'!A39,'4-Basis ruimtestaat'!O:O)</f>
        <v>#DIV/0!</v>
      </c>
      <c r="E39" s="495">
        <f>SUMIF('4-Basis ruimtestaat'!B:B,'2-Kosten per locatie'!A39,'4-Basis ruimtestaat'!P:P)</f>
        <v>0</v>
      </c>
      <c r="F39" s="497"/>
      <c r="G39" s="513">
        <f t="shared" si="1"/>
        <v>0</v>
      </c>
      <c r="H39" s="492" t="e">
        <f>'1-Contractblad totaal'!$E$19</f>
        <v>#DIV/0!</v>
      </c>
      <c r="I39" s="498" t="e">
        <f t="shared" si="0"/>
        <v>#DIV/0!</v>
      </c>
      <c r="J39" s="498">
        <f>E39*'1-Contractblad totaal'!$E$26</f>
        <v>0</v>
      </c>
      <c r="K39" s="501" t="e">
        <f>D39*'1-Contractblad totaal'!$G$14</f>
        <v>#DIV/0!</v>
      </c>
      <c r="L39" s="501" t="e">
        <f>F39*'1-Contractblad totaal'!$G$14</f>
        <v>#DIV/0!</v>
      </c>
      <c r="M39" s="501" t="e">
        <f>E39*'1-Contractblad totaal'!$G$23</f>
        <v>#DIV/0!</v>
      </c>
      <c r="N39" s="501" t="e">
        <f>G39*'1-Contractblad totaal'!$G$23</f>
        <v>#DIV/0!</v>
      </c>
      <c r="O39" s="422" t="e">
        <f t="shared" si="2"/>
        <v>#DIV/0!</v>
      </c>
      <c r="P39" s="422" t="e">
        <f>I39*'1-Contractblad totaal'!$G$18</f>
        <v>#DIV/0!</v>
      </c>
      <c r="Q39" s="422" t="e">
        <f>J39*'1-Contractblad totaal'!$G$26</f>
        <v>#DIV/0!</v>
      </c>
      <c r="R39" s="422">
        <f>SUMIF('8-Additionele werkzaamheden'!A:A,'2-Kosten per locatie'!A39,'8-Additionele werkzaamheden'!H:H)</f>
        <v>0</v>
      </c>
      <c r="S39" s="422">
        <f>SUMIF('13-Vloeronderhoud'!A:A,'2-Kosten per locatie'!A39,'13-Vloeronderhoud'!F:F)</f>
        <v>0</v>
      </c>
      <c r="T39" s="422">
        <f>SUMIF('10-Glasbewassing'!A:A,'2-Kosten per locatie'!A39,'10-Glasbewassing'!K:K)</f>
        <v>0</v>
      </c>
      <c r="U39" s="422" t="e">
        <f t="shared" si="3"/>
        <v>#DIV/0!</v>
      </c>
      <c r="V39" s="422" t="e">
        <f t="shared" si="4"/>
        <v>#DIV/0!</v>
      </c>
      <c r="X39" s="100"/>
    </row>
    <row r="40" spans="1:24" s="104" customFormat="1" ht="15" customHeight="1">
      <c r="A40" s="156" t="s">
        <v>99</v>
      </c>
      <c r="B40" s="495">
        <f>SUMIF('4-Basis ruimtestaat'!B:B,A40,'4-Basis ruimtestaat'!J:J)</f>
        <v>154</v>
      </c>
      <c r="C40" s="570">
        <f>_xlfn.MAXIFS('4-Basis ruimtestaat'!M:M,'4-Basis ruimtestaat'!B:B,A40)</f>
        <v>104</v>
      </c>
      <c r="D40" s="495" t="e">
        <f>SUMIF('4-Basis ruimtestaat'!B:B,'2-Kosten per locatie'!A40,'4-Basis ruimtestaat'!O:O)</f>
        <v>#DIV/0!</v>
      </c>
      <c r="E40" s="495">
        <f>SUMIF('4-Basis ruimtestaat'!B:B,'2-Kosten per locatie'!A40,'4-Basis ruimtestaat'!P:P)</f>
        <v>0</v>
      </c>
      <c r="F40" s="497"/>
      <c r="G40" s="513">
        <f t="shared" si="1"/>
        <v>0</v>
      </c>
      <c r="H40" s="492" t="e">
        <f>'1-Contractblad totaal'!$E$19</f>
        <v>#DIV/0!</v>
      </c>
      <c r="I40" s="498" t="e">
        <f t="shared" si="0"/>
        <v>#DIV/0!</v>
      </c>
      <c r="J40" s="498">
        <f>E40*'1-Contractblad totaal'!$E$26</f>
        <v>0</v>
      </c>
      <c r="K40" s="501" t="e">
        <f>D40*'1-Contractblad totaal'!$G$14</f>
        <v>#DIV/0!</v>
      </c>
      <c r="L40" s="501" t="e">
        <f>F40*'1-Contractblad totaal'!$G$14</f>
        <v>#DIV/0!</v>
      </c>
      <c r="M40" s="501" t="e">
        <f>E40*'1-Contractblad totaal'!$G$23</f>
        <v>#DIV/0!</v>
      </c>
      <c r="N40" s="501" t="e">
        <f>G40*'1-Contractblad totaal'!$G$23</f>
        <v>#DIV/0!</v>
      </c>
      <c r="O40" s="422" t="e">
        <f t="shared" si="2"/>
        <v>#DIV/0!</v>
      </c>
      <c r="P40" s="422" t="e">
        <f>I40*'1-Contractblad totaal'!$G$18</f>
        <v>#DIV/0!</v>
      </c>
      <c r="Q40" s="422" t="e">
        <f>J40*'1-Contractblad totaal'!$G$26</f>
        <v>#DIV/0!</v>
      </c>
      <c r="R40" s="422">
        <f>SUMIF('8-Additionele werkzaamheden'!A:A,'2-Kosten per locatie'!A40,'8-Additionele werkzaamheden'!H:H)</f>
        <v>0</v>
      </c>
      <c r="S40" s="422">
        <f>SUMIF('13-Vloeronderhoud'!A:A,'2-Kosten per locatie'!A40,'13-Vloeronderhoud'!F:F)</f>
        <v>0</v>
      </c>
      <c r="T40" s="422">
        <f>SUMIF('10-Glasbewassing'!A:A,'2-Kosten per locatie'!A40,'10-Glasbewassing'!K:K)</f>
        <v>0</v>
      </c>
      <c r="U40" s="422" t="e">
        <f t="shared" si="3"/>
        <v>#DIV/0!</v>
      </c>
      <c r="V40" s="422" t="e">
        <f t="shared" si="4"/>
        <v>#DIV/0!</v>
      </c>
      <c r="X40" s="100"/>
    </row>
    <row r="41" spans="1:24" s="104" customFormat="1" ht="15" customHeight="1">
      <c r="A41" s="156" t="s">
        <v>100</v>
      </c>
      <c r="B41" s="495">
        <f>SUMIF('4-Basis ruimtestaat'!B:B,A41,'4-Basis ruimtestaat'!J:J)</f>
        <v>3259.0999978780746</v>
      </c>
      <c r="C41" s="570">
        <f>_xlfn.MAXIFS('4-Basis ruimtestaat'!M:M,'4-Basis ruimtestaat'!B:B,A41)</f>
        <v>255</v>
      </c>
      <c r="D41" s="495" t="e">
        <f>SUMIF('4-Basis ruimtestaat'!B:B,'2-Kosten per locatie'!A41,'4-Basis ruimtestaat'!O:O)</f>
        <v>#DIV/0!</v>
      </c>
      <c r="E41" s="495" t="e">
        <f>SUMIF('4-Basis ruimtestaat'!B:B,'2-Kosten per locatie'!A41,'4-Basis ruimtestaat'!P:P)</f>
        <v>#DIV/0!</v>
      </c>
      <c r="F41" s="497"/>
      <c r="G41" s="497" t="e">
        <f t="shared" si="1"/>
        <v>#DIV/0!</v>
      </c>
      <c r="H41" s="492" t="e">
        <f>'1-Contractblad totaal'!$E$19</f>
        <v>#DIV/0!</v>
      </c>
      <c r="I41" s="498" t="e">
        <f t="shared" si="0"/>
        <v>#DIV/0!</v>
      </c>
      <c r="J41" s="498" t="e">
        <f>E41*'1-Contractblad totaal'!$E$26</f>
        <v>#DIV/0!</v>
      </c>
      <c r="K41" s="501" t="e">
        <f>D41*'1-Contractblad totaal'!$G$14</f>
        <v>#DIV/0!</v>
      </c>
      <c r="L41" s="501" t="e">
        <f>F41*'1-Contractblad totaal'!$G$14</f>
        <v>#DIV/0!</v>
      </c>
      <c r="M41" s="501" t="e">
        <f>E41*'1-Contractblad totaal'!$G$23</f>
        <v>#DIV/0!</v>
      </c>
      <c r="N41" s="501" t="e">
        <f>G41*'1-Contractblad totaal'!$G$23</f>
        <v>#DIV/0!</v>
      </c>
      <c r="O41" s="422" t="e">
        <f t="shared" si="2"/>
        <v>#DIV/0!</v>
      </c>
      <c r="P41" s="422" t="e">
        <f>I41*'1-Contractblad totaal'!$G$18</f>
        <v>#DIV/0!</v>
      </c>
      <c r="Q41" s="422" t="e">
        <f>J41*'1-Contractblad totaal'!$G$26</f>
        <v>#DIV/0!</v>
      </c>
      <c r="R41" s="422">
        <f>SUMIF('8-Additionele werkzaamheden'!A:A,'2-Kosten per locatie'!A41,'8-Additionele werkzaamheden'!H:H)</f>
        <v>0</v>
      </c>
      <c r="S41" s="422">
        <f>SUMIF('13-Vloeronderhoud'!A:A,'2-Kosten per locatie'!A41,'13-Vloeronderhoud'!F:F)</f>
        <v>0</v>
      </c>
      <c r="T41" s="422">
        <f>SUMIF('10-Glasbewassing'!A:A,'2-Kosten per locatie'!A41,'10-Glasbewassing'!K:K)</f>
        <v>0</v>
      </c>
      <c r="U41" s="422" t="e">
        <f t="shared" si="3"/>
        <v>#DIV/0!</v>
      </c>
      <c r="V41" s="422" t="e">
        <f t="shared" si="4"/>
        <v>#DIV/0!</v>
      </c>
      <c r="X41" s="100"/>
    </row>
    <row r="42" spans="1:24" s="104" customFormat="1" ht="15" customHeight="1">
      <c r="A42" s="156" t="s">
        <v>101</v>
      </c>
      <c r="B42" s="495">
        <f>SUMIF('4-Basis ruimtestaat'!B:B,A42,'4-Basis ruimtestaat'!J:J)</f>
        <v>162.94999999999999</v>
      </c>
      <c r="C42" s="570">
        <f>_xlfn.MAXIFS('4-Basis ruimtestaat'!M:M,'4-Basis ruimtestaat'!B:B,A42)</f>
        <v>156</v>
      </c>
      <c r="D42" s="495" t="e">
        <f>SUMIF('4-Basis ruimtestaat'!B:B,'2-Kosten per locatie'!A42,'4-Basis ruimtestaat'!O:O)</f>
        <v>#DIV/0!</v>
      </c>
      <c r="E42" s="495">
        <f>SUMIF('4-Basis ruimtestaat'!B:B,'2-Kosten per locatie'!A42,'4-Basis ruimtestaat'!P:P)</f>
        <v>0</v>
      </c>
      <c r="F42" s="497"/>
      <c r="G42" s="513">
        <f t="shared" si="1"/>
        <v>0</v>
      </c>
      <c r="H42" s="492" t="e">
        <f>'1-Contractblad totaal'!$E$19</f>
        <v>#DIV/0!</v>
      </c>
      <c r="I42" s="498" t="e">
        <f t="shared" si="0"/>
        <v>#DIV/0!</v>
      </c>
      <c r="J42" s="498">
        <f>E42*'1-Contractblad totaal'!$E$26</f>
        <v>0</v>
      </c>
      <c r="K42" s="501" t="e">
        <f>D42*'1-Contractblad totaal'!$G$14</f>
        <v>#DIV/0!</v>
      </c>
      <c r="L42" s="501" t="e">
        <f>F42*'1-Contractblad totaal'!$G$14</f>
        <v>#DIV/0!</v>
      </c>
      <c r="M42" s="501" t="e">
        <f>E42*'1-Contractblad totaal'!$G$23</f>
        <v>#DIV/0!</v>
      </c>
      <c r="N42" s="501" t="e">
        <f>G42*'1-Contractblad totaal'!$G$23</f>
        <v>#DIV/0!</v>
      </c>
      <c r="O42" s="422" t="e">
        <f t="shared" si="2"/>
        <v>#DIV/0!</v>
      </c>
      <c r="P42" s="422" t="e">
        <f>I42*'1-Contractblad totaal'!$G$18</f>
        <v>#DIV/0!</v>
      </c>
      <c r="Q42" s="422" t="e">
        <f>J42*'1-Contractblad totaal'!$G$26</f>
        <v>#DIV/0!</v>
      </c>
      <c r="R42" s="422">
        <f>SUMIF('8-Additionele werkzaamheden'!A:A,'2-Kosten per locatie'!A42,'8-Additionele werkzaamheden'!H:H)</f>
        <v>0</v>
      </c>
      <c r="S42" s="422">
        <f>SUMIF('13-Vloeronderhoud'!A:A,'2-Kosten per locatie'!A42,'13-Vloeronderhoud'!F:F)</f>
        <v>0</v>
      </c>
      <c r="T42" s="422">
        <f>SUMIF('10-Glasbewassing'!A:A,'2-Kosten per locatie'!A42,'10-Glasbewassing'!K:K)</f>
        <v>0</v>
      </c>
      <c r="U42" s="422" t="e">
        <f t="shared" si="3"/>
        <v>#DIV/0!</v>
      </c>
      <c r="V42" s="422" t="e">
        <f t="shared" si="4"/>
        <v>#DIV/0!</v>
      </c>
      <c r="X42" s="100"/>
    </row>
    <row r="43" spans="1:24" s="104" customFormat="1" ht="15" customHeight="1">
      <c r="A43" s="156" t="s">
        <v>102</v>
      </c>
      <c r="B43" s="495">
        <f>SUMIF('4-Basis ruimtestaat'!B:B,A43,'4-Basis ruimtestaat'!J:J)</f>
        <v>480.39999586343765</v>
      </c>
      <c r="C43" s="570">
        <f>_xlfn.MAXIFS('4-Basis ruimtestaat'!M:M,'4-Basis ruimtestaat'!B:B,A43)</f>
        <v>52</v>
      </c>
      <c r="D43" s="495" t="e">
        <f>SUMIF('4-Basis ruimtestaat'!B:B,'2-Kosten per locatie'!A43,'4-Basis ruimtestaat'!O:O)</f>
        <v>#DIV/0!</v>
      </c>
      <c r="E43" s="495">
        <f>SUMIF('4-Basis ruimtestaat'!B:B,'2-Kosten per locatie'!A43,'4-Basis ruimtestaat'!P:P)</f>
        <v>0</v>
      </c>
      <c r="F43" s="497"/>
      <c r="G43" s="513">
        <f t="shared" si="1"/>
        <v>0</v>
      </c>
      <c r="H43" s="492" t="e">
        <f>'1-Contractblad totaal'!$E$19</f>
        <v>#DIV/0!</v>
      </c>
      <c r="I43" s="498" t="e">
        <f t="shared" ref="I43:I69" si="5">D43*H43</f>
        <v>#DIV/0!</v>
      </c>
      <c r="J43" s="498">
        <f>E43*'1-Contractblad totaal'!$E$26</f>
        <v>0</v>
      </c>
      <c r="K43" s="501" t="e">
        <f>D43*'1-Contractblad totaal'!$G$14</f>
        <v>#DIV/0!</v>
      </c>
      <c r="L43" s="501" t="e">
        <f>F43*'1-Contractblad totaal'!$G$14</f>
        <v>#DIV/0!</v>
      </c>
      <c r="M43" s="501" t="e">
        <f>E43*'1-Contractblad totaal'!$G$23</f>
        <v>#DIV/0!</v>
      </c>
      <c r="N43" s="501" t="e">
        <f>G43*'1-Contractblad totaal'!$G$23</f>
        <v>#DIV/0!</v>
      </c>
      <c r="O43" s="422" t="e">
        <f t="shared" si="2"/>
        <v>#DIV/0!</v>
      </c>
      <c r="P43" s="422" t="e">
        <f>I43*'1-Contractblad totaal'!$G$18</f>
        <v>#DIV/0!</v>
      </c>
      <c r="Q43" s="422" t="e">
        <f>J43*'1-Contractblad totaal'!$G$26</f>
        <v>#DIV/0!</v>
      </c>
      <c r="R43" s="422">
        <f>SUMIF('8-Additionele werkzaamheden'!A:A,'2-Kosten per locatie'!A43,'8-Additionele werkzaamheden'!H:H)</f>
        <v>0</v>
      </c>
      <c r="S43" s="422">
        <f>SUMIF('13-Vloeronderhoud'!A:A,'2-Kosten per locatie'!A43,'13-Vloeronderhoud'!F:F)</f>
        <v>0</v>
      </c>
      <c r="T43" s="422">
        <f>SUMIF('10-Glasbewassing'!A:A,'2-Kosten per locatie'!A43,'10-Glasbewassing'!K:K)</f>
        <v>0</v>
      </c>
      <c r="U43" s="422" t="e">
        <f t="shared" si="3"/>
        <v>#DIV/0!</v>
      </c>
      <c r="V43" s="422" t="e">
        <f t="shared" si="4"/>
        <v>#DIV/0!</v>
      </c>
      <c r="X43" s="100"/>
    </row>
    <row r="44" spans="1:24" s="104" customFormat="1" ht="15" customHeight="1">
      <c r="A44" s="156" t="s">
        <v>103</v>
      </c>
      <c r="B44" s="495">
        <f>SUMIF('4-Basis ruimtestaat'!B:B,A44,'4-Basis ruimtestaat'!J:J)</f>
        <v>191.89999999999998</v>
      </c>
      <c r="C44" s="570">
        <f>_xlfn.MAXIFS('4-Basis ruimtestaat'!M:M,'4-Basis ruimtestaat'!B:B,A44)</f>
        <v>104</v>
      </c>
      <c r="D44" s="495" t="e">
        <f>SUMIF('4-Basis ruimtestaat'!B:B,'2-Kosten per locatie'!A44,'4-Basis ruimtestaat'!O:O)</f>
        <v>#DIV/0!</v>
      </c>
      <c r="E44" s="495">
        <f>SUMIF('4-Basis ruimtestaat'!B:B,'2-Kosten per locatie'!A44,'4-Basis ruimtestaat'!P:P)</f>
        <v>0</v>
      </c>
      <c r="F44" s="497"/>
      <c r="G44" s="513">
        <f t="shared" si="1"/>
        <v>0</v>
      </c>
      <c r="H44" s="492" t="e">
        <f>'1-Contractblad totaal'!$E$19</f>
        <v>#DIV/0!</v>
      </c>
      <c r="I44" s="498" t="e">
        <f t="shared" si="5"/>
        <v>#DIV/0!</v>
      </c>
      <c r="J44" s="498">
        <f>E44*'1-Contractblad totaal'!$E$26</f>
        <v>0</v>
      </c>
      <c r="K44" s="501" t="e">
        <f>D44*'1-Contractblad totaal'!$G$14</f>
        <v>#DIV/0!</v>
      </c>
      <c r="L44" s="501" t="e">
        <f>F44*'1-Contractblad totaal'!$G$14</f>
        <v>#DIV/0!</v>
      </c>
      <c r="M44" s="501" t="e">
        <f>E44*'1-Contractblad totaal'!$G$23</f>
        <v>#DIV/0!</v>
      </c>
      <c r="N44" s="501" t="e">
        <f>G44*'1-Contractblad totaal'!$G$23</f>
        <v>#DIV/0!</v>
      </c>
      <c r="O44" s="422" t="e">
        <f t="shared" si="2"/>
        <v>#DIV/0!</v>
      </c>
      <c r="P44" s="422" t="e">
        <f>I44*'1-Contractblad totaal'!$G$18</f>
        <v>#DIV/0!</v>
      </c>
      <c r="Q44" s="422" t="e">
        <f>J44*'1-Contractblad totaal'!$G$26</f>
        <v>#DIV/0!</v>
      </c>
      <c r="R44" s="422">
        <f>SUMIF('8-Additionele werkzaamheden'!A:A,'2-Kosten per locatie'!A44,'8-Additionele werkzaamheden'!H:H)</f>
        <v>0</v>
      </c>
      <c r="S44" s="422">
        <f>SUMIF('13-Vloeronderhoud'!A:A,'2-Kosten per locatie'!A44,'13-Vloeronderhoud'!F:F)</f>
        <v>0</v>
      </c>
      <c r="T44" s="422">
        <f>SUMIF('10-Glasbewassing'!A:A,'2-Kosten per locatie'!A44,'10-Glasbewassing'!K:K)</f>
        <v>0</v>
      </c>
      <c r="U44" s="422" t="e">
        <f t="shared" si="3"/>
        <v>#DIV/0!</v>
      </c>
      <c r="V44" s="422" t="e">
        <f t="shared" si="4"/>
        <v>#DIV/0!</v>
      </c>
      <c r="X44" s="100"/>
    </row>
    <row r="45" spans="1:24" s="104" customFormat="1" ht="15" customHeight="1">
      <c r="A45" s="156" t="s">
        <v>104</v>
      </c>
      <c r="B45" s="495">
        <f>SUMIF('4-Basis ruimtestaat'!B:B,A45,'4-Basis ruimtestaat'!J:J)</f>
        <v>103.44</v>
      </c>
      <c r="C45" s="570">
        <f>_xlfn.MAXIFS('4-Basis ruimtestaat'!M:M,'4-Basis ruimtestaat'!B:B,A45)</f>
        <v>52</v>
      </c>
      <c r="D45" s="495" t="e">
        <f>SUMIF('4-Basis ruimtestaat'!B:B,'2-Kosten per locatie'!A45,'4-Basis ruimtestaat'!O:O)</f>
        <v>#DIV/0!</v>
      </c>
      <c r="E45" s="495">
        <f>SUMIF('4-Basis ruimtestaat'!B:B,'2-Kosten per locatie'!A45,'4-Basis ruimtestaat'!P:P)</f>
        <v>0</v>
      </c>
      <c r="F45" s="497"/>
      <c r="G45" s="513">
        <f t="shared" si="1"/>
        <v>0</v>
      </c>
      <c r="H45" s="492" t="e">
        <f>'1-Contractblad totaal'!$E$19</f>
        <v>#DIV/0!</v>
      </c>
      <c r="I45" s="498" t="e">
        <f t="shared" si="5"/>
        <v>#DIV/0!</v>
      </c>
      <c r="J45" s="498">
        <f>E45*'1-Contractblad totaal'!$E$26</f>
        <v>0</v>
      </c>
      <c r="K45" s="501" t="e">
        <f>D45*'1-Contractblad totaal'!$G$14</f>
        <v>#DIV/0!</v>
      </c>
      <c r="L45" s="501" t="e">
        <f>F45*'1-Contractblad totaal'!$G$14</f>
        <v>#DIV/0!</v>
      </c>
      <c r="M45" s="501" t="e">
        <f>E45*'1-Contractblad totaal'!$G$23</f>
        <v>#DIV/0!</v>
      </c>
      <c r="N45" s="501" t="e">
        <f>G45*'1-Contractblad totaal'!$G$23</f>
        <v>#DIV/0!</v>
      </c>
      <c r="O45" s="422" t="e">
        <f t="shared" si="2"/>
        <v>#DIV/0!</v>
      </c>
      <c r="P45" s="422" t="e">
        <f>I45*'1-Contractblad totaal'!$G$18</f>
        <v>#DIV/0!</v>
      </c>
      <c r="Q45" s="422" t="e">
        <f>J45*'1-Contractblad totaal'!$G$26</f>
        <v>#DIV/0!</v>
      </c>
      <c r="R45" s="422">
        <f>SUMIF('8-Additionele werkzaamheden'!A:A,'2-Kosten per locatie'!A45,'8-Additionele werkzaamheden'!H:H)</f>
        <v>0</v>
      </c>
      <c r="S45" s="422">
        <f>SUMIF('13-Vloeronderhoud'!A:A,'2-Kosten per locatie'!A45,'13-Vloeronderhoud'!F:F)</f>
        <v>0</v>
      </c>
      <c r="T45" s="422">
        <f>SUMIF('10-Glasbewassing'!A:A,'2-Kosten per locatie'!A45,'10-Glasbewassing'!K:K)</f>
        <v>0</v>
      </c>
      <c r="U45" s="422" t="e">
        <f t="shared" si="3"/>
        <v>#DIV/0!</v>
      </c>
      <c r="V45" s="422" t="e">
        <f t="shared" si="4"/>
        <v>#DIV/0!</v>
      </c>
      <c r="X45" s="100"/>
    </row>
    <row r="46" spans="1:24" s="104" customFormat="1" ht="15" customHeight="1">
      <c r="A46" s="156" t="s">
        <v>105</v>
      </c>
      <c r="B46" s="495">
        <f>SUMIF('4-Basis ruimtestaat'!B:B,A46,'4-Basis ruimtestaat'!J:J)</f>
        <v>96.06</v>
      </c>
      <c r="C46" s="570">
        <f>_xlfn.MAXIFS('4-Basis ruimtestaat'!M:M,'4-Basis ruimtestaat'!B:B,A46)</f>
        <v>52</v>
      </c>
      <c r="D46" s="495" t="e">
        <f>SUMIF('4-Basis ruimtestaat'!B:B,'2-Kosten per locatie'!A46,'4-Basis ruimtestaat'!O:O)</f>
        <v>#DIV/0!</v>
      </c>
      <c r="E46" s="495">
        <f>SUMIF('4-Basis ruimtestaat'!B:B,'2-Kosten per locatie'!A46,'4-Basis ruimtestaat'!P:P)</f>
        <v>0</v>
      </c>
      <c r="F46" s="497"/>
      <c r="G46" s="513">
        <f t="shared" si="1"/>
        <v>0</v>
      </c>
      <c r="H46" s="492" t="e">
        <f>'1-Contractblad totaal'!$E$19</f>
        <v>#DIV/0!</v>
      </c>
      <c r="I46" s="498" t="e">
        <f t="shared" si="5"/>
        <v>#DIV/0!</v>
      </c>
      <c r="J46" s="498">
        <f>E46*'1-Contractblad totaal'!$E$26</f>
        <v>0</v>
      </c>
      <c r="K46" s="501" t="e">
        <f>D46*'1-Contractblad totaal'!$G$14</f>
        <v>#DIV/0!</v>
      </c>
      <c r="L46" s="501" t="e">
        <f>F46*'1-Contractblad totaal'!$G$14</f>
        <v>#DIV/0!</v>
      </c>
      <c r="M46" s="501" t="e">
        <f>E46*'1-Contractblad totaal'!$G$23</f>
        <v>#DIV/0!</v>
      </c>
      <c r="N46" s="501" t="e">
        <f>G46*'1-Contractblad totaal'!$G$23</f>
        <v>#DIV/0!</v>
      </c>
      <c r="O46" s="422" t="e">
        <f t="shared" si="2"/>
        <v>#DIV/0!</v>
      </c>
      <c r="P46" s="422" t="e">
        <f>I46*'1-Contractblad totaal'!$G$18</f>
        <v>#DIV/0!</v>
      </c>
      <c r="Q46" s="422" t="e">
        <f>J46*'1-Contractblad totaal'!$G$26</f>
        <v>#DIV/0!</v>
      </c>
      <c r="R46" s="422">
        <f>SUMIF('8-Additionele werkzaamheden'!A:A,'2-Kosten per locatie'!A46,'8-Additionele werkzaamheden'!H:H)</f>
        <v>0</v>
      </c>
      <c r="S46" s="422">
        <f>SUMIF('13-Vloeronderhoud'!A:A,'2-Kosten per locatie'!A46,'13-Vloeronderhoud'!F:F)</f>
        <v>0</v>
      </c>
      <c r="T46" s="422">
        <f>SUMIF('10-Glasbewassing'!A:A,'2-Kosten per locatie'!A46,'10-Glasbewassing'!K:K)</f>
        <v>0</v>
      </c>
      <c r="U46" s="422" t="e">
        <f t="shared" si="3"/>
        <v>#DIV/0!</v>
      </c>
      <c r="V46" s="422" t="e">
        <f t="shared" si="4"/>
        <v>#DIV/0!</v>
      </c>
      <c r="X46" s="100"/>
    </row>
    <row r="47" spans="1:24" s="104" customFormat="1" ht="15" customHeight="1">
      <c r="A47" s="156" t="s">
        <v>106</v>
      </c>
      <c r="B47" s="495">
        <f>SUMIF('4-Basis ruimtestaat'!B:B,A47,'4-Basis ruimtestaat'!J:J)</f>
        <v>130.9</v>
      </c>
      <c r="C47" s="570">
        <f>_xlfn.MAXIFS('4-Basis ruimtestaat'!M:M,'4-Basis ruimtestaat'!B:B,A47)</f>
        <v>52</v>
      </c>
      <c r="D47" s="495" t="e">
        <f>SUMIF('4-Basis ruimtestaat'!B:B,'2-Kosten per locatie'!A47,'4-Basis ruimtestaat'!O:O)</f>
        <v>#DIV/0!</v>
      </c>
      <c r="E47" s="495">
        <f>SUMIF('4-Basis ruimtestaat'!B:B,'2-Kosten per locatie'!A47,'4-Basis ruimtestaat'!P:P)</f>
        <v>0</v>
      </c>
      <c r="F47" s="497"/>
      <c r="G47" s="513">
        <f t="shared" si="1"/>
        <v>0</v>
      </c>
      <c r="H47" s="492" t="e">
        <f>'1-Contractblad totaal'!$E$19</f>
        <v>#DIV/0!</v>
      </c>
      <c r="I47" s="498" t="e">
        <f t="shared" si="5"/>
        <v>#DIV/0!</v>
      </c>
      <c r="J47" s="498">
        <f>E47*'1-Contractblad totaal'!$E$26</f>
        <v>0</v>
      </c>
      <c r="K47" s="501" t="e">
        <f>D47*'1-Contractblad totaal'!$G$14</f>
        <v>#DIV/0!</v>
      </c>
      <c r="L47" s="501" t="e">
        <f>F47*'1-Contractblad totaal'!$G$14</f>
        <v>#DIV/0!</v>
      </c>
      <c r="M47" s="501" t="e">
        <f>E47*'1-Contractblad totaal'!$G$23</f>
        <v>#DIV/0!</v>
      </c>
      <c r="N47" s="501" t="e">
        <f>G47*'1-Contractblad totaal'!$G$23</f>
        <v>#DIV/0!</v>
      </c>
      <c r="O47" s="422" t="e">
        <f t="shared" si="2"/>
        <v>#DIV/0!</v>
      </c>
      <c r="P47" s="422" t="e">
        <f>I47*'1-Contractblad totaal'!$G$18</f>
        <v>#DIV/0!</v>
      </c>
      <c r="Q47" s="422" t="e">
        <f>J47*'1-Contractblad totaal'!$G$26</f>
        <v>#DIV/0!</v>
      </c>
      <c r="R47" s="422">
        <f>SUMIF('8-Additionele werkzaamheden'!A:A,'2-Kosten per locatie'!A47,'8-Additionele werkzaamheden'!H:H)</f>
        <v>0</v>
      </c>
      <c r="S47" s="422">
        <f>SUMIF('13-Vloeronderhoud'!A:A,'2-Kosten per locatie'!A47,'13-Vloeronderhoud'!F:F)</f>
        <v>0</v>
      </c>
      <c r="T47" s="422">
        <f>SUMIF('10-Glasbewassing'!A:A,'2-Kosten per locatie'!A47,'10-Glasbewassing'!K:K)</f>
        <v>0</v>
      </c>
      <c r="U47" s="422" t="e">
        <f t="shared" si="3"/>
        <v>#DIV/0!</v>
      </c>
      <c r="V47" s="422" t="e">
        <f t="shared" si="4"/>
        <v>#DIV/0!</v>
      </c>
      <c r="X47" s="100"/>
    </row>
    <row r="48" spans="1:24" s="104" customFormat="1" ht="15" customHeight="1">
      <c r="A48" s="156" t="s">
        <v>107</v>
      </c>
      <c r="B48" s="495">
        <f>SUMIF('4-Basis ruimtestaat'!B:B,A48,'4-Basis ruimtestaat'!J:J)</f>
        <v>54</v>
      </c>
      <c r="C48" s="570">
        <f>_xlfn.MAXIFS('4-Basis ruimtestaat'!M:M,'4-Basis ruimtestaat'!B:B,A48)</f>
        <v>52</v>
      </c>
      <c r="D48" s="495" t="e">
        <f>SUMIF('4-Basis ruimtestaat'!B:B,'2-Kosten per locatie'!A48,'4-Basis ruimtestaat'!O:O)</f>
        <v>#DIV/0!</v>
      </c>
      <c r="E48" s="495">
        <f>SUMIF('4-Basis ruimtestaat'!B:B,'2-Kosten per locatie'!A48,'4-Basis ruimtestaat'!P:P)</f>
        <v>0</v>
      </c>
      <c r="F48" s="497"/>
      <c r="G48" s="513">
        <f t="shared" si="1"/>
        <v>0</v>
      </c>
      <c r="H48" s="492" t="e">
        <f>'1-Contractblad totaal'!$E$19</f>
        <v>#DIV/0!</v>
      </c>
      <c r="I48" s="498" t="e">
        <f t="shared" si="5"/>
        <v>#DIV/0!</v>
      </c>
      <c r="J48" s="498">
        <f>E48*'1-Contractblad totaal'!$E$26</f>
        <v>0</v>
      </c>
      <c r="K48" s="501" t="e">
        <f>D48*'1-Contractblad totaal'!$G$14</f>
        <v>#DIV/0!</v>
      </c>
      <c r="L48" s="501" t="e">
        <f>F48*'1-Contractblad totaal'!$G$14</f>
        <v>#DIV/0!</v>
      </c>
      <c r="M48" s="501" t="e">
        <f>E48*'1-Contractblad totaal'!$G$23</f>
        <v>#DIV/0!</v>
      </c>
      <c r="N48" s="501" t="e">
        <f>G48*'1-Contractblad totaal'!$G$23</f>
        <v>#DIV/0!</v>
      </c>
      <c r="O48" s="422" t="e">
        <f t="shared" si="2"/>
        <v>#DIV/0!</v>
      </c>
      <c r="P48" s="422" t="e">
        <f>I48*'1-Contractblad totaal'!$G$18</f>
        <v>#DIV/0!</v>
      </c>
      <c r="Q48" s="422" t="e">
        <f>J48*'1-Contractblad totaal'!$G$26</f>
        <v>#DIV/0!</v>
      </c>
      <c r="R48" s="422">
        <f>SUMIF('8-Additionele werkzaamheden'!A:A,'2-Kosten per locatie'!A48,'8-Additionele werkzaamheden'!H:H)</f>
        <v>0</v>
      </c>
      <c r="S48" s="422">
        <f>SUMIF('13-Vloeronderhoud'!A:A,'2-Kosten per locatie'!A48,'13-Vloeronderhoud'!F:F)</f>
        <v>0</v>
      </c>
      <c r="T48" s="422">
        <f>SUMIF('10-Glasbewassing'!A:A,'2-Kosten per locatie'!A48,'10-Glasbewassing'!K:K)</f>
        <v>0</v>
      </c>
      <c r="U48" s="422" t="e">
        <f t="shared" si="3"/>
        <v>#DIV/0!</v>
      </c>
      <c r="V48" s="422" t="e">
        <f t="shared" si="4"/>
        <v>#DIV/0!</v>
      </c>
      <c r="X48" s="100"/>
    </row>
    <row r="49" spans="1:24" s="104" customFormat="1" ht="15" customHeight="1">
      <c r="A49" s="156" t="s">
        <v>108</v>
      </c>
      <c r="B49" s="495">
        <f>SUMIF('4-Basis ruimtestaat'!B:B,A49,'4-Basis ruimtestaat'!J:J)</f>
        <v>169.40000000000003</v>
      </c>
      <c r="C49" s="570">
        <f>_xlfn.MAXIFS('4-Basis ruimtestaat'!M:M,'4-Basis ruimtestaat'!B:B,A49)</f>
        <v>104</v>
      </c>
      <c r="D49" s="495" t="e">
        <f>SUMIF('4-Basis ruimtestaat'!B:B,'2-Kosten per locatie'!A49,'4-Basis ruimtestaat'!O:O)</f>
        <v>#DIV/0!</v>
      </c>
      <c r="E49" s="495">
        <f>SUMIF('4-Basis ruimtestaat'!B:B,'2-Kosten per locatie'!A49,'4-Basis ruimtestaat'!P:P)</f>
        <v>0</v>
      </c>
      <c r="F49" s="497"/>
      <c r="G49" s="513">
        <f t="shared" si="1"/>
        <v>0</v>
      </c>
      <c r="H49" s="492" t="e">
        <f>'1-Contractblad totaal'!$E$19</f>
        <v>#DIV/0!</v>
      </c>
      <c r="I49" s="498" t="e">
        <f t="shared" si="5"/>
        <v>#DIV/0!</v>
      </c>
      <c r="J49" s="498">
        <f>E49*'1-Contractblad totaal'!$E$26</f>
        <v>0</v>
      </c>
      <c r="K49" s="501" t="e">
        <f>D49*'1-Contractblad totaal'!$G$14</f>
        <v>#DIV/0!</v>
      </c>
      <c r="L49" s="501" t="e">
        <f>F49*'1-Contractblad totaal'!$G$14</f>
        <v>#DIV/0!</v>
      </c>
      <c r="M49" s="501" t="e">
        <f>E49*'1-Contractblad totaal'!$G$23</f>
        <v>#DIV/0!</v>
      </c>
      <c r="N49" s="501" t="e">
        <f>G49*'1-Contractblad totaal'!$G$23</f>
        <v>#DIV/0!</v>
      </c>
      <c r="O49" s="422" t="e">
        <f t="shared" si="2"/>
        <v>#DIV/0!</v>
      </c>
      <c r="P49" s="422" t="e">
        <f>I49*'1-Contractblad totaal'!$G$18</f>
        <v>#DIV/0!</v>
      </c>
      <c r="Q49" s="422" t="e">
        <f>J49*'1-Contractblad totaal'!$G$26</f>
        <v>#DIV/0!</v>
      </c>
      <c r="R49" s="422">
        <f>SUMIF('8-Additionele werkzaamheden'!A:A,'2-Kosten per locatie'!A49,'8-Additionele werkzaamheden'!H:H)</f>
        <v>0</v>
      </c>
      <c r="S49" s="422">
        <f>SUMIF('13-Vloeronderhoud'!A:A,'2-Kosten per locatie'!A49,'13-Vloeronderhoud'!F:F)</f>
        <v>0</v>
      </c>
      <c r="T49" s="422">
        <f>SUMIF('10-Glasbewassing'!A:A,'2-Kosten per locatie'!A49,'10-Glasbewassing'!K:K)</f>
        <v>0</v>
      </c>
      <c r="U49" s="422" t="e">
        <f t="shared" si="3"/>
        <v>#DIV/0!</v>
      </c>
      <c r="V49" s="422" t="e">
        <f t="shared" si="4"/>
        <v>#DIV/0!</v>
      </c>
      <c r="X49" s="100"/>
    </row>
    <row r="50" spans="1:24" s="104" customFormat="1" ht="15" customHeight="1">
      <c r="A50" s="156" t="s">
        <v>109</v>
      </c>
      <c r="B50" s="495">
        <f>SUMIF('4-Basis ruimtestaat'!B:B,A50,'4-Basis ruimtestaat'!J:J)</f>
        <v>106.58000000000001</v>
      </c>
      <c r="C50" s="570">
        <f>_xlfn.MAXIFS('4-Basis ruimtestaat'!M:M,'4-Basis ruimtestaat'!B:B,A50)</f>
        <v>52</v>
      </c>
      <c r="D50" s="495" t="e">
        <f>SUMIF('4-Basis ruimtestaat'!B:B,'2-Kosten per locatie'!A50,'4-Basis ruimtestaat'!O:O)</f>
        <v>#DIV/0!</v>
      </c>
      <c r="E50" s="495">
        <f>SUMIF('4-Basis ruimtestaat'!B:B,'2-Kosten per locatie'!A50,'4-Basis ruimtestaat'!P:P)</f>
        <v>0</v>
      </c>
      <c r="F50" s="497"/>
      <c r="G50" s="513">
        <f t="shared" si="1"/>
        <v>0</v>
      </c>
      <c r="H50" s="492" t="e">
        <f>'1-Contractblad totaal'!$E$19</f>
        <v>#DIV/0!</v>
      </c>
      <c r="I50" s="498" t="e">
        <f t="shared" si="5"/>
        <v>#DIV/0!</v>
      </c>
      <c r="J50" s="498">
        <f>E50*'1-Contractblad totaal'!$E$26</f>
        <v>0</v>
      </c>
      <c r="K50" s="501" t="e">
        <f>D50*'1-Contractblad totaal'!$G$14</f>
        <v>#DIV/0!</v>
      </c>
      <c r="L50" s="501" t="e">
        <f>F50*'1-Contractblad totaal'!$G$14</f>
        <v>#DIV/0!</v>
      </c>
      <c r="M50" s="501" t="e">
        <f>E50*'1-Contractblad totaal'!$G$23</f>
        <v>#DIV/0!</v>
      </c>
      <c r="N50" s="501" t="e">
        <f>G50*'1-Contractblad totaal'!$G$23</f>
        <v>#DIV/0!</v>
      </c>
      <c r="O50" s="422" t="e">
        <f t="shared" si="2"/>
        <v>#DIV/0!</v>
      </c>
      <c r="P50" s="422" t="e">
        <f>I50*'1-Contractblad totaal'!$G$18</f>
        <v>#DIV/0!</v>
      </c>
      <c r="Q50" s="422" t="e">
        <f>J50*'1-Contractblad totaal'!$G$26</f>
        <v>#DIV/0!</v>
      </c>
      <c r="R50" s="422">
        <f>SUMIF('8-Additionele werkzaamheden'!A:A,'2-Kosten per locatie'!A50,'8-Additionele werkzaamheden'!H:H)</f>
        <v>0</v>
      </c>
      <c r="S50" s="422">
        <f>SUMIF('13-Vloeronderhoud'!A:A,'2-Kosten per locatie'!A50,'13-Vloeronderhoud'!F:F)</f>
        <v>0</v>
      </c>
      <c r="T50" s="422">
        <f>SUMIF('10-Glasbewassing'!A:A,'2-Kosten per locatie'!A50,'10-Glasbewassing'!K:K)</f>
        <v>0</v>
      </c>
      <c r="U50" s="422" t="e">
        <f t="shared" si="3"/>
        <v>#DIV/0!</v>
      </c>
      <c r="V50" s="422" t="e">
        <f t="shared" si="4"/>
        <v>#DIV/0!</v>
      </c>
      <c r="X50" s="100"/>
    </row>
    <row r="51" spans="1:24" s="104" customFormat="1" ht="15" customHeight="1">
      <c r="A51" s="156" t="s">
        <v>110</v>
      </c>
      <c r="B51" s="495">
        <f>SUMIF('4-Basis ruimtestaat'!B:B,A51,'4-Basis ruimtestaat'!J:J)</f>
        <v>753.39000034332275</v>
      </c>
      <c r="C51" s="570">
        <f>_xlfn.MAXIFS('4-Basis ruimtestaat'!M:M,'4-Basis ruimtestaat'!B:B,A51)</f>
        <v>104</v>
      </c>
      <c r="D51" s="495" t="e">
        <f>SUMIF('4-Basis ruimtestaat'!B:B,'2-Kosten per locatie'!A51,'4-Basis ruimtestaat'!O:O)</f>
        <v>#DIV/0!</v>
      </c>
      <c r="E51" s="495">
        <f>SUMIF('4-Basis ruimtestaat'!B:B,'2-Kosten per locatie'!A51,'4-Basis ruimtestaat'!P:P)</f>
        <v>0</v>
      </c>
      <c r="F51" s="497"/>
      <c r="G51" s="513">
        <f t="shared" si="1"/>
        <v>0</v>
      </c>
      <c r="H51" s="492" t="e">
        <f>'1-Contractblad totaal'!$E$19</f>
        <v>#DIV/0!</v>
      </c>
      <c r="I51" s="498" t="e">
        <f t="shared" si="5"/>
        <v>#DIV/0!</v>
      </c>
      <c r="J51" s="498">
        <f>E51*'1-Contractblad totaal'!$E$26</f>
        <v>0</v>
      </c>
      <c r="K51" s="501" t="e">
        <f>D51*'1-Contractblad totaal'!$G$14</f>
        <v>#DIV/0!</v>
      </c>
      <c r="L51" s="501" t="e">
        <f>F51*'1-Contractblad totaal'!$G$14</f>
        <v>#DIV/0!</v>
      </c>
      <c r="M51" s="501" t="e">
        <f>E51*'1-Contractblad totaal'!$G$23</f>
        <v>#DIV/0!</v>
      </c>
      <c r="N51" s="501" t="e">
        <f>G51*'1-Contractblad totaal'!$G$23</f>
        <v>#DIV/0!</v>
      </c>
      <c r="O51" s="422" t="e">
        <f t="shared" si="2"/>
        <v>#DIV/0!</v>
      </c>
      <c r="P51" s="422" t="e">
        <f>I51*'1-Contractblad totaal'!$G$18</f>
        <v>#DIV/0!</v>
      </c>
      <c r="Q51" s="422" t="e">
        <f>J51*'1-Contractblad totaal'!$G$26</f>
        <v>#DIV/0!</v>
      </c>
      <c r="R51" s="422">
        <f>SUMIF('8-Additionele werkzaamheden'!A:A,'2-Kosten per locatie'!A51,'8-Additionele werkzaamheden'!H:H)</f>
        <v>0</v>
      </c>
      <c r="S51" s="422">
        <f>SUMIF('13-Vloeronderhoud'!A:A,'2-Kosten per locatie'!A51,'13-Vloeronderhoud'!F:F)</f>
        <v>0</v>
      </c>
      <c r="T51" s="422">
        <f>SUMIF('10-Glasbewassing'!A:A,'2-Kosten per locatie'!A51,'10-Glasbewassing'!K:K)</f>
        <v>0</v>
      </c>
      <c r="U51" s="422" t="e">
        <f t="shared" si="3"/>
        <v>#DIV/0!</v>
      </c>
      <c r="V51" s="422" t="e">
        <f t="shared" si="4"/>
        <v>#DIV/0!</v>
      </c>
      <c r="X51" s="100"/>
    </row>
    <row r="52" spans="1:24" s="104" customFormat="1" ht="15" customHeight="1">
      <c r="A52" s="156" t="s">
        <v>111</v>
      </c>
      <c r="B52" s="495">
        <f>SUMIF('4-Basis ruimtestaat'!B:B,A52,'4-Basis ruimtestaat'!J:J)</f>
        <v>70.5</v>
      </c>
      <c r="C52" s="570">
        <f>_xlfn.MAXIFS('4-Basis ruimtestaat'!M:M,'4-Basis ruimtestaat'!B:B,A52)</f>
        <v>52</v>
      </c>
      <c r="D52" s="495" t="e">
        <f>SUMIF('4-Basis ruimtestaat'!B:B,'2-Kosten per locatie'!A52,'4-Basis ruimtestaat'!O:O)</f>
        <v>#DIV/0!</v>
      </c>
      <c r="E52" s="495">
        <f>SUMIF('4-Basis ruimtestaat'!B:B,'2-Kosten per locatie'!A52,'4-Basis ruimtestaat'!P:P)</f>
        <v>0</v>
      </c>
      <c r="F52" s="497"/>
      <c r="G52" s="513">
        <f t="shared" si="1"/>
        <v>0</v>
      </c>
      <c r="H52" s="492" t="e">
        <f>'1-Contractblad totaal'!$E$19</f>
        <v>#DIV/0!</v>
      </c>
      <c r="I52" s="498" t="e">
        <f t="shared" si="5"/>
        <v>#DIV/0!</v>
      </c>
      <c r="J52" s="498">
        <f>E52*'1-Contractblad totaal'!$E$26</f>
        <v>0</v>
      </c>
      <c r="K52" s="501" t="e">
        <f>D52*'1-Contractblad totaal'!$G$14</f>
        <v>#DIV/0!</v>
      </c>
      <c r="L52" s="501" t="e">
        <f>F52*'1-Contractblad totaal'!$G$14</f>
        <v>#DIV/0!</v>
      </c>
      <c r="M52" s="501" t="e">
        <f>E52*'1-Contractblad totaal'!$G$23</f>
        <v>#DIV/0!</v>
      </c>
      <c r="N52" s="501" t="e">
        <f>G52*'1-Contractblad totaal'!$G$23</f>
        <v>#DIV/0!</v>
      </c>
      <c r="O52" s="422" t="e">
        <f t="shared" si="2"/>
        <v>#DIV/0!</v>
      </c>
      <c r="P52" s="422" t="e">
        <f>I52*'1-Contractblad totaal'!$G$18</f>
        <v>#DIV/0!</v>
      </c>
      <c r="Q52" s="422" t="e">
        <f>J52*'1-Contractblad totaal'!$G$26</f>
        <v>#DIV/0!</v>
      </c>
      <c r="R52" s="422">
        <f>SUMIF('8-Additionele werkzaamheden'!A:A,'2-Kosten per locatie'!A52,'8-Additionele werkzaamheden'!H:H)</f>
        <v>0</v>
      </c>
      <c r="S52" s="422">
        <f>SUMIF('13-Vloeronderhoud'!A:A,'2-Kosten per locatie'!A52,'13-Vloeronderhoud'!F:F)</f>
        <v>0</v>
      </c>
      <c r="T52" s="422">
        <f>SUMIF('10-Glasbewassing'!A:A,'2-Kosten per locatie'!A52,'10-Glasbewassing'!K:K)</f>
        <v>0</v>
      </c>
      <c r="U52" s="422" t="e">
        <f t="shared" si="3"/>
        <v>#DIV/0!</v>
      </c>
      <c r="V52" s="422" t="e">
        <f t="shared" si="4"/>
        <v>#DIV/0!</v>
      </c>
      <c r="X52" s="100"/>
    </row>
    <row r="53" spans="1:24" s="104" customFormat="1" ht="15" customHeight="1">
      <c r="A53" s="156" t="s">
        <v>112</v>
      </c>
      <c r="B53" s="495">
        <f>SUMIF('4-Basis ruimtestaat'!B:B,A53,'4-Basis ruimtestaat'!J:J)</f>
        <v>264.55999999999995</v>
      </c>
      <c r="C53" s="570">
        <f>_xlfn.MAXIFS('4-Basis ruimtestaat'!M:M,'4-Basis ruimtestaat'!B:B,A53)</f>
        <v>52</v>
      </c>
      <c r="D53" s="495" t="e">
        <f>SUMIF('4-Basis ruimtestaat'!B:B,'2-Kosten per locatie'!A53,'4-Basis ruimtestaat'!O:O)</f>
        <v>#DIV/0!</v>
      </c>
      <c r="E53" s="495">
        <f>SUMIF('4-Basis ruimtestaat'!B:B,'2-Kosten per locatie'!A53,'4-Basis ruimtestaat'!P:P)</f>
        <v>0</v>
      </c>
      <c r="F53" s="497"/>
      <c r="G53" s="513">
        <f t="shared" si="1"/>
        <v>0</v>
      </c>
      <c r="H53" s="492" t="e">
        <f>'1-Contractblad totaal'!$E$19</f>
        <v>#DIV/0!</v>
      </c>
      <c r="I53" s="498" t="e">
        <f t="shared" si="5"/>
        <v>#DIV/0!</v>
      </c>
      <c r="J53" s="498">
        <f>E53*'1-Contractblad totaal'!$E$26</f>
        <v>0</v>
      </c>
      <c r="K53" s="501" t="e">
        <f>D53*'1-Contractblad totaal'!$G$14</f>
        <v>#DIV/0!</v>
      </c>
      <c r="L53" s="501" t="e">
        <f>F53*'1-Contractblad totaal'!$G$14</f>
        <v>#DIV/0!</v>
      </c>
      <c r="M53" s="501" t="e">
        <f>E53*'1-Contractblad totaal'!$G$23</f>
        <v>#DIV/0!</v>
      </c>
      <c r="N53" s="501" t="e">
        <f>G53*'1-Contractblad totaal'!$G$23</f>
        <v>#DIV/0!</v>
      </c>
      <c r="O53" s="422" t="e">
        <f t="shared" si="2"/>
        <v>#DIV/0!</v>
      </c>
      <c r="P53" s="422" t="e">
        <f>I53*'1-Contractblad totaal'!$G$18</f>
        <v>#DIV/0!</v>
      </c>
      <c r="Q53" s="422" t="e">
        <f>J53*'1-Contractblad totaal'!$G$26</f>
        <v>#DIV/0!</v>
      </c>
      <c r="R53" s="422">
        <f>SUMIF('8-Additionele werkzaamheden'!A:A,'2-Kosten per locatie'!A53,'8-Additionele werkzaamheden'!H:H)</f>
        <v>0</v>
      </c>
      <c r="S53" s="422">
        <f>SUMIF('13-Vloeronderhoud'!A:A,'2-Kosten per locatie'!A53,'13-Vloeronderhoud'!F:F)</f>
        <v>0</v>
      </c>
      <c r="T53" s="422">
        <f>SUMIF('10-Glasbewassing'!A:A,'2-Kosten per locatie'!A53,'10-Glasbewassing'!K:K)</f>
        <v>0</v>
      </c>
      <c r="U53" s="422" t="e">
        <f t="shared" si="3"/>
        <v>#DIV/0!</v>
      </c>
      <c r="V53" s="422" t="e">
        <f t="shared" si="4"/>
        <v>#DIV/0!</v>
      </c>
      <c r="X53" s="100"/>
    </row>
    <row r="54" spans="1:24" s="104" customFormat="1" ht="15" customHeight="1">
      <c r="A54" s="156" t="s">
        <v>113</v>
      </c>
      <c r="B54" s="495">
        <f>SUMIF('4-Basis ruimtestaat'!B:B,A54,'4-Basis ruimtestaat'!J:J)</f>
        <v>120.24</v>
      </c>
      <c r="C54" s="570">
        <f>_xlfn.MAXIFS('4-Basis ruimtestaat'!M:M,'4-Basis ruimtestaat'!B:B,A54)</f>
        <v>52</v>
      </c>
      <c r="D54" s="495" t="e">
        <f>SUMIF('4-Basis ruimtestaat'!B:B,'2-Kosten per locatie'!A54,'4-Basis ruimtestaat'!O:O)</f>
        <v>#DIV/0!</v>
      </c>
      <c r="E54" s="495">
        <f>SUMIF('4-Basis ruimtestaat'!B:B,'2-Kosten per locatie'!A54,'4-Basis ruimtestaat'!P:P)</f>
        <v>0</v>
      </c>
      <c r="F54" s="497"/>
      <c r="G54" s="513">
        <f t="shared" si="1"/>
        <v>0</v>
      </c>
      <c r="H54" s="492" t="e">
        <f>'1-Contractblad totaal'!$E$19</f>
        <v>#DIV/0!</v>
      </c>
      <c r="I54" s="498" t="e">
        <f t="shared" si="5"/>
        <v>#DIV/0!</v>
      </c>
      <c r="J54" s="498">
        <f>E54*'1-Contractblad totaal'!$E$26</f>
        <v>0</v>
      </c>
      <c r="K54" s="501" t="e">
        <f>D54*'1-Contractblad totaal'!$G$14</f>
        <v>#DIV/0!</v>
      </c>
      <c r="L54" s="501" t="e">
        <f>F54*'1-Contractblad totaal'!$G$14</f>
        <v>#DIV/0!</v>
      </c>
      <c r="M54" s="501" t="e">
        <f>E54*'1-Contractblad totaal'!$G$23</f>
        <v>#DIV/0!</v>
      </c>
      <c r="N54" s="501" t="e">
        <f>G54*'1-Contractblad totaal'!$G$23</f>
        <v>#DIV/0!</v>
      </c>
      <c r="O54" s="422" t="e">
        <f t="shared" si="2"/>
        <v>#DIV/0!</v>
      </c>
      <c r="P54" s="422" t="e">
        <f>I54*'1-Contractblad totaal'!$G$18</f>
        <v>#DIV/0!</v>
      </c>
      <c r="Q54" s="422" t="e">
        <f>J54*'1-Contractblad totaal'!$G$26</f>
        <v>#DIV/0!</v>
      </c>
      <c r="R54" s="422">
        <f>SUMIF('8-Additionele werkzaamheden'!A:A,'2-Kosten per locatie'!A54,'8-Additionele werkzaamheden'!H:H)</f>
        <v>0</v>
      </c>
      <c r="S54" s="422">
        <f>SUMIF('13-Vloeronderhoud'!A:A,'2-Kosten per locatie'!A54,'13-Vloeronderhoud'!F:F)</f>
        <v>0</v>
      </c>
      <c r="T54" s="422">
        <f>SUMIF('10-Glasbewassing'!A:A,'2-Kosten per locatie'!A54,'10-Glasbewassing'!K:K)</f>
        <v>0</v>
      </c>
      <c r="U54" s="422" t="e">
        <f t="shared" si="3"/>
        <v>#DIV/0!</v>
      </c>
      <c r="V54" s="422" t="e">
        <f t="shared" si="4"/>
        <v>#DIV/0!</v>
      </c>
      <c r="X54" s="100"/>
    </row>
    <row r="55" spans="1:24" s="104" customFormat="1" ht="15" customHeight="1">
      <c r="A55" s="156" t="s">
        <v>114</v>
      </c>
      <c r="B55" s="495">
        <f>SUMIF('4-Basis ruimtestaat'!B:B,A55,'4-Basis ruimtestaat'!J:J)</f>
        <v>45.5</v>
      </c>
      <c r="C55" s="570">
        <f>_xlfn.MAXIFS('4-Basis ruimtestaat'!M:M,'4-Basis ruimtestaat'!B:B,A55)</f>
        <v>52</v>
      </c>
      <c r="D55" s="495" t="e">
        <f>SUMIF('4-Basis ruimtestaat'!B:B,'2-Kosten per locatie'!A55,'4-Basis ruimtestaat'!O:O)</f>
        <v>#DIV/0!</v>
      </c>
      <c r="E55" s="495">
        <f>SUMIF('4-Basis ruimtestaat'!B:B,'2-Kosten per locatie'!A55,'4-Basis ruimtestaat'!P:P)</f>
        <v>0</v>
      </c>
      <c r="F55" s="497"/>
      <c r="G55" s="513">
        <f t="shared" si="1"/>
        <v>0</v>
      </c>
      <c r="H55" s="492" t="e">
        <f>'1-Contractblad totaal'!$E$19</f>
        <v>#DIV/0!</v>
      </c>
      <c r="I55" s="498" t="e">
        <f t="shared" si="5"/>
        <v>#DIV/0!</v>
      </c>
      <c r="J55" s="498">
        <f>E55*'1-Contractblad totaal'!$E$26</f>
        <v>0</v>
      </c>
      <c r="K55" s="501" t="e">
        <f>D55*'1-Contractblad totaal'!$G$14</f>
        <v>#DIV/0!</v>
      </c>
      <c r="L55" s="501" t="e">
        <f>F55*'1-Contractblad totaal'!$G$14</f>
        <v>#DIV/0!</v>
      </c>
      <c r="M55" s="501" t="e">
        <f>E55*'1-Contractblad totaal'!$G$23</f>
        <v>#DIV/0!</v>
      </c>
      <c r="N55" s="501" t="e">
        <f>G55*'1-Contractblad totaal'!$G$23</f>
        <v>#DIV/0!</v>
      </c>
      <c r="O55" s="422" t="e">
        <f t="shared" si="2"/>
        <v>#DIV/0!</v>
      </c>
      <c r="P55" s="422" t="e">
        <f>I55*'1-Contractblad totaal'!$G$18</f>
        <v>#DIV/0!</v>
      </c>
      <c r="Q55" s="422" t="e">
        <f>J55*'1-Contractblad totaal'!$G$26</f>
        <v>#DIV/0!</v>
      </c>
      <c r="R55" s="422">
        <f>SUMIF('8-Additionele werkzaamheden'!A:A,'2-Kosten per locatie'!A55,'8-Additionele werkzaamheden'!H:H)</f>
        <v>0</v>
      </c>
      <c r="S55" s="422">
        <f>SUMIF('13-Vloeronderhoud'!A:A,'2-Kosten per locatie'!A55,'13-Vloeronderhoud'!F:F)</f>
        <v>0</v>
      </c>
      <c r="T55" s="422">
        <f>SUMIF('10-Glasbewassing'!A:A,'2-Kosten per locatie'!A55,'10-Glasbewassing'!K:K)</f>
        <v>0</v>
      </c>
      <c r="U55" s="422" t="e">
        <f t="shared" si="3"/>
        <v>#DIV/0!</v>
      </c>
      <c r="V55" s="422" t="e">
        <f t="shared" si="4"/>
        <v>#DIV/0!</v>
      </c>
      <c r="X55" s="100"/>
    </row>
    <row r="56" spans="1:24" s="104" customFormat="1" ht="15" customHeight="1">
      <c r="A56" s="156" t="s">
        <v>115</v>
      </c>
      <c r="B56" s="495">
        <f>SUMIF('4-Basis ruimtestaat'!B:B,A56,'4-Basis ruimtestaat'!J:J)</f>
        <v>1475.0000110864639</v>
      </c>
      <c r="C56" s="570">
        <f>_xlfn.MAXIFS('4-Basis ruimtestaat'!M:M,'4-Basis ruimtestaat'!B:B,A56)</f>
        <v>255</v>
      </c>
      <c r="D56" s="495" t="e">
        <f>SUMIF('4-Basis ruimtestaat'!B:B,'2-Kosten per locatie'!A56,'4-Basis ruimtestaat'!O:O)</f>
        <v>#DIV/0!</v>
      </c>
      <c r="E56" s="495" t="e">
        <f>SUMIF('4-Basis ruimtestaat'!B:B,'2-Kosten per locatie'!A56,'4-Basis ruimtestaat'!P:P)</f>
        <v>#DIV/0!</v>
      </c>
      <c r="F56" s="497"/>
      <c r="G56" s="497" t="e">
        <f t="shared" si="1"/>
        <v>#DIV/0!</v>
      </c>
      <c r="H56" s="492" t="e">
        <f>'1-Contractblad totaal'!$E$19</f>
        <v>#DIV/0!</v>
      </c>
      <c r="I56" s="498" t="e">
        <f t="shared" si="5"/>
        <v>#DIV/0!</v>
      </c>
      <c r="J56" s="498" t="e">
        <f>E56*'1-Contractblad totaal'!$E$26</f>
        <v>#DIV/0!</v>
      </c>
      <c r="K56" s="501" t="e">
        <f>D56*'1-Contractblad totaal'!$G$14</f>
        <v>#DIV/0!</v>
      </c>
      <c r="L56" s="501" t="e">
        <f>F56*'1-Contractblad totaal'!$G$14</f>
        <v>#DIV/0!</v>
      </c>
      <c r="M56" s="501" t="e">
        <f>E56*'1-Contractblad totaal'!$G$23</f>
        <v>#DIV/0!</v>
      </c>
      <c r="N56" s="501" t="e">
        <f>G56*'1-Contractblad totaal'!$G$23</f>
        <v>#DIV/0!</v>
      </c>
      <c r="O56" s="422" t="e">
        <f t="shared" si="2"/>
        <v>#DIV/0!</v>
      </c>
      <c r="P56" s="422" t="e">
        <f>I56*'1-Contractblad totaal'!$G$18</f>
        <v>#DIV/0!</v>
      </c>
      <c r="Q56" s="422" t="e">
        <f>J56*'1-Contractblad totaal'!$G$26</f>
        <v>#DIV/0!</v>
      </c>
      <c r="R56" s="422">
        <f>SUMIF('8-Additionele werkzaamheden'!A:A,'2-Kosten per locatie'!A56,'8-Additionele werkzaamheden'!H:H)</f>
        <v>0</v>
      </c>
      <c r="S56" s="422">
        <f>SUMIF('13-Vloeronderhoud'!A:A,'2-Kosten per locatie'!A56,'13-Vloeronderhoud'!F:F)</f>
        <v>0</v>
      </c>
      <c r="T56" s="422">
        <f>SUMIF('10-Glasbewassing'!A:A,'2-Kosten per locatie'!A56,'10-Glasbewassing'!K:K)</f>
        <v>0</v>
      </c>
      <c r="U56" s="422" t="e">
        <f t="shared" si="3"/>
        <v>#DIV/0!</v>
      </c>
      <c r="V56" s="422" t="e">
        <f t="shared" si="4"/>
        <v>#DIV/0!</v>
      </c>
      <c r="X56" s="100"/>
    </row>
    <row r="57" spans="1:24" ht="15" customHeight="1">
      <c r="A57" s="103" t="s">
        <v>116</v>
      </c>
      <c r="B57" s="495">
        <f>SUMIF('4-Basis ruimtestaat'!B:B,A57,'4-Basis ruimtestaat'!J:J)</f>
        <v>70.94</v>
      </c>
      <c r="C57" s="570">
        <f>_xlfn.MAXIFS('4-Basis ruimtestaat'!M:M,'4-Basis ruimtestaat'!B:B,A57)</f>
        <v>52</v>
      </c>
      <c r="D57" s="495" t="e">
        <f>SUMIF('4-Basis ruimtestaat'!B:B,'2-Kosten per locatie'!A57,'4-Basis ruimtestaat'!O:O)</f>
        <v>#DIV/0!</v>
      </c>
      <c r="E57" s="495">
        <f>SUMIF('4-Basis ruimtestaat'!B:B,'2-Kosten per locatie'!A57,'4-Basis ruimtestaat'!P:P)</f>
        <v>0</v>
      </c>
      <c r="F57" s="497"/>
      <c r="G57" s="513">
        <f t="shared" si="1"/>
        <v>0</v>
      </c>
      <c r="H57" s="492" t="e">
        <f>'1-Contractblad totaal'!$E$19</f>
        <v>#DIV/0!</v>
      </c>
      <c r="I57" s="498" t="e">
        <f t="shared" si="5"/>
        <v>#DIV/0!</v>
      </c>
      <c r="J57" s="498">
        <f>E57*'1-Contractblad totaal'!$E$26</f>
        <v>0</v>
      </c>
      <c r="K57" s="501" t="e">
        <f>D57*'1-Contractblad totaal'!$G$14</f>
        <v>#DIV/0!</v>
      </c>
      <c r="L57" s="501" t="e">
        <f>F57*'1-Contractblad totaal'!$G$14</f>
        <v>#DIV/0!</v>
      </c>
      <c r="M57" s="501" t="e">
        <f>E57*'1-Contractblad totaal'!$G$23</f>
        <v>#DIV/0!</v>
      </c>
      <c r="N57" s="501" t="e">
        <f>G57*'1-Contractblad totaal'!$G$23</f>
        <v>#DIV/0!</v>
      </c>
      <c r="O57" s="422" t="e">
        <f t="shared" si="2"/>
        <v>#DIV/0!</v>
      </c>
      <c r="P57" s="422" t="e">
        <f>I57*'1-Contractblad totaal'!$G$18</f>
        <v>#DIV/0!</v>
      </c>
      <c r="Q57" s="422" t="e">
        <f>J57*'1-Contractblad totaal'!$G$26</f>
        <v>#DIV/0!</v>
      </c>
      <c r="R57" s="422">
        <f>SUMIF('8-Additionele werkzaamheden'!A:A,'2-Kosten per locatie'!A57,'8-Additionele werkzaamheden'!H:H)</f>
        <v>0</v>
      </c>
      <c r="S57" s="422">
        <f>SUMIF('13-Vloeronderhoud'!A:A,'2-Kosten per locatie'!A57,'13-Vloeronderhoud'!F:F)</f>
        <v>0</v>
      </c>
      <c r="T57" s="422">
        <f>SUMIF('10-Glasbewassing'!A:A,'2-Kosten per locatie'!A57,'10-Glasbewassing'!K:K)</f>
        <v>0</v>
      </c>
      <c r="U57" s="422" t="e">
        <f t="shared" si="3"/>
        <v>#DIV/0!</v>
      </c>
      <c r="V57" s="422" t="e">
        <f t="shared" si="4"/>
        <v>#DIV/0!</v>
      </c>
      <c r="X57" s="100"/>
    </row>
    <row r="58" spans="1:24" ht="15" customHeight="1">
      <c r="A58" s="103" t="s">
        <v>117</v>
      </c>
      <c r="B58" s="495">
        <f>SUMIF('4-Basis ruimtestaat'!B:B,A58,'4-Basis ruimtestaat'!J:J)</f>
        <v>175.2</v>
      </c>
      <c r="C58" s="570">
        <f>_xlfn.MAXIFS('4-Basis ruimtestaat'!M:M,'4-Basis ruimtestaat'!B:B,A58)</f>
        <v>52</v>
      </c>
      <c r="D58" s="495" t="e">
        <f>SUMIF('4-Basis ruimtestaat'!B:B,'2-Kosten per locatie'!A58,'4-Basis ruimtestaat'!O:O)</f>
        <v>#DIV/0!</v>
      </c>
      <c r="E58" s="495">
        <f>SUMIF('4-Basis ruimtestaat'!B:B,'2-Kosten per locatie'!A58,'4-Basis ruimtestaat'!P:P)</f>
        <v>0</v>
      </c>
      <c r="F58" s="497"/>
      <c r="G58" s="513">
        <f t="shared" si="1"/>
        <v>0</v>
      </c>
      <c r="H58" s="492" t="e">
        <f>'1-Contractblad totaal'!$E$19</f>
        <v>#DIV/0!</v>
      </c>
      <c r="I58" s="498" t="e">
        <f t="shared" si="5"/>
        <v>#DIV/0!</v>
      </c>
      <c r="J58" s="498">
        <f>E58*'1-Contractblad totaal'!$E$26</f>
        <v>0</v>
      </c>
      <c r="K58" s="501" t="e">
        <f>D58*'1-Contractblad totaal'!$G$14</f>
        <v>#DIV/0!</v>
      </c>
      <c r="L58" s="501" t="e">
        <f>F58*'1-Contractblad totaal'!$G$14</f>
        <v>#DIV/0!</v>
      </c>
      <c r="M58" s="501" t="e">
        <f>E58*'1-Contractblad totaal'!$G$23</f>
        <v>#DIV/0!</v>
      </c>
      <c r="N58" s="501" t="e">
        <f>G58*'1-Contractblad totaal'!$G$23</f>
        <v>#DIV/0!</v>
      </c>
      <c r="O58" s="422" t="e">
        <f t="shared" si="2"/>
        <v>#DIV/0!</v>
      </c>
      <c r="P58" s="422" t="e">
        <f>I58*'1-Contractblad totaal'!$G$18</f>
        <v>#DIV/0!</v>
      </c>
      <c r="Q58" s="422" t="e">
        <f>J58*'1-Contractblad totaal'!$G$26</f>
        <v>#DIV/0!</v>
      </c>
      <c r="R58" s="422">
        <f>SUMIF('8-Additionele werkzaamheden'!A:A,'2-Kosten per locatie'!A58,'8-Additionele werkzaamheden'!H:H)</f>
        <v>0</v>
      </c>
      <c r="S58" s="422">
        <f>SUMIF('13-Vloeronderhoud'!A:A,'2-Kosten per locatie'!A58,'13-Vloeronderhoud'!F:F)</f>
        <v>0</v>
      </c>
      <c r="T58" s="422">
        <f>SUMIF('10-Glasbewassing'!A:A,'2-Kosten per locatie'!A58,'10-Glasbewassing'!K:K)</f>
        <v>0</v>
      </c>
      <c r="U58" s="422" t="e">
        <f t="shared" si="3"/>
        <v>#DIV/0!</v>
      </c>
      <c r="V58" s="422" t="e">
        <f t="shared" si="4"/>
        <v>#DIV/0!</v>
      </c>
      <c r="X58" s="100"/>
    </row>
    <row r="59" spans="1:24" ht="15" customHeight="1">
      <c r="A59" s="103" t="s">
        <v>118</v>
      </c>
      <c r="B59" s="495">
        <f>SUMIF('4-Basis ruimtestaat'!B:B,A59,'4-Basis ruimtestaat'!J:J)</f>
        <v>84</v>
      </c>
      <c r="C59" s="570">
        <f>_xlfn.MAXIFS('4-Basis ruimtestaat'!M:M,'4-Basis ruimtestaat'!B:B,A59)</f>
        <v>52</v>
      </c>
      <c r="D59" s="495" t="e">
        <f>SUMIF('4-Basis ruimtestaat'!B:B,'2-Kosten per locatie'!A59,'4-Basis ruimtestaat'!O:O)</f>
        <v>#DIV/0!</v>
      </c>
      <c r="E59" s="495">
        <f>SUMIF('4-Basis ruimtestaat'!B:B,'2-Kosten per locatie'!A59,'4-Basis ruimtestaat'!P:P)</f>
        <v>0</v>
      </c>
      <c r="F59" s="497"/>
      <c r="G59" s="513">
        <f t="shared" si="1"/>
        <v>0</v>
      </c>
      <c r="H59" s="492" t="e">
        <f>'1-Contractblad totaal'!$E$19</f>
        <v>#DIV/0!</v>
      </c>
      <c r="I59" s="498" t="e">
        <f t="shared" si="5"/>
        <v>#DIV/0!</v>
      </c>
      <c r="J59" s="498">
        <f>E59*'1-Contractblad totaal'!$E$26</f>
        <v>0</v>
      </c>
      <c r="K59" s="501" t="e">
        <f>D59*'1-Contractblad totaal'!$G$14</f>
        <v>#DIV/0!</v>
      </c>
      <c r="L59" s="501" t="e">
        <f>F59*'1-Contractblad totaal'!$G$14</f>
        <v>#DIV/0!</v>
      </c>
      <c r="M59" s="501" t="e">
        <f>E59*'1-Contractblad totaal'!$G$23</f>
        <v>#DIV/0!</v>
      </c>
      <c r="N59" s="501" t="e">
        <f>G59*'1-Contractblad totaal'!$G$23</f>
        <v>#DIV/0!</v>
      </c>
      <c r="O59" s="422" t="e">
        <f t="shared" si="2"/>
        <v>#DIV/0!</v>
      </c>
      <c r="P59" s="422" t="e">
        <f>I59*'1-Contractblad totaal'!$G$18</f>
        <v>#DIV/0!</v>
      </c>
      <c r="Q59" s="422" t="e">
        <f>J59*'1-Contractblad totaal'!$G$26</f>
        <v>#DIV/0!</v>
      </c>
      <c r="R59" s="422">
        <f>SUMIF('8-Additionele werkzaamheden'!A:A,'2-Kosten per locatie'!A59,'8-Additionele werkzaamheden'!H:H)</f>
        <v>0</v>
      </c>
      <c r="S59" s="422">
        <f>SUMIF('13-Vloeronderhoud'!A:A,'2-Kosten per locatie'!A59,'13-Vloeronderhoud'!F:F)</f>
        <v>0</v>
      </c>
      <c r="T59" s="422">
        <f>SUMIF('10-Glasbewassing'!A:A,'2-Kosten per locatie'!A59,'10-Glasbewassing'!K:K)</f>
        <v>0</v>
      </c>
      <c r="U59" s="422" t="e">
        <f t="shared" si="3"/>
        <v>#DIV/0!</v>
      </c>
      <c r="V59" s="422" t="e">
        <f t="shared" si="4"/>
        <v>#DIV/0!</v>
      </c>
      <c r="X59" s="100"/>
    </row>
    <row r="60" spans="1:24" ht="15" customHeight="1">
      <c r="A60" s="103" t="s">
        <v>119</v>
      </c>
      <c r="B60" s="495">
        <f>SUMIF('4-Basis ruimtestaat'!B:B,A60,'4-Basis ruimtestaat'!J:J)</f>
        <v>158.85</v>
      </c>
      <c r="C60" s="570">
        <f>_xlfn.MAXIFS('4-Basis ruimtestaat'!M:M,'4-Basis ruimtestaat'!B:B,A60)</f>
        <v>52</v>
      </c>
      <c r="D60" s="495" t="e">
        <f>SUMIF('4-Basis ruimtestaat'!B:B,'2-Kosten per locatie'!A60,'4-Basis ruimtestaat'!O:O)</f>
        <v>#DIV/0!</v>
      </c>
      <c r="E60" s="495">
        <f>SUMIF('4-Basis ruimtestaat'!B:B,'2-Kosten per locatie'!A60,'4-Basis ruimtestaat'!P:P)</f>
        <v>0</v>
      </c>
      <c r="F60" s="497"/>
      <c r="G60" s="513">
        <f t="shared" si="1"/>
        <v>0</v>
      </c>
      <c r="H60" s="492" t="e">
        <f>'1-Contractblad totaal'!$E$19</f>
        <v>#DIV/0!</v>
      </c>
      <c r="I60" s="498" t="e">
        <f t="shared" si="5"/>
        <v>#DIV/0!</v>
      </c>
      <c r="J60" s="498">
        <f>E60*'1-Contractblad totaal'!$E$26</f>
        <v>0</v>
      </c>
      <c r="K60" s="501" t="e">
        <f>D60*'1-Contractblad totaal'!$G$14</f>
        <v>#DIV/0!</v>
      </c>
      <c r="L60" s="501" t="e">
        <f>F60*'1-Contractblad totaal'!$G$14</f>
        <v>#DIV/0!</v>
      </c>
      <c r="M60" s="501" t="e">
        <f>E60*'1-Contractblad totaal'!$G$23</f>
        <v>#DIV/0!</v>
      </c>
      <c r="N60" s="501" t="e">
        <f>G60*'1-Contractblad totaal'!$G$23</f>
        <v>#DIV/0!</v>
      </c>
      <c r="O60" s="422" t="e">
        <f t="shared" si="2"/>
        <v>#DIV/0!</v>
      </c>
      <c r="P60" s="422" t="e">
        <f>I60*'1-Contractblad totaal'!$G$18</f>
        <v>#DIV/0!</v>
      </c>
      <c r="Q60" s="422" t="e">
        <f>J60*'1-Contractblad totaal'!$G$26</f>
        <v>#DIV/0!</v>
      </c>
      <c r="R60" s="422">
        <f>SUMIF('8-Additionele werkzaamheden'!A:A,'2-Kosten per locatie'!A60,'8-Additionele werkzaamheden'!H:H)</f>
        <v>0</v>
      </c>
      <c r="S60" s="422">
        <f>SUMIF('13-Vloeronderhoud'!A:A,'2-Kosten per locatie'!A60,'13-Vloeronderhoud'!F:F)</f>
        <v>0</v>
      </c>
      <c r="T60" s="422">
        <f>SUMIF('10-Glasbewassing'!A:A,'2-Kosten per locatie'!A60,'10-Glasbewassing'!K:K)</f>
        <v>0</v>
      </c>
      <c r="U60" s="422" t="e">
        <f t="shared" si="3"/>
        <v>#DIV/0!</v>
      </c>
      <c r="V60" s="422" t="e">
        <f t="shared" si="4"/>
        <v>#DIV/0!</v>
      </c>
      <c r="X60" s="100"/>
    </row>
    <row r="61" spans="1:24" ht="15" customHeight="1">
      <c r="A61" s="103" t="s">
        <v>120</v>
      </c>
      <c r="B61" s="495">
        <f>SUMIF('4-Basis ruimtestaat'!B:B,A61,'4-Basis ruimtestaat'!J:J)</f>
        <v>68.929999999999993</v>
      </c>
      <c r="C61" s="570">
        <f>_xlfn.MAXIFS('4-Basis ruimtestaat'!M:M,'4-Basis ruimtestaat'!B:B,A61)</f>
        <v>52</v>
      </c>
      <c r="D61" s="495" t="e">
        <f>SUMIF('4-Basis ruimtestaat'!B:B,'2-Kosten per locatie'!A61,'4-Basis ruimtestaat'!O:O)</f>
        <v>#DIV/0!</v>
      </c>
      <c r="E61" s="495">
        <f>SUMIF('4-Basis ruimtestaat'!B:B,'2-Kosten per locatie'!A61,'4-Basis ruimtestaat'!P:P)</f>
        <v>0</v>
      </c>
      <c r="F61" s="497"/>
      <c r="G61" s="513">
        <f t="shared" si="1"/>
        <v>0</v>
      </c>
      <c r="H61" s="492" t="e">
        <f>'1-Contractblad totaal'!$E$19</f>
        <v>#DIV/0!</v>
      </c>
      <c r="I61" s="498" t="e">
        <f t="shared" si="5"/>
        <v>#DIV/0!</v>
      </c>
      <c r="J61" s="498">
        <f>E61*'1-Contractblad totaal'!$E$26</f>
        <v>0</v>
      </c>
      <c r="K61" s="501" t="e">
        <f>D61*'1-Contractblad totaal'!$G$14</f>
        <v>#DIV/0!</v>
      </c>
      <c r="L61" s="501" t="e">
        <f>F61*'1-Contractblad totaal'!$G$14</f>
        <v>#DIV/0!</v>
      </c>
      <c r="M61" s="501" t="e">
        <f>E61*'1-Contractblad totaal'!$G$23</f>
        <v>#DIV/0!</v>
      </c>
      <c r="N61" s="501" t="e">
        <f>G61*'1-Contractblad totaal'!$G$23</f>
        <v>#DIV/0!</v>
      </c>
      <c r="O61" s="422" t="e">
        <f t="shared" si="2"/>
        <v>#DIV/0!</v>
      </c>
      <c r="P61" s="422" t="e">
        <f>I61*'1-Contractblad totaal'!$G$18</f>
        <v>#DIV/0!</v>
      </c>
      <c r="Q61" s="422" t="e">
        <f>J61*'1-Contractblad totaal'!$G$26</f>
        <v>#DIV/0!</v>
      </c>
      <c r="R61" s="422">
        <f>SUMIF('8-Additionele werkzaamheden'!A:A,'2-Kosten per locatie'!A61,'8-Additionele werkzaamheden'!H:H)</f>
        <v>0</v>
      </c>
      <c r="S61" s="422">
        <f>SUMIF('13-Vloeronderhoud'!A:A,'2-Kosten per locatie'!A61,'13-Vloeronderhoud'!F:F)</f>
        <v>0</v>
      </c>
      <c r="T61" s="422">
        <f>SUMIF('10-Glasbewassing'!A:A,'2-Kosten per locatie'!A61,'10-Glasbewassing'!K:K)</f>
        <v>0</v>
      </c>
      <c r="U61" s="422" t="e">
        <f t="shared" si="3"/>
        <v>#DIV/0!</v>
      </c>
      <c r="V61" s="422" t="e">
        <f t="shared" si="4"/>
        <v>#DIV/0!</v>
      </c>
      <c r="X61" s="100"/>
    </row>
    <row r="62" spans="1:24" ht="15" customHeight="1">
      <c r="A62" s="103" t="s">
        <v>121</v>
      </c>
      <c r="B62" s="495">
        <f>SUMIF('4-Basis ruimtestaat'!B:B,A62,'4-Basis ruimtestaat'!J:J)</f>
        <v>170.5</v>
      </c>
      <c r="C62" s="570">
        <f>_xlfn.MAXIFS('4-Basis ruimtestaat'!M:M,'4-Basis ruimtestaat'!B:B,A62)</f>
        <v>104</v>
      </c>
      <c r="D62" s="495" t="e">
        <f>SUMIF('4-Basis ruimtestaat'!B:B,'2-Kosten per locatie'!A62,'4-Basis ruimtestaat'!O:O)</f>
        <v>#DIV/0!</v>
      </c>
      <c r="E62" s="495">
        <f>SUMIF('4-Basis ruimtestaat'!B:B,'2-Kosten per locatie'!A62,'4-Basis ruimtestaat'!P:P)</f>
        <v>0</v>
      </c>
      <c r="F62" s="497"/>
      <c r="G62" s="513">
        <f t="shared" si="1"/>
        <v>0</v>
      </c>
      <c r="H62" s="492" t="e">
        <f>'1-Contractblad totaal'!$E$19</f>
        <v>#DIV/0!</v>
      </c>
      <c r="I62" s="498" t="e">
        <f t="shared" si="5"/>
        <v>#DIV/0!</v>
      </c>
      <c r="J62" s="498">
        <f>E62*'1-Contractblad totaal'!$E$26</f>
        <v>0</v>
      </c>
      <c r="K62" s="501" t="e">
        <f>D62*'1-Contractblad totaal'!$G$14</f>
        <v>#DIV/0!</v>
      </c>
      <c r="L62" s="501" t="e">
        <f>F62*'1-Contractblad totaal'!$G$14</f>
        <v>#DIV/0!</v>
      </c>
      <c r="M62" s="501" t="e">
        <f>E62*'1-Contractblad totaal'!$G$23</f>
        <v>#DIV/0!</v>
      </c>
      <c r="N62" s="501" t="e">
        <f>G62*'1-Contractblad totaal'!$G$23</f>
        <v>#DIV/0!</v>
      </c>
      <c r="O62" s="422" t="e">
        <f t="shared" si="2"/>
        <v>#DIV/0!</v>
      </c>
      <c r="P62" s="422" t="e">
        <f>I62*'1-Contractblad totaal'!$G$18</f>
        <v>#DIV/0!</v>
      </c>
      <c r="Q62" s="422" t="e">
        <f>J62*'1-Contractblad totaal'!$G$26</f>
        <v>#DIV/0!</v>
      </c>
      <c r="R62" s="422">
        <f>SUMIF('8-Additionele werkzaamheden'!A:A,'2-Kosten per locatie'!A62,'8-Additionele werkzaamheden'!H:H)</f>
        <v>0</v>
      </c>
      <c r="S62" s="422">
        <f>SUMIF('13-Vloeronderhoud'!A:A,'2-Kosten per locatie'!A62,'13-Vloeronderhoud'!F:F)</f>
        <v>0</v>
      </c>
      <c r="T62" s="422">
        <f>SUMIF('10-Glasbewassing'!A:A,'2-Kosten per locatie'!A62,'10-Glasbewassing'!K:K)</f>
        <v>0</v>
      </c>
      <c r="U62" s="422" t="e">
        <f t="shared" si="3"/>
        <v>#DIV/0!</v>
      </c>
      <c r="V62" s="422" t="e">
        <f t="shared" si="4"/>
        <v>#DIV/0!</v>
      </c>
      <c r="X62" s="100"/>
    </row>
    <row r="63" spans="1:24" ht="15" customHeight="1">
      <c r="A63" s="103" t="s">
        <v>122</v>
      </c>
      <c r="B63" s="495">
        <f>SUMIF('4-Basis ruimtestaat'!B:B,A63,'4-Basis ruimtestaat'!J:J)</f>
        <v>106.83</v>
      </c>
      <c r="C63" s="570">
        <f>_xlfn.MAXIFS('4-Basis ruimtestaat'!M:M,'4-Basis ruimtestaat'!B:B,A63)</f>
        <v>52</v>
      </c>
      <c r="D63" s="495" t="e">
        <f>SUMIF('4-Basis ruimtestaat'!B:B,'2-Kosten per locatie'!A63,'4-Basis ruimtestaat'!O:O)</f>
        <v>#DIV/0!</v>
      </c>
      <c r="E63" s="495">
        <f>SUMIF('4-Basis ruimtestaat'!B:B,'2-Kosten per locatie'!A63,'4-Basis ruimtestaat'!P:P)</f>
        <v>0</v>
      </c>
      <c r="F63" s="497"/>
      <c r="G63" s="513">
        <f t="shared" si="1"/>
        <v>0</v>
      </c>
      <c r="H63" s="492" t="e">
        <f>'1-Contractblad totaal'!$E$19</f>
        <v>#DIV/0!</v>
      </c>
      <c r="I63" s="498" t="e">
        <f t="shared" si="5"/>
        <v>#DIV/0!</v>
      </c>
      <c r="J63" s="498">
        <f>E63*'1-Contractblad totaal'!$E$26</f>
        <v>0</v>
      </c>
      <c r="K63" s="501" t="e">
        <f>D63*'1-Contractblad totaal'!$G$14</f>
        <v>#DIV/0!</v>
      </c>
      <c r="L63" s="501" t="e">
        <f>F63*'1-Contractblad totaal'!$G$14</f>
        <v>#DIV/0!</v>
      </c>
      <c r="M63" s="501" t="e">
        <f>E63*'1-Contractblad totaal'!$G$23</f>
        <v>#DIV/0!</v>
      </c>
      <c r="N63" s="501" t="e">
        <f>G63*'1-Contractblad totaal'!$G$23</f>
        <v>#DIV/0!</v>
      </c>
      <c r="O63" s="422" t="e">
        <f t="shared" si="2"/>
        <v>#DIV/0!</v>
      </c>
      <c r="P63" s="422" t="e">
        <f>I63*'1-Contractblad totaal'!$G$18</f>
        <v>#DIV/0!</v>
      </c>
      <c r="Q63" s="422" t="e">
        <f>J63*'1-Contractblad totaal'!$G$26</f>
        <v>#DIV/0!</v>
      </c>
      <c r="R63" s="422">
        <f>SUMIF('8-Additionele werkzaamheden'!A:A,'2-Kosten per locatie'!A63,'8-Additionele werkzaamheden'!H:H)</f>
        <v>0</v>
      </c>
      <c r="S63" s="422">
        <f>SUMIF('13-Vloeronderhoud'!A:A,'2-Kosten per locatie'!A63,'13-Vloeronderhoud'!F:F)</f>
        <v>0</v>
      </c>
      <c r="T63" s="422">
        <f>SUMIF('10-Glasbewassing'!A:A,'2-Kosten per locatie'!A63,'10-Glasbewassing'!K:K)</f>
        <v>0</v>
      </c>
      <c r="U63" s="422" t="e">
        <f t="shared" si="3"/>
        <v>#DIV/0!</v>
      </c>
      <c r="V63" s="422" t="e">
        <f t="shared" si="4"/>
        <v>#DIV/0!</v>
      </c>
      <c r="X63" s="100"/>
    </row>
    <row r="64" spans="1:24" ht="15" customHeight="1">
      <c r="A64" s="103" t="s">
        <v>123</v>
      </c>
      <c r="B64" s="495">
        <f>SUMIF('4-Basis ruimtestaat'!B:B,A64,'4-Basis ruimtestaat'!J:J)</f>
        <v>352.59</v>
      </c>
      <c r="C64" s="570">
        <f>_xlfn.MAXIFS('4-Basis ruimtestaat'!M:M,'4-Basis ruimtestaat'!B:B,A64)</f>
        <v>52</v>
      </c>
      <c r="D64" s="495" t="e">
        <f>SUMIF('4-Basis ruimtestaat'!B:B,'2-Kosten per locatie'!A64,'4-Basis ruimtestaat'!O:O)</f>
        <v>#DIV/0!</v>
      </c>
      <c r="E64" s="495">
        <f>SUMIF('4-Basis ruimtestaat'!B:B,'2-Kosten per locatie'!A64,'4-Basis ruimtestaat'!P:P)</f>
        <v>0</v>
      </c>
      <c r="F64" s="497"/>
      <c r="G64" s="513">
        <f t="shared" si="1"/>
        <v>0</v>
      </c>
      <c r="H64" s="492" t="e">
        <f>'1-Contractblad totaal'!$E$19</f>
        <v>#DIV/0!</v>
      </c>
      <c r="I64" s="498" t="e">
        <f t="shared" si="5"/>
        <v>#DIV/0!</v>
      </c>
      <c r="J64" s="498">
        <f>E64*'1-Contractblad totaal'!$E$26</f>
        <v>0</v>
      </c>
      <c r="K64" s="501" t="e">
        <f>D64*'1-Contractblad totaal'!$G$14</f>
        <v>#DIV/0!</v>
      </c>
      <c r="L64" s="501" t="e">
        <f>F64*'1-Contractblad totaal'!$G$14</f>
        <v>#DIV/0!</v>
      </c>
      <c r="M64" s="501" t="e">
        <f>E64*'1-Contractblad totaal'!$G$23</f>
        <v>#DIV/0!</v>
      </c>
      <c r="N64" s="501" t="e">
        <f>G64*'1-Contractblad totaal'!$G$23</f>
        <v>#DIV/0!</v>
      </c>
      <c r="O64" s="422" t="e">
        <f t="shared" si="2"/>
        <v>#DIV/0!</v>
      </c>
      <c r="P64" s="422" t="e">
        <f>I64*'1-Contractblad totaal'!$G$18</f>
        <v>#DIV/0!</v>
      </c>
      <c r="Q64" s="422" t="e">
        <f>J64*'1-Contractblad totaal'!$G$26</f>
        <v>#DIV/0!</v>
      </c>
      <c r="R64" s="422">
        <f>SUMIF('8-Additionele werkzaamheden'!A:A,'2-Kosten per locatie'!A64,'8-Additionele werkzaamheden'!H:H)</f>
        <v>0</v>
      </c>
      <c r="S64" s="422">
        <f>SUMIF('13-Vloeronderhoud'!A:A,'2-Kosten per locatie'!A64,'13-Vloeronderhoud'!F:F)</f>
        <v>0</v>
      </c>
      <c r="T64" s="422">
        <f>SUMIF('10-Glasbewassing'!A:A,'2-Kosten per locatie'!A64,'10-Glasbewassing'!K:K)</f>
        <v>0</v>
      </c>
      <c r="U64" s="422" t="e">
        <f t="shared" si="3"/>
        <v>#DIV/0!</v>
      </c>
      <c r="V64" s="422" t="e">
        <f t="shared" si="4"/>
        <v>#DIV/0!</v>
      </c>
      <c r="X64" s="100"/>
    </row>
    <row r="65" spans="1:24" ht="15" customHeight="1">
      <c r="A65" s="103" t="s">
        <v>124</v>
      </c>
      <c r="B65" s="495">
        <f>SUMIF('4-Basis ruimtestaat'!B:B,A65,'4-Basis ruimtestaat'!J:J)</f>
        <v>151.45999846458434</v>
      </c>
      <c r="C65" s="570">
        <f>_xlfn.MAXIFS('4-Basis ruimtestaat'!M:M,'4-Basis ruimtestaat'!B:B,A65)</f>
        <v>52</v>
      </c>
      <c r="D65" s="495" t="e">
        <f>SUMIF('4-Basis ruimtestaat'!B:B,'2-Kosten per locatie'!A65,'4-Basis ruimtestaat'!O:O)</f>
        <v>#DIV/0!</v>
      </c>
      <c r="E65" s="495">
        <f>SUMIF('4-Basis ruimtestaat'!B:B,'2-Kosten per locatie'!A65,'4-Basis ruimtestaat'!P:P)</f>
        <v>0</v>
      </c>
      <c r="F65" s="497"/>
      <c r="G65" s="513">
        <f t="shared" si="1"/>
        <v>0</v>
      </c>
      <c r="H65" s="492" t="e">
        <f>'1-Contractblad totaal'!$E$19</f>
        <v>#DIV/0!</v>
      </c>
      <c r="I65" s="498" t="e">
        <f t="shared" si="5"/>
        <v>#DIV/0!</v>
      </c>
      <c r="J65" s="498">
        <f>E65*'1-Contractblad totaal'!$E$26</f>
        <v>0</v>
      </c>
      <c r="K65" s="501" t="e">
        <f>D65*'1-Contractblad totaal'!$G$14</f>
        <v>#DIV/0!</v>
      </c>
      <c r="L65" s="501" t="e">
        <f>F65*'1-Contractblad totaal'!$G$14</f>
        <v>#DIV/0!</v>
      </c>
      <c r="M65" s="501" t="e">
        <f>E65*'1-Contractblad totaal'!$G$23</f>
        <v>#DIV/0!</v>
      </c>
      <c r="N65" s="501" t="e">
        <f>G65*'1-Contractblad totaal'!$G$23</f>
        <v>#DIV/0!</v>
      </c>
      <c r="O65" s="422" t="e">
        <f t="shared" si="2"/>
        <v>#DIV/0!</v>
      </c>
      <c r="P65" s="422" t="e">
        <f>I65*'1-Contractblad totaal'!$G$18</f>
        <v>#DIV/0!</v>
      </c>
      <c r="Q65" s="422" t="e">
        <f>J65*'1-Contractblad totaal'!$G$26</f>
        <v>#DIV/0!</v>
      </c>
      <c r="R65" s="422">
        <f>SUMIF('8-Additionele werkzaamheden'!A:A,'2-Kosten per locatie'!A65,'8-Additionele werkzaamheden'!H:H)</f>
        <v>0</v>
      </c>
      <c r="S65" s="422">
        <f>SUMIF('13-Vloeronderhoud'!A:A,'2-Kosten per locatie'!A65,'13-Vloeronderhoud'!F:F)</f>
        <v>0</v>
      </c>
      <c r="T65" s="422">
        <f>SUMIF('10-Glasbewassing'!A:A,'2-Kosten per locatie'!A65,'10-Glasbewassing'!K:K)</f>
        <v>0</v>
      </c>
      <c r="U65" s="422" t="e">
        <f t="shared" si="3"/>
        <v>#DIV/0!</v>
      </c>
      <c r="V65" s="422" t="e">
        <f t="shared" si="4"/>
        <v>#DIV/0!</v>
      </c>
      <c r="X65" s="100"/>
    </row>
    <row r="66" spans="1:24" ht="15" customHeight="1">
      <c r="A66" s="103" t="s">
        <v>125</v>
      </c>
      <c r="B66" s="495">
        <f>SUMIF('4-Basis ruimtestaat'!B:B,A66,'4-Basis ruimtestaat'!J:J)</f>
        <v>45.099999999999994</v>
      </c>
      <c r="C66" s="570">
        <f>_xlfn.MAXIFS('4-Basis ruimtestaat'!M:M,'4-Basis ruimtestaat'!B:B,A66)</f>
        <v>52</v>
      </c>
      <c r="D66" s="495" t="e">
        <f>SUMIF('4-Basis ruimtestaat'!B:B,'2-Kosten per locatie'!A66,'4-Basis ruimtestaat'!O:O)</f>
        <v>#DIV/0!</v>
      </c>
      <c r="E66" s="495">
        <f>SUMIF('4-Basis ruimtestaat'!B:B,'2-Kosten per locatie'!A66,'4-Basis ruimtestaat'!P:P)</f>
        <v>0</v>
      </c>
      <c r="F66" s="497"/>
      <c r="G66" s="513">
        <f t="shared" si="1"/>
        <v>0</v>
      </c>
      <c r="H66" s="492" t="e">
        <f>'1-Contractblad totaal'!$E$19</f>
        <v>#DIV/0!</v>
      </c>
      <c r="I66" s="498" t="e">
        <f t="shared" si="5"/>
        <v>#DIV/0!</v>
      </c>
      <c r="J66" s="498">
        <f>E66*'1-Contractblad totaal'!$E$26</f>
        <v>0</v>
      </c>
      <c r="K66" s="501" t="e">
        <f>D66*'1-Contractblad totaal'!$G$14</f>
        <v>#DIV/0!</v>
      </c>
      <c r="L66" s="501" t="e">
        <f>F66*'1-Contractblad totaal'!$G$14</f>
        <v>#DIV/0!</v>
      </c>
      <c r="M66" s="501" t="e">
        <f>E66*'1-Contractblad totaal'!$G$23</f>
        <v>#DIV/0!</v>
      </c>
      <c r="N66" s="501" t="e">
        <f>G66*'1-Contractblad totaal'!$G$23</f>
        <v>#DIV/0!</v>
      </c>
      <c r="O66" s="422" t="e">
        <f t="shared" si="2"/>
        <v>#DIV/0!</v>
      </c>
      <c r="P66" s="422" t="e">
        <f>I66*'1-Contractblad totaal'!$G$18</f>
        <v>#DIV/0!</v>
      </c>
      <c r="Q66" s="422" t="e">
        <f>J66*'1-Contractblad totaal'!$G$26</f>
        <v>#DIV/0!</v>
      </c>
      <c r="R66" s="422">
        <f>SUMIF('8-Additionele werkzaamheden'!A:A,'2-Kosten per locatie'!A66,'8-Additionele werkzaamheden'!H:H)</f>
        <v>0</v>
      </c>
      <c r="S66" s="422">
        <f>SUMIF('13-Vloeronderhoud'!A:A,'2-Kosten per locatie'!A66,'13-Vloeronderhoud'!F:F)</f>
        <v>0</v>
      </c>
      <c r="T66" s="422">
        <f>SUMIF('10-Glasbewassing'!A:A,'2-Kosten per locatie'!A66,'10-Glasbewassing'!K:K)</f>
        <v>0</v>
      </c>
      <c r="U66" s="422" t="e">
        <f t="shared" si="3"/>
        <v>#DIV/0!</v>
      </c>
      <c r="V66" s="422" t="e">
        <f t="shared" si="4"/>
        <v>#DIV/0!</v>
      </c>
      <c r="X66" s="100"/>
    </row>
    <row r="67" spans="1:24" ht="15" customHeight="1">
      <c r="A67" s="103" t="s">
        <v>126</v>
      </c>
      <c r="B67" s="495">
        <f>SUMIF('4-Basis ruimtestaat'!B:B,A67,'4-Basis ruimtestaat'!J:J)</f>
        <v>21.1</v>
      </c>
      <c r="C67" s="570">
        <f>_xlfn.MAXIFS('4-Basis ruimtestaat'!M:M,'4-Basis ruimtestaat'!B:B,A67)</f>
        <v>52</v>
      </c>
      <c r="D67" s="495" t="e">
        <f>SUMIF('4-Basis ruimtestaat'!B:B,'2-Kosten per locatie'!A67,'4-Basis ruimtestaat'!O:O)</f>
        <v>#DIV/0!</v>
      </c>
      <c r="E67" s="495">
        <f>SUMIF('4-Basis ruimtestaat'!B:B,'2-Kosten per locatie'!A67,'4-Basis ruimtestaat'!P:P)</f>
        <v>0</v>
      </c>
      <c r="F67" s="497"/>
      <c r="G67" s="513">
        <f t="shared" si="1"/>
        <v>0</v>
      </c>
      <c r="H67" s="492" t="e">
        <f>'1-Contractblad totaal'!$E$19</f>
        <v>#DIV/0!</v>
      </c>
      <c r="I67" s="498" t="e">
        <f t="shared" si="5"/>
        <v>#DIV/0!</v>
      </c>
      <c r="J67" s="498">
        <f>E67*'1-Contractblad totaal'!$E$26</f>
        <v>0</v>
      </c>
      <c r="K67" s="501" t="e">
        <f>D67*'1-Contractblad totaal'!$G$14</f>
        <v>#DIV/0!</v>
      </c>
      <c r="L67" s="501" t="e">
        <f>F67*'1-Contractblad totaal'!$G$14</f>
        <v>#DIV/0!</v>
      </c>
      <c r="M67" s="501" t="e">
        <f>E67*'1-Contractblad totaal'!$G$23</f>
        <v>#DIV/0!</v>
      </c>
      <c r="N67" s="501" t="e">
        <f>G67*'1-Contractblad totaal'!$G$23</f>
        <v>#DIV/0!</v>
      </c>
      <c r="O67" s="422" t="e">
        <f t="shared" si="2"/>
        <v>#DIV/0!</v>
      </c>
      <c r="P67" s="422" t="e">
        <f>I67*'1-Contractblad totaal'!$G$18</f>
        <v>#DIV/0!</v>
      </c>
      <c r="Q67" s="422" t="e">
        <f>J67*'1-Contractblad totaal'!$G$26</f>
        <v>#DIV/0!</v>
      </c>
      <c r="R67" s="422">
        <f>SUMIF('8-Additionele werkzaamheden'!A:A,'2-Kosten per locatie'!A67,'8-Additionele werkzaamheden'!H:H)</f>
        <v>0</v>
      </c>
      <c r="S67" s="422">
        <f>SUMIF('13-Vloeronderhoud'!A:A,'2-Kosten per locatie'!A67,'13-Vloeronderhoud'!F:F)</f>
        <v>0</v>
      </c>
      <c r="T67" s="422">
        <f>SUMIF('10-Glasbewassing'!A:A,'2-Kosten per locatie'!A67,'10-Glasbewassing'!K:K)</f>
        <v>0</v>
      </c>
      <c r="U67" s="422" t="e">
        <f t="shared" si="3"/>
        <v>#DIV/0!</v>
      </c>
      <c r="V67" s="422" t="e">
        <f t="shared" si="4"/>
        <v>#DIV/0!</v>
      </c>
      <c r="X67" s="100"/>
    </row>
    <row r="68" spans="1:24" ht="15" customHeight="1">
      <c r="A68" s="103" t="s">
        <v>127</v>
      </c>
      <c r="B68" s="495">
        <f>SUMIF('4-Basis ruimtestaat'!B:B,A68,'4-Basis ruimtestaat'!J:J)</f>
        <v>379.63999462127686</v>
      </c>
      <c r="C68" s="570">
        <f>_xlfn.MAXIFS('4-Basis ruimtestaat'!M:M,'4-Basis ruimtestaat'!B:B,A68)</f>
        <v>52</v>
      </c>
      <c r="D68" s="495" t="e">
        <f>SUMIF('4-Basis ruimtestaat'!B:B,'2-Kosten per locatie'!A68,'4-Basis ruimtestaat'!O:O)</f>
        <v>#DIV/0!</v>
      </c>
      <c r="E68" s="495">
        <f>SUMIF('4-Basis ruimtestaat'!B:B,'2-Kosten per locatie'!A68,'4-Basis ruimtestaat'!P:P)</f>
        <v>0</v>
      </c>
      <c r="F68" s="497"/>
      <c r="G68" s="513">
        <f t="shared" si="1"/>
        <v>0</v>
      </c>
      <c r="H68" s="492" t="e">
        <f>'1-Contractblad totaal'!$E$19</f>
        <v>#DIV/0!</v>
      </c>
      <c r="I68" s="498" t="e">
        <f t="shared" si="5"/>
        <v>#DIV/0!</v>
      </c>
      <c r="J68" s="498">
        <f>E68*'1-Contractblad totaal'!$E$26</f>
        <v>0</v>
      </c>
      <c r="K68" s="501" t="e">
        <f>D68*'1-Contractblad totaal'!$G$14</f>
        <v>#DIV/0!</v>
      </c>
      <c r="L68" s="501" t="e">
        <f>F68*'1-Contractblad totaal'!$G$14</f>
        <v>#DIV/0!</v>
      </c>
      <c r="M68" s="501" t="e">
        <f>E68*'1-Contractblad totaal'!$G$23</f>
        <v>#DIV/0!</v>
      </c>
      <c r="N68" s="501" t="e">
        <f>G68*'1-Contractblad totaal'!$G$23</f>
        <v>#DIV/0!</v>
      </c>
      <c r="O68" s="422" t="e">
        <f t="shared" si="2"/>
        <v>#DIV/0!</v>
      </c>
      <c r="P68" s="422" t="e">
        <f>I68*'1-Contractblad totaal'!$G$18</f>
        <v>#DIV/0!</v>
      </c>
      <c r="Q68" s="422" t="e">
        <f>J68*'1-Contractblad totaal'!$G$26</f>
        <v>#DIV/0!</v>
      </c>
      <c r="R68" s="422">
        <f>SUMIF('8-Additionele werkzaamheden'!A:A,'2-Kosten per locatie'!A68,'8-Additionele werkzaamheden'!H:H)</f>
        <v>0</v>
      </c>
      <c r="S68" s="422">
        <f>SUMIF('13-Vloeronderhoud'!A:A,'2-Kosten per locatie'!A68,'13-Vloeronderhoud'!F:F)</f>
        <v>0</v>
      </c>
      <c r="T68" s="422">
        <f>SUMIF('10-Glasbewassing'!A:A,'2-Kosten per locatie'!A68,'10-Glasbewassing'!K:K)</f>
        <v>0</v>
      </c>
      <c r="U68" s="422" t="e">
        <f t="shared" si="3"/>
        <v>#DIV/0!</v>
      </c>
      <c r="V68" s="422" t="e">
        <f t="shared" si="4"/>
        <v>#DIV/0!</v>
      </c>
      <c r="X68" s="100"/>
    </row>
    <row r="69" spans="1:24" ht="15" customHeight="1">
      <c r="A69" s="103" t="s">
        <v>128</v>
      </c>
      <c r="B69" s="496"/>
      <c r="C69" s="514"/>
      <c r="D69" s="495"/>
      <c r="E69" s="495"/>
      <c r="F69" s="497"/>
      <c r="G69" s="513"/>
      <c r="H69" s="492"/>
      <c r="I69" s="498">
        <f t="shared" si="5"/>
        <v>0</v>
      </c>
      <c r="J69" s="498"/>
      <c r="K69" s="502"/>
      <c r="L69" s="502"/>
      <c r="M69" s="502"/>
      <c r="N69" s="502"/>
      <c r="O69" s="420"/>
      <c r="P69" s="420"/>
      <c r="Q69" s="420"/>
      <c r="R69" s="520">
        <f>SUM('8-Additionele werkzaamheden'!H16:H21)</f>
        <v>0</v>
      </c>
      <c r="S69" s="422">
        <f>SUMIF('13-Vloeronderhoud'!A:A,'2-Kosten per locatie'!A69,'13-Vloeronderhoud'!F:F)</f>
        <v>0</v>
      </c>
      <c r="T69" s="420"/>
      <c r="U69" s="422">
        <f t="shared" si="3"/>
        <v>0</v>
      </c>
      <c r="V69" s="420">
        <f>U69/12</f>
        <v>0</v>
      </c>
      <c r="X69" s="100"/>
    </row>
    <row r="70" spans="1:24" ht="15" customHeight="1">
      <c r="A70" s="103" t="s">
        <v>129</v>
      </c>
      <c r="B70" s="496"/>
      <c r="C70" s="514"/>
      <c r="D70" s="495"/>
      <c r="E70" s="495"/>
      <c r="F70" s="497"/>
      <c r="G70" s="513"/>
      <c r="H70" s="492"/>
      <c r="I70" s="498"/>
      <c r="J70" s="498"/>
      <c r="K70" s="502"/>
      <c r="L70" s="502"/>
      <c r="M70" s="502"/>
      <c r="N70" s="502"/>
      <c r="O70" s="420"/>
      <c r="P70" s="420"/>
      <c r="Q70" s="420"/>
      <c r="R70" s="500"/>
      <c r="S70" s="422"/>
      <c r="T70" s="420"/>
      <c r="U70" s="422">
        <f>'11-Machinekosten'!P17</f>
        <v>0</v>
      </c>
      <c r="V70" s="420">
        <f>U70/12</f>
        <v>0</v>
      </c>
      <c r="X70" s="100"/>
    </row>
    <row r="71" spans="1:24" s="106" customFormat="1" ht="15" customHeight="1">
      <c r="A71" s="105" t="s">
        <v>27</v>
      </c>
      <c r="B71" s="494">
        <f>SUM(B11:B70)</f>
        <v>22413.509981315139</v>
      </c>
      <c r="C71" s="494"/>
      <c r="D71" s="494" t="e">
        <f>SUM(D11:D70)</f>
        <v>#DIV/0!</v>
      </c>
      <c r="E71" s="494" t="e">
        <f>SUM(E11:E70)</f>
        <v>#DIV/0!</v>
      </c>
      <c r="F71" s="494">
        <f>SUM(F11:F70)</f>
        <v>0</v>
      </c>
      <c r="G71" s="494" t="e">
        <f>SUM(G11:G70)</f>
        <v>#DIV/0!</v>
      </c>
      <c r="H71" s="421"/>
      <c r="I71" s="499" t="e">
        <f t="shared" ref="I71:V71" si="6">SUM(I11:I70)</f>
        <v>#DIV/0!</v>
      </c>
      <c r="J71" s="499" t="e">
        <f t="shared" si="6"/>
        <v>#DIV/0!</v>
      </c>
      <c r="K71" s="423" t="e">
        <f t="shared" si="6"/>
        <v>#DIV/0!</v>
      </c>
      <c r="L71" s="423" t="e">
        <f t="shared" si="6"/>
        <v>#DIV/0!</v>
      </c>
      <c r="M71" s="423" t="e">
        <f t="shared" si="6"/>
        <v>#DIV/0!</v>
      </c>
      <c r="N71" s="423" t="e">
        <f t="shared" si="6"/>
        <v>#DIV/0!</v>
      </c>
      <c r="O71" s="423" t="e">
        <f t="shared" si="6"/>
        <v>#DIV/0!</v>
      </c>
      <c r="P71" s="423" t="e">
        <f t="shared" si="6"/>
        <v>#DIV/0!</v>
      </c>
      <c r="Q71" s="423" t="e">
        <f t="shared" si="6"/>
        <v>#DIV/0!</v>
      </c>
      <c r="R71" s="423">
        <f t="shared" si="6"/>
        <v>0</v>
      </c>
      <c r="S71" s="423">
        <f t="shared" si="6"/>
        <v>0</v>
      </c>
      <c r="T71" s="423">
        <f t="shared" si="6"/>
        <v>0</v>
      </c>
      <c r="U71" s="423" t="e">
        <f t="shared" si="6"/>
        <v>#DIV/0!</v>
      </c>
      <c r="V71" s="423" t="e">
        <f t="shared" si="6"/>
        <v>#DIV/0!</v>
      </c>
      <c r="X71" s="100"/>
    </row>
    <row r="72" spans="1:24" s="104" customFormat="1" ht="14.1" customHeight="1">
      <c r="P72" s="107"/>
      <c r="Q72" s="107"/>
      <c r="R72" s="107"/>
      <c r="S72" s="107"/>
      <c r="U72" s="503"/>
    </row>
    <row r="73" spans="1:24" ht="13.15">
      <c r="A73" s="107"/>
      <c r="B73" s="107"/>
      <c r="P73" s="503"/>
      <c r="Q73" s="503"/>
      <c r="R73" s="104"/>
      <c r="S73" s="104"/>
      <c r="T73" s="104"/>
      <c r="U73" s="503"/>
      <c r="V73" s="104"/>
      <c r="W73" s="104"/>
    </row>
    <row r="74" spans="1:24" s="104" customFormat="1" ht="15" customHeight="1">
      <c r="O74" s="509"/>
      <c r="U74" s="503"/>
    </row>
    <row r="75" spans="1:24" s="104" customFormat="1" ht="15" customHeight="1"/>
    <row r="76" spans="1:24" s="104" customFormat="1" ht="15" customHeight="1"/>
    <row r="77" spans="1:24" s="104" customFormat="1" ht="15" customHeight="1"/>
    <row r="78" spans="1:24" s="104" customFormat="1" ht="15" customHeight="1"/>
    <row r="79" spans="1:24" s="104" customFormat="1" ht="15" customHeight="1"/>
    <row r="80" spans="1:24" s="104" customFormat="1" ht="15" customHeight="1"/>
    <row r="81" s="104" customFormat="1" ht="15" customHeight="1"/>
    <row r="82" s="104" customFormat="1" ht="15" customHeight="1"/>
    <row r="83" s="104" customFormat="1" ht="15" customHeight="1"/>
    <row r="84" s="104" customFormat="1" ht="15" customHeight="1"/>
    <row r="85" s="104" customFormat="1" ht="15" customHeight="1"/>
    <row r="86" s="104" customFormat="1" ht="15" customHeight="1"/>
    <row r="87" s="104" customFormat="1" ht="15" customHeight="1"/>
    <row r="88" s="104" customFormat="1" ht="15" customHeight="1"/>
    <row r="89" s="104" customFormat="1" ht="15" customHeight="1"/>
    <row r="90" s="104" customFormat="1" ht="15" customHeight="1"/>
    <row r="91" s="104" customFormat="1" ht="15" customHeight="1"/>
    <row r="92" s="104" customFormat="1" ht="15" customHeight="1"/>
    <row r="93" s="104" customFormat="1" ht="15" customHeight="1"/>
    <row r="94" s="104" customFormat="1" ht="15" customHeight="1"/>
    <row r="95" s="104" customFormat="1" ht="15" customHeight="1"/>
    <row r="96" s="104" customFormat="1" ht="15" customHeight="1"/>
    <row r="97" s="104" customFormat="1" ht="15" customHeight="1"/>
    <row r="98" s="104" customFormat="1" ht="15" customHeight="1"/>
    <row r="99" s="104" customFormat="1" ht="15" customHeight="1"/>
    <row r="100" s="104" customFormat="1" ht="15" customHeight="1"/>
    <row r="101" s="104" customFormat="1" ht="15" customHeight="1"/>
    <row r="102" s="104" customFormat="1" ht="15" customHeight="1"/>
    <row r="103" s="104" customFormat="1" ht="15" customHeight="1"/>
    <row r="104" s="104" customFormat="1" ht="15" customHeight="1"/>
    <row r="105" s="104" customFormat="1" ht="15" customHeight="1"/>
    <row r="106" s="104" customFormat="1" ht="15" customHeight="1"/>
    <row r="107" s="104" customFormat="1" ht="15" customHeight="1"/>
    <row r="108" s="104" customFormat="1" ht="15" customHeight="1"/>
    <row r="109" s="104" customFormat="1" ht="15" customHeight="1"/>
    <row r="110" s="104" customFormat="1" ht="15" customHeight="1"/>
    <row r="111" s="104" customFormat="1" ht="15" customHeight="1"/>
    <row r="112" s="104" customFormat="1" ht="15" customHeight="1"/>
    <row r="113" spans="3:23" s="104" customFormat="1" ht="15" customHeight="1"/>
    <row r="114" spans="3:23" s="104" customFormat="1" ht="15" customHeight="1"/>
    <row r="115" spans="3:23" s="104" customFormat="1" ht="15" customHeight="1"/>
    <row r="116" spans="3:23" s="104" customFormat="1" ht="15" customHeight="1"/>
    <row r="117" spans="3:23" s="104" customFormat="1" ht="15" customHeight="1"/>
    <row r="118" spans="3:23" s="104" customFormat="1" ht="15" customHeight="1"/>
    <row r="119" spans="3:23" s="104" customFormat="1" ht="15" customHeight="1"/>
    <row r="120" spans="3:23" s="104" customFormat="1" ht="15" customHeight="1"/>
    <row r="121" spans="3:23" s="104" customFormat="1" ht="15" customHeight="1"/>
    <row r="122" spans="3:23" s="104" customFormat="1" ht="15" customHeight="1"/>
    <row r="123" spans="3:23" ht="15" customHeight="1">
      <c r="C123" s="99"/>
      <c r="D123" s="99"/>
      <c r="E123" s="99"/>
      <c r="F123" s="99"/>
      <c r="G123" s="99"/>
      <c r="H123" s="99"/>
      <c r="I123" s="99"/>
      <c r="J123" s="99"/>
      <c r="K123" s="99"/>
      <c r="L123" s="99"/>
      <c r="M123" s="99"/>
      <c r="N123" s="99"/>
      <c r="O123" s="99"/>
      <c r="P123" s="104"/>
      <c r="Q123" s="104"/>
      <c r="R123" s="104"/>
      <c r="S123" s="104"/>
      <c r="T123" s="104"/>
      <c r="U123" s="104"/>
      <c r="V123" s="104"/>
      <c r="W123" s="104"/>
    </row>
    <row r="124" spans="3:23" ht="15" customHeight="1">
      <c r="C124" s="99"/>
      <c r="D124" s="99"/>
      <c r="E124" s="99"/>
      <c r="F124" s="99"/>
      <c r="G124" s="99"/>
      <c r="H124" s="99"/>
      <c r="I124" s="99"/>
      <c r="J124" s="99"/>
      <c r="K124" s="99"/>
      <c r="L124" s="99"/>
      <c r="M124" s="99"/>
      <c r="N124" s="99"/>
      <c r="O124" s="99"/>
      <c r="P124" s="104"/>
      <c r="Q124" s="104"/>
      <c r="R124" s="104"/>
      <c r="S124" s="104"/>
      <c r="T124" s="104"/>
      <c r="U124" s="104"/>
      <c r="V124" s="104"/>
      <c r="W124" s="104"/>
    </row>
    <row r="125" spans="3:23" ht="15" customHeight="1">
      <c r="C125" s="99"/>
      <c r="D125" s="99"/>
      <c r="E125" s="99"/>
      <c r="F125" s="99"/>
      <c r="G125" s="99"/>
      <c r="H125" s="99"/>
      <c r="I125" s="99"/>
      <c r="J125" s="99"/>
      <c r="K125" s="99"/>
      <c r="L125" s="99"/>
      <c r="M125" s="99"/>
      <c r="N125" s="99"/>
      <c r="O125" s="99"/>
      <c r="P125" s="104"/>
      <c r="Q125" s="104"/>
      <c r="R125" s="104"/>
      <c r="S125" s="104"/>
      <c r="T125" s="104"/>
      <c r="U125" s="104"/>
      <c r="V125" s="104"/>
      <c r="W125" s="104"/>
    </row>
    <row r="126" spans="3:23" ht="15" customHeight="1">
      <c r="C126" s="99"/>
      <c r="D126" s="99"/>
      <c r="E126" s="99"/>
      <c r="F126" s="99"/>
      <c r="G126" s="99"/>
      <c r="H126" s="99"/>
      <c r="I126" s="99"/>
      <c r="J126" s="99"/>
      <c r="K126" s="99"/>
      <c r="L126" s="99"/>
      <c r="M126" s="99"/>
      <c r="N126" s="99"/>
      <c r="O126" s="99"/>
      <c r="P126" s="104"/>
      <c r="Q126" s="104"/>
      <c r="R126" s="104"/>
      <c r="S126" s="104"/>
      <c r="T126" s="104"/>
      <c r="U126" s="104"/>
      <c r="V126" s="104"/>
      <c r="W126" s="104"/>
    </row>
    <row r="127" spans="3:23" ht="15" customHeight="1">
      <c r="C127" s="99"/>
      <c r="D127" s="99"/>
      <c r="E127" s="99"/>
      <c r="F127" s="99"/>
      <c r="G127" s="99"/>
      <c r="H127" s="99"/>
      <c r="I127" s="99"/>
      <c r="J127" s="99"/>
      <c r="K127" s="99"/>
      <c r="L127" s="99"/>
      <c r="M127" s="99"/>
      <c r="N127" s="99"/>
      <c r="O127" s="99"/>
      <c r="P127" s="104"/>
      <c r="Q127" s="104"/>
      <c r="R127" s="104"/>
      <c r="S127" s="104"/>
      <c r="T127" s="104"/>
      <c r="U127" s="104"/>
      <c r="V127" s="104"/>
      <c r="W127" s="104"/>
    </row>
    <row r="128" spans="3:23" ht="15" customHeight="1">
      <c r="C128" s="99"/>
      <c r="D128" s="99"/>
      <c r="E128" s="99"/>
      <c r="F128" s="99"/>
      <c r="G128" s="99"/>
      <c r="H128" s="99"/>
      <c r="I128" s="99"/>
      <c r="J128" s="99"/>
      <c r="K128" s="99"/>
      <c r="L128" s="99"/>
      <c r="M128" s="99"/>
      <c r="N128" s="99"/>
      <c r="O128" s="99"/>
      <c r="P128" s="104"/>
      <c r="Q128" s="104"/>
      <c r="R128" s="104"/>
      <c r="S128" s="104"/>
      <c r="T128" s="104"/>
      <c r="U128" s="104"/>
      <c r="V128" s="104"/>
      <c r="W128" s="104"/>
    </row>
    <row r="129" spans="3:23" ht="15" customHeight="1">
      <c r="C129" s="99"/>
      <c r="D129" s="99"/>
      <c r="E129" s="99"/>
      <c r="F129" s="99"/>
      <c r="G129" s="99"/>
      <c r="H129" s="99"/>
      <c r="I129" s="99"/>
      <c r="J129" s="99"/>
      <c r="K129" s="99"/>
      <c r="L129" s="99"/>
      <c r="M129" s="99"/>
      <c r="N129" s="99"/>
      <c r="O129" s="99"/>
      <c r="P129" s="104"/>
      <c r="Q129" s="104"/>
      <c r="R129" s="104"/>
      <c r="S129" s="104"/>
      <c r="T129" s="104"/>
      <c r="U129" s="104"/>
      <c r="V129" s="104"/>
      <c r="W129" s="104"/>
    </row>
    <row r="130" spans="3:23" ht="15" customHeight="1">
      <c r="C130" s="99"/>
      <c r="D130" s="99"/>
      <c r="E130" s="99"/>
      <c r="F130" s="99"/>
      <c r="G130" s="99"/>
      <c r="H130" s="99"/>
      <c r="I130" s="99"/>
      <c r="J130" s="99"/>
      <c r="K130" s="99"/>
      <c r="L130" s="99"/>
      <c r="M130" s="99"/>
      <c r="N130" s="99"/>
      <c r="O130" s="99"/>
      <c r="P130" s="104"/>
      <c r="Q130" s="104"/>
      <c r="R130" s="104"/>
      <c r="S130" s="104"/>
      <c r="T130" s="104"/>
      <c r="U130" s="104"/>
      <c r="V130" s="104"/>
      <c r="W130" s="104"/>
    </row>
    <row r="131" spans="3:23" ht="15" customHeight="1">
      <c r="C131" s="99"/>
      <c r="D131" s="99"/>
      <c r="E131" s="99"/>
      <c r="F131" s="99"/>
      <c r="G131" s="99"/>
      <c r="H131" s="99"/>
      <c r="I131" s="99"/>
      <c r="J131" s="99"/>
      <c r="K131" s="99"/>
      <c r="L131" s="99"/>
      <c r="M131" s="99"/>
      <c r="N131" s="99"/>
      <c r="O131" s="99"/>
      <c r="P131" s="104"/>
      <c r="Q131" s="104"/>
      <c r="R131" s="104"/>
      <c r="S131" s="104"/>
      <c r="T131" s="104"/>
      <c r="U131" s="104"/>
      <c r="V131" s="104"/>
      <c r="W131" s="104"/>
    </row>
    <row r="132" spans="3:23" ht="15" customHeight="1">
      <c r="C132" s="99"/>
      <c r="D132" s="99"/>
      <c r="E132" s="99"/>
      <c r="F132" s="99"/>
      <c r="G132" s="99"/>
      <c r="H132" s="99"/>
      <c r="I132" s="99"/>
      <c r="J132" s="99"/>
      <c r="K132" s="99"/>
      <c r="L132" s="99"/>
      <c r="M132" s="99"/>
      <c r="N132" s="99"/>
      <c r="O132" s="99"/>
      <c r="P132" s="104"/>
      <c r="Q132" s="104"/>
      <c r="R132" s="104"/>
      <c r="S132" s="104"/>
      <c r="T132" s="104"/>
      <c r="U132" s="104"/>
      <c r="V132" s="104"/>
      <c r="W132" s="104"/>
    </row>
    <row r="133" spans="3:23" s="106" customFormat="1" ht="15" customHeight="1">
      <c r="P133" s="104"/>
      <c r="Q133" s="104"/>
      <c r="R133" s="104"/>
      <c r="S133" s="104"/>
      <c r="T133" s="104"/>
      <c r="U133" s="104"/>
      <c r="V133" s="104"/>
      <c r="W133" s="104"/>
    </row>
    <row r="134" spans="3:23" ht="14.1" customHeight="1">
      <c r="P134" s="104"/>
      <c r="Q134" s="104"/>
      <c r="R134" s="104"/>
      <c r="S134" s="104"/>
      <c r="T134" s="104"/>
      <c r="U134" s="104"/>
      <c r="V134" s="104"/>
      <c r="W134" s="104"/>
    </row>
  </sheetData>
  <mergeCells count="3">
    <mergeCell ref="K9:V9"/>
    <mergeCell ref="D9:G9"/>
    <mergeCell ref="H9:J9"/>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ignoredErrors>
    <ignoredError sqref="U7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7"/>
  <sheetViews>
    <sheetView showGridLines="0" zoomScaleNormal="100" workbookViewId="0">
      <pane ySplit="9" topLeftCell="A10" activePane="bottomLeft" state="frozen"/>
      <selection activeCell="D33" sqref="D33"/>
      <selection pane="bottomLeft"/>
    </sheetView>
  </sheetViews>
  <sheetFormatPr defaultColWidth="9.140625" defaultRowHeight="13.15"/>
  <cols>
    <col min="1" max="1" width="29.7109375" style="3" customWidth="1"/>
    <col min="2" max="2" width="9.140625" style="3" customWidth="1"/>
    <col min="3" max="8" width="9.140625" style="3"/>
    <col min="9" max="9" width="2.140625" style="3" customWidth="1"/>
    <col min="10" max="10" width="12.5703125" style="110" customWidth="1"/>
    <col min="11" max="11" width="2.28515625" style="3" customWidth="1"/>
    <col min="12" max="12" width="9.140625" style="110"/>
    <col min="13" max="14" width="9.140625" style="3"/>
    <col min="15" max="15" width="16.140625" style="3" customWidth="1"/>
    <col min="16" max="17" width="9.140625" style="3"/>
    <col min="18" max="18" width="30.42578125" style="3" customWidth="1"/>
    <col min="19" max="16384" width="9.140625" style="3"/>
  </cols>
  <sheetData>
    <row r="1" spans="1:18">
      <c r="A1" s="391" t="s">
        <v>5</v>
      </c>
    </row>
    <row r="3" spans="1:18" ht="15.4">
      <c r="A3" s="132" t="str">
        <f>'1-Contractblad totaal'!A3</f>
        <v>Naam opdrachtgever</v>
      </c>
      <c r="B3" s="133" t="str">
        <f>'1-Contractblad totaal'!B3</f>
        <v>Veiligheidsregio Fryslân</v>
      </c>
      <c r="C3" s="390"/>
    </row>
    <row r="4" spans="1:18" ht="15.4">
      <c r="A4" s="466" t="s">
        <v>8</v>
      </c>
      <c r="B4" s="133" t="str">
        <f ca="1">MID(CELL("bestandsnaam",$B$7),SEARCH("]",CELL("bestandsnaam",$B$7),1)+1,256)</f>
        <v>3-Productie normen</v>
      </c>
      <c r="C4" s="133"/>
    </row>
    <row r="5" spans="1:18" ht="15.4">
      <c r="A5" s="132" t="str">
        <f>'1-Contractblad totaal'!A5</f>
        <v>Gebouw/plaats</v>
      </c>
      <c r="B5" s="133" t="str">
        <f>'1-Contractblad totaal'!B5</f>
        <v>Friesland</v>
      </c>
      <c r="C5" s="133"/>
    </row>
    <row r="6" spans="1:18" ht="15.4">
      <c r="A6" s="132" t="str">
        <f>'1-Contractblad totaal'!A8</f>
        <v>Naam dienstverlener</v>
      </c>
      <c r="B6" s="133" t="str">
        <f>'1-Contractblad totaal'!B6</f>
        <v>Invoer</v>
      </c>
      <c r="C6" s="133"/>
      <c r="E6" s="388" t="s">
        <v>130</v>
      </c>
      <c r="F6" s="389"/>
      <c r="G6" s="130" t="e">
        <f>SUM('4-Basis ruimtestaat'!V:V)/SUM('4-Basis ruimtestaat'!O:O)</f>
        <v>#DIV/0!</v>
      </c>
      <c r="H6" s="131" t="s">
        <v>131</v>
      </c>
    </row>
    <row r="7" spans="1:18">
      <c r="A7" s="111"/>
      <c r="B7" s="112"/>
      <c r="C7" s="112"/>
      <c r="D7" s="113"/>
      <c r="E7" s="114"/>
      <c r="F7" s="114"/>
      <c r="I7" s="115"/>
      <c r="K7" s="116"/>
      <c r="L7" s="116"/>
      <c r="M7" s="115"/>
      <c r="N7" s="115"/>
      <c r="O7" s="115"/>
      <c r="P7" s="115"/>
    </row>
    <row r="8" spans="1:18" ht="27.75" customHeight="1">
      <c r="A8" s="127" t="s">
        <v>132</v>
      </c>
      <c r="B8" s="128">
        <v>12</v>
      </c>
      <c r="C8" s="128">
        <v>52</v>
      </c>
      <c r="D8" s="128">
        <v>104</v>
      </c>
      <c r="E8" s="128">
        <v>156</v>
      </c>
      <c r="F8" s="128">
        <v>255</v>
      </c>
      <c r="I8" s="115"/>
      <c r="K8" s="116"/>
      <c r="L8" s="116"/>
      <c r="M8" s="392">
        <v>1</v>
      </c>
      <c r="N8" s="117"/>
      <c r="O8" s="117"/>
      <c r="P8" s="117"/>
    </row>
    <row r="9" spans="1:18" ht="30" customHeight="1">
      <c r="A9" s="382" t="s">
        <v>133</v>
      </c>
      <c r="B9" s="606" t="s">
        <v>134</v>
      </c>
      <c r="C9" s="607"/>
      <c r="D9" s="607"/>
      <c r="E9" s="607"/>
      <c r="F9" s="607"/>
      <c r="I9" s="115"/>
      <c r="J9" s="381" t="s">
        <v>135</v>
      </c>
      <c r="K9" s="111"/>
      <c r="L9" s="381" t="s">
        <v>136</v>
      </c>
      <c r="M9" s="129" t="s">
        <v>137</v>
      </c>
      <c r="N9" s="117"/>
    </row>
    <row r="10" spans="1:18">
      <c r="A10" s="445" t="s">
        <v>138</v>
      </c>
      <c r="B10" s="444"/>
      <c r="C10" s="395"/>
      <c r="D10" s="395"/>
      <c r="E10" s="395"/>
      <c r="F10" s="395"/>
      <c r="I10" s="115"/>
      <c r="J10" s="119" t="s">
        <v>139</v>
      </c>
      <c r="K10" s="115"/>
      <c r="L10" s="383">
        <f>SUMIF('4-Basis ruimtestaat'!G:G,'3-Productie normen'!A10,'4-Basis ruimtestaat'!J:J)</f>
        <v>4381.2299852752694</v>
      </c>
      <c r="M10" s="115"/>
      <c r="N10" s="115"/>
      <c r="O10" s="115"/>
      <c r="P10" s="115"/>
    </row>
    <row r="11" spans="1:18" ht="13.5" thickBot="1">
      <c r="A11" s="445" t="s">
        <v>140</v>
      </c>
      <c r="B11" s="444"/>
      <c r="C11" s="395"/>
      <c r="D11" s="395"/>
      <c r="E11" s="395"/>
      <c r="F11" s="395"/>
      <c r="I11" s="115"/>
      <c r="J11" s="119" t="s">
        <v>141</v>
      </c>
      <c r="K11" s="115"/>
      <c r="L11" s="383">
        <f>SUMIF('4-Basis ruimtestaat'!G:G,'3-Productie normen'!A11,'4-Basis ruimtestaat'!J:J)</f>
        <v>981.37999963760365</v>
      </c>
      <c r="M11" s="115"/>
      <c r="N11" s="376"/>
      <c r="O11" s="376"/>
      <c r="P11" s="376"/>
      <c r="Q11" s="377"/>
    </row>
    <row r="12" spans="1:18" ht="13.5" thickTop="1">
      <c r="A12" s="445" t="s">
        <v>142</v>
      </c>
      <c r="B12" s="444"/>
      <c r="C12" s="395"/>
      <c r="D12" s="395"/>
      <c r="E12" s="395"/>
      <c r="F12" s="395"/>
      <c r="I12" s="115"/>
      <c r="J12" s="119" t="s">
        <v>143</v>
      </c>
      <c r="K12" s="115"/>
      <c r="L12" s="383">
        <f>SUMIF('4-Basis ruimtestaat'!G:G,'3-Productie normen'!A12,'4-Basis ruimtestaat'!J:J)</f>
        <v>342.2100004243851</v>
      </c>
      <c r="M12" s="378"/>
      <c r="N12" s="115"/>
      <c r="O12" s="115"/>
      <c r="P12" s="115"/>
      <c r="Q12" s="378"/>
      <c r="R12" s="461"/>
    </row>
    <row r="13" spans="1:18">
      <c r="A13" s="445" t="s">
        <v>144</v>
      </c>
      <c r="B13" s="444"/>
      <c r="C13" s="395"/>
      <c r="D13" s="395"/>
      <c r="E13" s="444"/>
      <c r="F13" s="395"/>
      <c r="I13" s="115"/>
      <c r="J13" s="119" t="s">
        <v>143</v>
      </c>
      <c r="K13" s="115"/>
      <c r="L13" s="383">
        <f>SUMIF('4-Basis ruimtestaat'!G:G,'3-Productie normen'!A13,'4-Basis ruimtestaat'!J:J)</f>
        <v>35.789999961853027</v>
      </c>
      <c r="M13" s="378"/>
      <c r="O13" s="134" t="s">
        <v>145</v>
      </c>
      <c r="P13" s="135" t="s">
        <v>146</v>
      </c>
      <c r="Q13" s="378"/>
      <c r="R13" s="571" t="s">
        <v>147</v>
      </c>
    </row>
    <row r="14" spans="1:18">
      <c r="A14" s="118" t="s">
        <v>148</v>
      </c>
      <c r="B14" s="444"/>
      <c r="C14" s="395"/>
      <c r="D14" s="395"/>
      <c r="E14" s="444"/>
      <c r="F14" s="395"/>
      <c r="I14" s="115"/>
      <c r="J14" s="119" t="s">
        <v>149</v>
      </c>
      <c r="K14" s="115"/>
      <c r="L14" s="383">
        <f>SUMIF('4-Basis ruimtestaat'!G:G,'3-Productie normen'!A14,'4-Basis ruimtestaat'!J:J)</f>
        <v>743.30000177383431</v>
      </c>
      <c r="M14" s="378"/>
      <c r="O14" s="122">
        <v>12</v>
      </c>
      <c r="P14" s="136">
        <v>2</v>
      </c>
      <c r="Q14" s="378"/>
      <c r="R14" s="462" t="s">
        <v>150</v>
      </c>
    </row>
    <row r="15" spans="1:18">
      <c r="A15" s="445" t="s">
        <v>151</v>
      </c>
      <c r="B15" s="444"/>
      <c r="C15" s="395"/>
      <c r="D15" s="395"/>
      <c r="E15" s="395"/>
      <c r="F15" s="395"/>
      <c r="I15" s="115"/>
      <c r="J15" s="119" t="s">
        <v>139</v>
      </c>
      <c r="K15" s="115"/>
      <c r="L15" s="383">
        <f>SUMIF('4-Basis ruimtestaat'!G:G,'3-Productie normen'!A15,'4-Basis ruimtestaat'!J:J)</f>
        <v>1396.1199984741208</v>
      </c>
      <c r="M15" s="378"/>
      <c r="O15" s="122">
        <v>52</v>
      </c>
      <c r="P15" s="136">
        <v>3</v>
      </c>
      <c r="Q15" s="378"/>
      <c r="R15" s="462" t="s">
        <v>152</v>
      </c>
    </row>
    <row r="16" spans="1:18">
      <c r="A16" s="445" t="s">
        <v>153</v>
      </c>
      <c r="B16" s="444"/>
      <c r="C16" s="444"/>
      <c r="D16" s="444"/>
      <c r="E16" s="444"/>
      <c r="F16" s="395"/>
      <c r="I16" s="115"/>
      <c r="J16" s="119" t="s">
        <v>143</v>
      </c>
      <c r="K16" s="115"/>
      <c r="L16" s="383">
        <f>SUMIF('4-Basis ruimtestaat'!G:G,'3-Productie normen'!A16,'4-Basis ruimtestaat'!J:J)</f>
        <v>10.710000038146973</v>
      </c>
      <c r="M16" s="378"/>
      <c r="O16" s="122">
        <v>104</v>
      </c>
      <c r="P16" s="136">
        <v>4</v>
      </c>
      <c r="Q16" s="378"/>
      <c r="R16" s="462" t="s">
        <v>154</v>
      </c>
    </row>
    <row r="17" spans="1:18">
      <c r="A17" s="445" t="s">
        <v>155</v>
      </c>
      <c r="B17" s="395"/>
      <c r="C17" s="395"/>
      <c r="D17" s="444"/>
      <c r="E17" s="444"/>
      <c r="F17" s="444"/>
      <c r="I17" s="115"/>
      <c r="J17" s="119" t="s">
        <v>143</v>
      </c>
      <c r="K17" s="115"/>
      <c r="L17" s="383">
        <f>SUMIF('4-Basis ruimtestaat'!G:G,'3-Productie normen'!A17,'4-Basis ruimtestaat'!J:J)</f>
        <v>433.43999719619751</v>
      </c>
      <c r="M17" s="378"/>
      <c r="O17" s="122">
        <v>156</v>
      </c>
      <c r="P17" s="136">
        <v>5</v>
      </c>
      <c r="Q17" s="378"/>
      <c r="R17" s="462" t="s">
        <v>156</v>
      </c>
    </row>
    <row r="18" spans="1:18">
      <c r="A18" s="445" t="s">
        <v>157</v>
      </c>
      <c r="B18" s="444"/>
      <c r="C18" s="395"/>
      <c r="D18" s="395"/>
      <c r="E18" s="395"/>
      <c r="F18" s="395"/>
      <c r="I18" s="115"/>
      <c r="J18" s="119" t="s">
        <v>143</v>
      </c>
      <c r="K18" s="115"/>
      <c r="L18" s="383">
        <f>SUMIF('4-Basis ruimtestaat'!G:G,'3-Productie normen'!A18,'4-Basis ruimtestaat'!J:J)</f>
        <v>2149.380001192093</v>
      </c>
      <c r="M18" s="378"/>
      <c r="O18" s="122">
        <v>255</v>
      </c>
      <c r="P18" s="136">
        <v>6</v>
      </c>
      <c r="Q18" s="378"/>
      <c r="R18" s="462" t="s">
        <v>158</v>
      </c>
    </row>
    <row r="19" spans="1:18" ht="13.5" thickBot="1">
      <c r="A19" s="118" t="s">
        <v>159</v>
      </c>
      <c r="B19" s="444"/>
      <c r="C19" s="395"/>
      <c r="D19" s="395"/>
      <c r="E19" s="444"/>
      <c r="F19" s="395"/>
      <c r="I19" s="115"/>
      <c r="J19" s="119" t="s">
        <v>143</v>
      </c>
      <c r="K19" s="115"/>
      <c r="L19" s="383">
        <f>SUMIF('4-Basis ruimtestaat'!G:G,'3-Productie normen'!A19,'4-Basis ruimtestaat'!J:J)</f>
        <v>21.150000095367432</v>
      </c>
      <c r="M19" s="378"/>
      <c r="N19" s="377"/>
      <c r="O19" s="377"/>
      <c r="P19" s="377"/>
      <c r="Q19" s="379"/>
      <c r="R19" s="463"/>
    </row>
    <row r="20" spans="1:18">
      <c r="A20" s="118" t="s">
        <v>160</v>
      </c>
      <c r="B20" s="444"/>
      <c r="C20" s="395"/>
      <c r="D20" s="395"/>
      <c r="E20" s="395"/>
      <c r="F20" s="395"/>
      <c r="I20" s="115"/>
      <c r="J20" s="119" t="s">
        <v>149</v>
      </c>
      <c r="K20" s="115"/>
      <c r="L20" s="383">
        <f>SUMIF('4-Basis ruimtestaat'!G:G,'3-Productie normen'!A20,'4-Basis ruimtestaat'!J:J)</f>
        <v>1225.2999998569487</v>
      </c>
      <c r="N20" s="505"/>
    </row>
    <row r="21" spans="1:18">
      <c r="A21" s="118" t="s">
        <v>161</v>
      </c>
      <c r="B21" s="444"/>
      <c r="C21" s="444"/>
      <c r="D21" s="444"/>
      <c r="E21" s="444"/>
      <c r="F21" s="395"/>
      <c r="I21" s="115"/>
      <c r="J21" s="119" t="s">
        <v>143</v>
      </c>
      <c r="K21" s="115"/>
      <c r="L21" s="383">
        <f>SUMIF('4-Basis ruimtestaat'!G:G,'3-Productie normen'!A21,'4-Basis ruimtestaat'!J:J)</f>
        <v>150.30000114440918</v>
      </c>
    </row>
    <row r="22" spans="1:18">
      <c r="A22" s="118" t="s">
        <v>162</v>
      </c>
      <c r="B22" s="444"/>
      <c r="C22" s="444"/>
      <c r="D22" s="444"/>
      <c r="E22" s="444"/>
      <c r="F22" s="521"/>
      <c r="I22" s="115"/>
      <c r="J22" s="119" t="s">
        <v>143</v>
      </c>
      <c r="K22" s="115"/>
      <c r="L22" s="383">
        <f>SUMIF('4-Basis ruimtestaat'!G:G,'3-Productie normen'!A22,'4-Basis ruimtestaat'!J:J)</f>
        <v>330</v>
      </c>
      <c r="M22" s="464"/>
    </row>
    <row r="23" spans="1:18">
      <c r="A23" s="118" t="s">
        <v>163</v>
      </c>
      <c r="B23" s="444"/>
      <c r="C23" s="395"/>
      <c r="D23" s="395"/>
      <c r="E23" s="395"/>
      <c r="F23" s="395"/>
      <c r="I23" s="115"/>
      <c r="J23" s="119" t="s">
        <v>143</v>
      </c>
      <c r="K23" s="115"/>
      <c r="L23" s="383">
        <f>SUMIF('4-Basis ruimtestaat'!G:G,'3-Productie normen'!A23,'4-Basis ruimtestaat'!J:J)</f>
        <v>363.43999993801117</v>
      </c>
      <c r="M23" s="464"/>
    </row>
    <row r="24" spans="1:18">
      <c r="A24" s="118" t="s">
        <v>164</v>
      </c>
      <c r="B24" s="444"/>
      <c r="C24" s="444"/>
      <c r="D24" s="444"/>
      <c r="E24" s="444"/>
      <c r="F24" s="395"/>
      <c r="I24" s="115"/>
      <c r="J24" s="119" t="s">
        <v>143</v>
      </c>
      <c r="K24" s="115"/>
      <c r="L24" s="383">
        <f>SUMIF('4-Basis ruimtestaat'!G:G,'3-Productie normen'!A24,'4-Basis ruimtestaat'!J:J)</f>
        <v>79.900001525878906</v>
      </c>
      <c r="M24" s="464"/>
    </row>
    <row r="25" spans="1:18">
      <c r="A25" s="118" t="s">
        <v>165</v>
      </c>
      <c r="B25" s="444"/>
      <c r="C25" s="395"/>
      <c r="D25" s="395"/>
      <c r="E25" s="444"/>
      <c r="F25" s="395"/>
      <c r="I25" s="115"/>
      <c r="J25" s="119" t="s">
        <v>139</v>
      </c>
      <c r="K25" s="115"/>
      <c r="L25" s="383">
        <f>SUMIF('4-Basis ruimtestaat'!G:G,'3-Productie normen'!A25,'4-Basis ruimtestaat'!J:J)</f>
        <v>763.45</v>
      </c>
      <c r="M25" s="115"/>
    </row>
    <row r="26" spans="1:18">
      <c r="A26" s="118" t="s">
        <v>166</v>
      </c>
      <c r="B26" s="444"/>
      <c r="C26" s="395"/>
      <c r="D26" s="395"/>
      <c r="E26" s="395"/>
      <c r="F26" s="395"/>
      <c r="G26" s="518"/>
      <c r="I26" s="115"/>
      <c r="J26" s="119" t="s">
        <v>143</v>
      </c>
      <c r="K26" s="115"/>
      <c r="L26" s="383">
        <f>SUMIF('4-Basis ruimtestaat'!G:G,'3-Productie normen'!A26,'4-Basis ruimtestaat'!J:J)</f>
        <v>3648.4799958562844</v>
      </c>
      <c r="M26" s="115"/>
    </row>
    <row r="27" spans="1:18">
      <c r="A27" s="118"/>
      <c r="B27" s="444"/>
      <c r="C27" s="444"/>
      <c r="D27" s="444"/>
      <c r="E27" s="444"/>
      <c r="F27" s="444"/>
      <c r="I27" s="115"/>
      <c r="J27" s="119"/>
      <c r="K27" s="115"/>
      <c r="L27" s="383">
        <f>SUMIF('4-Basis ruimtestaat'!G:G,'3-Productie normen'!A27,'4-Basis ruimtestaat'!J:J)</f>
        <v>0</v>
      </c>
      <c r="M27" s="115"/>
    </row>
    <row r="28" spans="1:18">
      <c r="A28" s="118"/>
      <c r="B28" s="444"/>
      <c r="C28" s="444"/>
      <c r="D28" s="444"/>
      <c r="E28" s="444"/>
      <c r="F28" s="444"/>
      <c r="I28" s="115"/>
      <c r="J28" s="119"/>
      <c r="K28" s="115"/>
      <c r="L28" s="383">
        <f>SUMIF('4-Basis ruimtestaat'!G:G,'3-Productie normen'!A28,'4-Basis ruimtestaat'!J:J)</f>
        <v>0</v>
      </c>
      <c r="M28" s="115"/>
    </row>
    <row r="29" spans="1:18">
      <c r="A29" s="118"/>
      <c r="B29" s="444"/>
      <c r="C29" s="444"/>
      <c r="D29" s="444"/>
      <c r="E29" s="444"/>
      <c r="F29" s="444"/>
      <c r="I29" s="115"/>
      <c r="J29" s="119"/>
      <c r="K29" s="115"/>
      <c r="L29" s="383">
        <f>SUMIF('4-Basis ruimtestaat'!G:G,'3-Productie normen'!A29,'4-Basis ruimtestaat'!J:J)</f>
        <v>0</v>
      </c>
      <c r="M29" s="115"/>
    </row>
    <row r="30" spans="1:18">
      <c r="A30" s="118" t="s">
        <v>167</v>
      </c>
      <c r="B30" s="444"/>
      <c r="C30" s="444"/>
      <c r="D30" s="444"/>
      <c r="E30" s="444"/>
      <c r="F30" s="444"/>
      <c r="I30" s="115"/>
      <c r="J30" s="119"/>
      <c r="K30" s="115"/>
      <c r="L30" s="383">
        <f>SUMIF('4-Basis ruimtestaat'!G:G,'3-Productie normen'!A30,'4-Basis ruimtestaat'!J:J)</f>
        <v>4157.9600028848645</v>
      </c>
      <c r="M30" s="115"/>
      <c r="O30" s="115"/>
      <c r="P30" s="115"/>
    </row>
    <row r="31" spans="1:18">
      <c r="A31" s="118" t="s">
        <v>168</v>
      </c>
      <c r="B31" s="444"/>
      <c r="C31" s="444"/>
      <c r="D31" s="444"/>
      <c r="E31" s="444"/>
      <c r="F31" s="444"/>
      <c r="I31" s="115"/>
      <c r="J31" s="119"/>
      <c r="K31" s="115"/>
      <c r="L31" s="383">
        <f>SUMIF('4-Basis ruimtestaat'!G:G,'3-Productie normen'!A31,'4-Basis ruimtestaat'!J:J)</f>
        <v>1199.9699960398675</v>
      </c>
      <c r="M31" s="115"/>
      <c r="N31" s="117"/>
      <c r="O31" s="115"/>
      <c r="P31" s="115"/>
    </row>
    <row r="32" spans="1:18">
      <c r="A32" s="118"/>
      <c r="B32" s="120"/>
      <c r="C32" s="120"/>
      <c r="D32" s="120"/>
      <c r="E32" s="120"/>
      <c r="F32" s="120"/>
      <c r="I32" s="115"/>
      <c r="J32" s="119"/>
      <c r="K32" s="115"/>
      <c r="L32" s="383"/>
      <c r="M32" s="115"/>
      <c r="N32" s="115"/>
      <c r="O32" s="115"/>
      <c r="P32" s="115"/>
    </row>
    <row r="33" spans="1:16">
      <c r="A33" s="384" t="s">
        <v>27</v>
      </c>
      <c r="B33" s="253"/>
      <c r="C33" s="253"/>
      <c r="D33" s="253"/>
      <c r="E33" s="253"/>
      <c r="F33" s="253"/>
      <c r="I33" s="385"/>
      <c r="J33" s="386"/>
      <c r="K33" s="385"/>
      <c r="L33" s="387">
        <f>SUM(L10:L32)</f>
        <v>22413.509981315139</v>
      </c>
      <c r="M33" s="115"/>
      <c r="N33" s="115"/>
      <c r="O33" s="115"/>
      <c r="P33" s="115"/>
    </row>
    <row r="34" spans="1:16">
      <c r="J34" s="3"/>
      <c r="L34" s="3"/>
      <c r="M34" s="115"/>
      <c r="N34" s="115"/>
    </row>
    <row r="35" spans="1:16">
      <c r="J35" s="3"/>
      <c r="L35" s="3"/>
      <c r="M35" s="115"/>
    </row>
    <row r="36" spans="1:16">
      <c r="A36" s="125" t="s">
        <v>169</v>
      </c>
      <c r="B36" s="126">
        <v>2</v>
      </c>
      <c r="C36" s="126">
        <v>3</v>
      </c>
      <c r="D36" s="126">
        <v>4</v>
      </c>
      <c r="E36" s="126">
        <v>5</v>
      </c>
      <c r="F36" s="126">
        <v>6</v>
      </c>
      <c r="I36" s="115"/>
      <c r="K36" s="115"/>
      <c r="M36" s="115"/>
    </row>
    <row r="37" spans="1:16">
      <c r="I37" s="115"/>
      <c r="K37" s="115"/>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W1220"/>
  <sheetViews>
    <sheetView showGridLines="0" showZeros="0" zoomScaleNormal="100" zoomScalePageLayoutView="75" workbookViewId="0">
      <pane xSplit="1" ySplit="9" topLeftCell="B10" activePane="bottomRight" state="frozen"/>
      <selection pane="topRight" activeCell="D33" sqref="D33"/>
      <selection pane="bottomLeft" activeCell="D33" sqref="D33"/>
      <selection pane="bottomRight" activeCell="I849" sqref="I849"/>
    </sheetView>
  </sheetViews>
  <sheetFormatPr defaultColWidth="8.7109375" defaultRowHeight="14.1" customHeight="1"/>
  <cols>
    <col min="1" max="1" width="5" style="3" bestFit="1" customWidth="1"/>
    <col min="2" max="2" width="35.7109375" style="3" bestFit="1" customWidth="1"/>
    <col min="3" max="3" width="25.28515625" style="3" bestFit="1" customWidth="1"/>
    <col min="4" max="4" width="16.85546875" style="3" bestFit="1" customWidth="1"/>
    <col min="5" max="5" width="10.140625" style="3" customWidth="1"/>
    <col min="6" max="6" width="33.28515625" style="3" bestFit="1" customWidth="1"/>
    <col min="7" max="7" width="19.5703125" style="3" customWidth="1"/>
    <col min="8" max="8" width="12.140625" style="3" customWidth="1"/>
    <col min="9" max="9" width="16.7109375" style="3" bestFit="1" customWidth="1"/>
    <col min="10" max="10" width="8" style="3" customWidth="1"/>
    <col min="11" max="12" width="10.28515625" style="397" customWidth="1"/>
    <col min="13" max="14" width="9.140625" style="173" customWidth="1"/>
    <col min="15" max="15" width="12.5703125" style="3" customWidth="1"/>
    <col min="16" max="16" width="9.85546875" style="3" customWidth="1"/>
    <col min="17" max="17" width="12" style="3" customWidth="1"/>
    <col min="18" max="19" width="9.28515625" style="3" customWidth="1"/>
    <col min="20" max="20" width="35.140625" style="3" customWidth="1"/>
    <col min="21" max="21" width="3" style="3" customWidth="1"/>
    <col min="22" max="22" width="11.140625" style="3" customWidth="1"/>
    <col min="23" max="23" width="15.5703125" style="3" bestFit="1" customWidth="1"/>
    <col min="24" max="16384" width="8.7109375" style="3"/>
  </cols>
  <sheetData>
    <row r="1" spans="1:22" ht="13.15">
      <c r="B1" s="391" t="s">
        <v>5</v>
      </c>
      <c r="K1" s="110"/>
      <c r="L1" s="110"/>
      <c r="M1" s="3"/>
      <c r="N1" s="3"/>
    </row>
    <row r="2" spans="1:22" ht="14.1" customHeight="1">
      <c r="A2" s="138">
        <v>2</v>
      </c>
      <c r="B2" s="139"/>
      <c r="C2" s="139"/>
      <c r="D2" s="140"/>
      <c r="E2" s="141"/>
      <c r="F2" s="142"/>
      <c r="G2" s="142"/>
      <c r="H2" s="143"/>
      <c r="I2" s="143"/>
      <c r="J2" s="144"/>
      <c r="K2" s="396"/>
      <c r="L2" s="396"/>
      <c r="M2" s="145"/>
      <c r="N2" s="145"/>
      <c r="O2" s="143"/>
      <c r="P2" s="146"/>
      <c r="Q2" s="146"/>
      <c r="R2" s="146"/>
      <c r="S2" s="142"/>
      <c r="T2" s="142"/>
    </row>
    <row r="3" spans="1:22" ht="14.1" customHeight="1">
      <c r="A3" s="138">
        <v>3</v>
      </c>
      <c r="B3" s="108" t="str">
        <f>'1-Contractblad totaal'!A3</f>
        <v>Naam opdrachtgever</v>
      </c>
      <c r="C3" s="133" t="str">
        <f>'1-Contractblad totaal'!B3</f>
        <v>Veiligheidsregio Fryslân</v>
      </c>
      <c r="E3" s="147"/>
      <c r="H3" s="143"/>
      <c r="I3" s="143"/>
      <c r="J3" s="144"/>
      <c r="K3" s="396"/>
      <c r="L3" s="396"/>
      <c r="M3" s="145"/>
      <c r="N3" s="145"/>
      <c r="O3" s="143"/>
      <c r="P3" s="146"/>
      <c r="Q3" s="146"/>
      <c r="R3" s="146"/>
      <c r="S3" s="142"/>
      <c r="T3" s="142"/>
    </row>
    <row r="4" spans="1:22" ht="14.1" customHeight="1">
      <c r="A4" s="138">
        <v>4</v>
      </c>
      <c r="B4" s="108" t="str">
        <f>'1-Contractblad totaal'!A4</f>
        <v>Calculatie onderdeel</v>
      </c>
      <c r="C4" s="133" t="str">
        <f ca="1">MID(CELL("bestandsnaam",$D$9),SEARCH("]",CELL("bestandsnaam",$D$9),1)+1,256)</f>
        <v>4-Basis ruimtestaat</v>
      </c>
      <c r="E4" s="148"/>
      <c r="H4" s="143"/>
      <c r="I4" s="143"/>
      <c r="J4" s="144"/>
      <c r="K4" s="396"/>
      <c r="L4" s="396"/>
      <c r="M4" s="145"/>
      <c r="N4" s="145"/>
      <c r="O4" s="143"/>
      <c r="P4" s="146"/>
      <c r="Q4" s="146"/>
      <c r="R4" s="146"/>
      <c r="S4" s="142"/>
      <c r="T4" s="142"/>
    </row>
    <row r="5" spans="1:22" ht="14.1" customHeight="1">
      <c r="A5" s="138">
        <v>5</v>
      </c>
      <c r="B5" s="108" t="str">
        <f>'1-Contractblad totaal'!A5</f>
        <v>Gebouw/plaats</v>
      </c>
      <c r="C5" s="133" t="str">
        <f>'1-Contractblad totaal'!B5</f>
        <v>Friesland</v>
      </c>
      <c r="E5" s="147"/>
      <c r="H5" s="143"/>
      <c r="I5" s="143"/>
      <c r="J5" s="144"/>
      <c r="K5" s="396"/>
      <c r="L5" s="396"/>
      <c r="M5" s="145"/>
      <c r="N5" s="145"/>
      <c r="O5" s="143"/>
      <c r="P5" s="146"/>
      <c r="Q5" s="146"/>
      <c r="R5" s="146"/>
      <c r="S5" s="142"/>
      <c r="T5" s="142"/>
    </row>
    <row r="6" spans="1:22" ht="14.1" customHeight="1">
      <c r="A6" s="138">
        <v>6</v>
      </c>
      <c r="B6" s="108" t="str">
        <f>'1-Contractblad totaal'!A6</f>
        <v>Referentie nummer</v>
      </c>
      <c r="C6" s="133" t="str">
        <f>'1-Contractblad totaal'!B6</f>
        <v>Invoer</v>
      </c>
      <c r="E6" s="147"/>
      <c r="H6" s="143"/>
      <c r="I6" s="143"/>
      <c r="J6" s="144"/>
      <c r="K6" s="396"/>
      <c r="L6" s="396"/>
      <c r="M6" s="145"/>
      <c r="N6" s="145"/>
      <c r="O6" s="143"/>
      <c r="P6" s="146"/>
      <c r="Q6" s="146"/>
      <c r="R6" s="146"/>
      <c r="S6" s="142"/>
      <c r="T6" s="142"/>
    </row>
    <row r="7" spans="1:22" ht="12.75" customHeight="1">
      <c r="A7" s="138">
        <v>7</v>
      </c>
      <c r="B7" s="108" t="str">
        <f>'1-Contractblad totaal'!A8</f>
        <v>Naam dienstverlener</v>
      </c>
      <c r="C7" s="133">
        <f>'1-Contractblad totaal'!B8</f>
        <v>0</v>
      </c>
      <c r="H7" s="143"/>
      <c r="I7" s="143"/>
      <c r="J7" s="144"/>
      <c r="K7" s="450"/>
      <c r="L7" s="396"/>
      <c r="M7" s="145"/>
      <c r="N7" s="145"/>
      <c r="O7" s="143"/>
      <c r="P7" s="146"/>
      <c r="Q7" s="146"/>
      <c r="R7" s="146"/>
      <c r="S7" s="142"/>
      <c r="T7" s="142"/>
    </row>
    <row r="8" spans="1:22" ht="14.1" customHeight="1">
      <c r="A8" s="138">
        <v>8</v>
      </c>
      <c r="B8" s="142"/>
      <c r="C8" s="142"/>
      <c r="D8" s="140"/>
      <c r="E8" s="141"/>
      <c r="F8" s="142"/>
      <c r="G8" s="142"/>
      <c r="H8" s="143"/>
      <c r="I8" s="143"/>
      <c r="J8" s="144"/>
      <c r="K8" s="450"/>
      <c r="L8" s="517"/>
      <c r="M8" s="145"/>
      <c r="N8" s="145"/>
      <c r="O8" s="143"/>
      <c r="P8" s="143"/>
      <c r="Q8" s="143"/>
      <c r="R8" s="149">
        <f>'3-Productie normen'!M8</f>
        <v>1</v>
      </c>
      <c r="S8" s="142"/>
      <c r="T8" s="142"/>
    </row>
    <row r="9" spans="1:22" ht="44.1" customHeight="1">
      <c r="A9" s="138">
        <v>9</v>
      </c>
      <c r="B9" s="150" t="s">
        <v>170</v>
      </c>
      <c r="C9" s="150" t="s">
        <v>171</v>
      </c>
      <c r="D9" s="150" t="s">
        <v>172</v>
      </c>
      <c r="E9" s="150" t="s">
        <v>173</v>
      </c>
      <c r="F9" s="150" t="s">
        <v>174</v>
      </c>
      <c r="G9" s="151" t="s">
        <v>175</v>
      </c>
      <c r="H9" s="152" t="s">
        <v>176</v>
      </c>
      <c r="I9" s="152" t="s">
        <v>66</v>
      </c>
      <c r="J9" s="153" t="s">
        <v>177</v>
      </c>
      <c r="K9" s="154" t="s">
        <v>178</v>
      </c>
      <c r="L9" s="154" t="s">
        <v>179</v>
      </c>
      <c r="M9" s="154" t="s">
        <v>180</v>
      </c>
      <c r="N9" s="154" t="s">
        <v>181</v>
      </c>
      <c r="O9" s="155" t="s">
        <v>182</v>
      </c>
      <c r="P9" s="155" t="s">
        <v>183</v>
      </c>
      <c r="Q9" s="155" t="s">
        <v>184</v>
      </c>
      <c r="R9" s="155" t="s">
        <v>185</v>
      </c>
      <c r="S9" s="398" t="s">
        <v>186</v>
      </c>
      <c r="T9" s="398" t="s">
        <v>187</v>
      </c>
      <c r="U9" s="137"/>
      <c r="V9" s="398" t="s">
        <v>188</v>
      </c>
    </row>
    <row r="10" spans="1:22" s="162" customFormat="1" ht="14.1" customHeight="1">
      <c r="A10" s="138">
        <f>A9+1</f>
        <v>10</v>
      </c>
      <c r="B10" s="156" t="s">
        <v>70</v>
      </c>
      <c r="C10" s="156" t="s">
        <v>189</v>
      </c>
      <c r="D10" s="124" t="s">
        <v>190</v>
      </c>
      <c r="E10" s="157"/>
      <c r="F10" s="156" t="s">
        <v>142</v>
      </c>
      <c r="G10" s="156" t="s">
        <v>142</v>
      </c>
      <c r="H10" s="121" t="s">
        <v>191</v>
      </c>
      <c r="I10" s="121" t="s">
        <v>192</v>
      </c>
      <c r="J10" s="482">
        <v>14.3</v>
      </c>
      <c r="K10" s="442">
        <v>1</v>
      </c>
      <c r="L10" s="512"/>
      <c r="M10" s="158">
        <v>52</v>
      </c>
      <c r="N10" s="158"/>
      <c r="O10" s="159" t="e">
        <f t="shared" ref="O10:O73" si="0">IF(M10="nio",0,IF(M10&gt;0,M10*J10/Q10,0))*K10</f>
        <v>#DIV/0!</v>
      </c>
      <c r="P10" s="159">
        <f t="shared" ref="P10:P73" si="1">IF(N10&gt;0,N10*J10/R10,0)*L10</f>
        <v>0</v>
      </c>
      <c r="Q10" s="160">
        <f>IF(M10="nio",0,IF(M10&gt;0,VLOOKUP(G10,'3-Productie normen'!A:L,VLOOKUP(M10,'3-Productie normen'!O:P,2,FALSE),FALSE)))</f>
        <v>0</v>
      </c>
      <c r="R10" s="160">
        <f t="shared" ref="R10:R73" si="2">IF(N10&gt;0,Q10*$R$8,0)</f>
        <v>0</v>
      </c>
      <c r="S10" s="161" t="str">
        <f>VLOOKUP(G10,'3-Productie normen'!A:L,10,FALSE)</f>
        <v>V</v>
      </c>
      <c r="T10" s="161" t="s">
        <v>193</v>
      </c>
      <c r="U10" s="3"/>
      <c r="V10" s="123">
        <f t="shared" ref="V10:V73" si="3">SUM(M10:M10)*J10</f>
        <v>743.6</v>
      </c>
    </row>
    <row r="11" spans="1:22" ht="14.1" customHeight="1">
      <c r="A11" s="138">
        <f t="shared" ref="A11:A74" si="4">A10+1</f>
        <v>11</v>
      </c>
      <c r="B11" s="156" t="s">
        <v>70</v>
      </c>
      <c r="C11" s="156" t="s">
        <v>189</v>
      </c>
      <c r="D11" s="124" t="s">
        <v>190</v>
      </c>
      <c r="E11" s="157"/>
      <c r="F11" s="156" t="s">
        <v>194</v>
      </c>
      <c r="G11" s="156" t="s">
        <v>160</v>
      </c>
      <c r="H11" s="121" t="s">
        <v>195</v>
      </c>
      <c r="I11" s="121" t="s">
        <v>196</v>
      </c>
      <c r="J11" s="482">
        <v>12.1</v>
      </c>
      <c r="K11" s="442">
        <v>1</v>
      </c>
      <c r="L11" s="512"/>
      <c r="M11" s="158">
        <v>52</v>
      </c>
      <c r="N11" s="158"/>
      <c r="O11" s="159" t="e">
        <f t="shared" si="0"/>
        <v>#DIV/0!</v>
      </c>
      <c r="P11" s="159">
        <f t="shared" si="1"/>
        <v>0</v>
      </c>
      <c r="Q11" s="160">
        <f>IF(M11="nio",0,IF(M11&gt;0,VLOOKUP(G11,'3-Productie normen'!A:L,VLOOKUP(M11,'3-Productie normen'!O:P,2,FALSE),FALSE)))</f>
        <v>0</v>
      </c>
      <c r="R11" s="160">
        <f t="shared" si="2"/>
        <v>0</v>
      </c>
      <c r="S11" s="161" t="str">
        <f>VLOOKUP(G11,'3-Productie normen'!A:L,10,FALSE)</f>
        <v>S</v>
      </c>
      <c r="T11" s="161" t="s">
        <v>193</v>
      </c>
      <c r="V11" s="123">
        <f t="shared" si="3"/>
        <v>629.19999999999993</v>
      </c>
    </row>
    <row r="12" spans="1:22" ht="14.1" customHeight="1">
      <c r="A12" s="138">
        <f t="shared" si="4"/>
        <v>12</v>
      </c>
      <c r="B12" s="156" t="s">
        <v>70</v>
      </c>
      <c r="C12" s="156" t="s">
        <v>189</v>
      </c>
      <c r="D12" s="124" t="s">
        <v>190</v>
      </c>
      <c r="E12" s="157"/>
      <c r="F12" s="156" t="s">
        <v>197</v>
      </c>
      <c r="G12" s="156" t="s">
        <v>160</v>
      </c>
      <c r="H12" s="121" t="s">
        <v>195</v>
      </c>
      <c r="I12" s="121" t="s">
        <v>196</v>
      </c>
      <c r="J12" s="482">
        <v>6.5</v>
      </c>
      <c r="K12" s="442">
        <v>1</v>
      </c>
      <c r="L12" s="512"/>
      <c r="M12" s="158">
        <v>52</v>
      </c>
      <c r="N12" s="158"/>
      <c r="O12" s="159" t="e">
        <f t="shared" si="0"/>
        <v>#DIV/0!</v>
      </c>
      <c r="P12" s="159">
        <f t="shared" si="1"/>
        <v>0</v>
      </c>
      <c r="Q12" s="160">
        <f>IF(M12="nio",0,IF(M12&gt;0,VLOOKUP(G12,'3-Productie normen'!A:L,VLOOKUP(M12,'3-Productie normen'!O:P,2,FALSE),FALSE)))</f>
        <v>0</v>
      </c>
      <c r="R12" s="160">
        <f t="shared" si="2"/>
        <v>0</v>
      </c>
      <c r="S12" s="161" t="str">
        <f>VLOOKUP(G12,'3-Productie normen'!A:L,10,FALSE)</f>
        <v>S</v>
      </c>
      <c r="T12" s="161" t="s">
        <v>193</v>
      </c>
      <c r="V12" s="123">
        <f t="shared" si="3"/>
        <v>338</v>
      </c>
    </row>
    <row r="13" spans="1:22" ht="14.1" customHeight="1">
      <c r="A13" s="138">
        <f t="shared" si="4"/>
        <v>13</v>
      </c>
      <c r="B13" s="156" t="s">
        <v>70</v>
      </c>
      <c r="C13" s="156" t="s">
        <v>189</v>
      </c>
      <c r="D13" s="124" t="s">
        <v>190</v>
      </c>
      <c r="E13" s="157"/>
      <c r="F13" s="121" t="s">
        <v>198</v>
      </c>
      <c r="G13" s="121" t="s">
        <v>160</v>
      </c>
      <c r="H13" s="121" t="s">
        <v>195</v>
      </c>
      <c r="I13" s="121" t="s">
        <v>196</v>
      </c>
      <c r="J13" s="482">
        <v>1.1000000000000001</v>
      </c>
      <c r="K13" s="442">
        <v>1</v>
      </c>
      <c r="L13" s="512"/>
      <c r="M13" s="158">
        <v>52</v>
      </c>
      <c r="N13" s="158"/>
      <c r="O13" s="159" t="e">
        <f t="shared" si="0"/>
        <v>#DIV/0!</v>
      </c>
      <c r="P13" s="159">
        <f t="shared" si="1"/>
        <v>0</v>
      </c>
      <c r="Q13" s="160">
        <f>IF(M13="nio",0,IF(M13&gt;0,VLOOKUP(G13,'3-Productie normen'!A:L,VLOOKUP(M13,'3-Productie normen'!O:P,2,FALSE),FALSE)))</f>
        <v>0</v>
      </c>
      <c r="R13" s="160">
        <f t="shared" si="2"/>
        <v>0</v>
      </c>
      <c r="S13" s="161" t="str">
        <f>VLOOKUP(G13,'3-Productie normen'!A:L,10,FALSE)</f>
        <v>S</v>
      </c>
      <c r="T13" s="161" t="s">
        <v>193</v>
      </c>
      <c r="V13" s="123">
        <f t="shared" si="3"/>
        <v>57.2</v>
      </c>
    </row>
    <row r="14" spans="1:22" ht="14.1" customHeight="1">
      <c r="A14" s="138">
        <f t="shared" si="4"/>
        <v>14</v>
      </c>
      <c r="B14" s="156" t="s">
        <v>70</v>
      </c>
      <c r="C14" s="156" t="s">
        <v>189</v>
      </c>
      <c r="D14" s="124" t="s">
        <v>190</v>
      </c>
      <c r="E14" s="165"/>
      <c r="F14" s="166" t="s">
        <v>198</v>
      </c>
      <c r="G14" s="166" t="s">
        <v>160</v>
      </c>
      <c r="H14" s="121" t="s">
        <v>195</v>
      </c>
      <c r="I14" s="121" t="s">
        <v>196</v>
      </c>
      <c r="J14" s="482">
        <v>1.1000000000000001</v>
      </c>
      <c r="K14" s="442">
        <v>1</v>
      </c>
      <c r="L14" s="512"/>
      <c r="M14" s="158">
        <v>52</v>
      </c>
      <c r="N14" s="158"/>
      <c r="O14" s="159" t="e">
        <f t="shared" si="0"/>
        <v>#DIV/0!</v>
      </c>
      <c r="P14" s="159">
        <f t="shared" si="1"/>
        <v>0</v>
      </c>
      <c r="Q14" s="160">
        <f>IF(M14="nio",0,IF(M14&gt;0,VLOOKUP(G14,'3-Productie normen'!A:L,VLOOKUP(M14,'3-Productie normen'!O:P,2,FALSE),FALSE)))</f>
        <v>0</v>
      </c>
      <c r="R14" s="160">
        <f t="shared" si="2"/>
        <v>0</v>
      </c>
      <c r="S14" s="161" t="str">
        <f>VLOOKUP(G14,'3-Productie normen'!A:L,10,FALSE)</f>
        <v>S</v>
      </c>
      <c r="T14" s="161" t="s">
        <v>193</v>
      </c>
      <c r="V14" s="123">
        <f t="shared" si="3"/>
        <v>57.2</v>
      </c>
    </row>
    <row r="15" spans="1:22" ht="14.1" customHeight="1">
      <c r="A15" s="138">
        <f t="shared" si="4"/>
        <v>15</v>
      </c>
      <c r="B15" s="156" t="s">
        <v>70</v>
      </c>
      <c r="C15" s="156" t="s">
        <v>189</v>
      </c>
      <c r="D15" s="124" t="s">
        <v>190</v>
      </c>
      <c r="E15" s="157"/>
      <c r="F15" s="121" t="s">
        <v>194</v>
      </c>
      <c r="G15" s="121" t="s">
        <v>160</v>
      </c>
      <c r="H15" s="121" t="s">
        <v>195</v>
      </c>
      <c r="I15" s="121" t="s">
        <v>196</v>
      </c>
      <c r="J15" s="482">
        <v>6.9</v>
      </c>
      <c r="K15" s="442">
        <v>1</v>
      </c>
      <c r="L15" s="512"/>
      <c r="M15" s="158">
        <v>52</v>
      </c>
      <c r="N15" s="158"/>
      <c r="O15" s="159" t="e">
        <f t="shared" si="0"/>
        <v>#DIV/0!</v>
      </c>
      <c r="P15" s="159">
        <f t="shared" si="1"/>
        <v>0</v>
      </c>
      <c r="Q15" s="160">
        <f>IF(M15="nio",0,IF(M15&gt;0,VLOOKUP(G15,'3-Productie normen'!A:L,VLOOKUP(M15,'3-Productie normen'!O:P,2,FALSE),FALSE)))</f>
        <v>0</v>
      </c>
      <c r="R15" s="160">
        <f t="shared" si="2"/>
        <v>0</v>
      </c>
      <c r="S15" s="161" t="str">
        <f>VLOOKUP(G15,'3-Productie normen'!A:L,10,FALSE)</f>
        <v>S</v>
      </c>
      <c r="T15" s="161" t="s">
        <v>193</v>
      </c>
      <c r="V15" s="123">
        <f t="shared" si="3"/>
        <v>358.8</v>
      </c>
    </row>
    <row r="16" spans="1:22" ht="14.1" customHeight="1">
      <c r="A16" s="138">
        <f t="shared" si="4"/>
        <v>16</v>
      </c>
      <c r="B16" s="156" t="s">
        <v>70</v>
      </c>
      <c r="C16" s="156" t="s">
        <v>189</v>
      </c>
      <c r="D16" s="124" t="s">
        <v>190</v>
      </c>
      <c r="E16" s="157"/>
      <c r="F16" s="121" t="s">
        <v>198</v>
      </c>
      <c r="G16" s="121" t="s">
        <v>160</v>
      </c>
      <c r="H16" s="121" t="s">
        <v>195</v>
      </c>
      <c r="I16" s="121" t="s">
        <v>196</v>
      </c>
      <c r="J16" s="482">
        <v>3.3</v>
      </c>
      <c r="K16" s="442">
        <v>1</v>
      </c>
      <c r="L16" s="512"/>
      <c r="M16" s="158">
        <v>52</v>
      </c>
      <c r="N16" s="158"/>
      <c r="O16" s="159" t="e">
        <f t="shared" si="0"/>
        <v>#DIV/0!</v>
      </c>
      <c r="P16" s="159">
        <f t="shared" si="1"/>
        <v>0</v>
      </c>
      <c r="Q16" s="160">
        <f>IF(M16="nio",0,IF(M16&gt;0,VLOOKUP(G16,'3-Productie normen'!A:L,VLOOKUP(M16,'3-Productie normen'!O:P,2,FALSE),FALSE)))</f>
        <v>0</v>
      </c>
      <c r="R16" s="160">
        <f t="shared" si="2"/>
        <v>0</v>
      </c>
      <c r="S16" s="161" t="str">
        <f>VLOOKUP(G16,'3-Productie normen'!A:L,10,FALSE)</f>
        <v>S</v>
      </c>
      <c r="T16" s="161" t="s">
        <v>193</v>
      </c>
      <c r="V16" s="123">
        <f t="shared" si="3"/>
        <v>171.6</v>
      </c>
    </row>
    <row r="17" spans="1:22" ht="14.1" customHeight="1">
      <c r="A17" s="138">
        <f t="shared" si="4"/>
        <v>17</v>
      </c>
      <c r="B17" s="156" t="s">
        <v>70</v>
      </c>
      <c r="C17" s="156" t="s">
        <v>189</v>
      </c>
      <c r="D17" s="124" t="s">
        <v>199</v>
      </c>
      <c r="E17" s="157"/>
      <c r="F17" s="121" t="s">
        <v>200</v>
      </c>
      <c r="G17" s="121" t="s">
        <v>138</v>
      </c>
      <c r="H17" s="121" t="s">
        <v>201</v>
      </c>
      <c r="I17" s="121" t="s">
        <v>202</v>
      </c>
      <c r="J17" s="482">
        <v>9.1</v>
      </c>
      <c r="K17" s="442">
        <v>1</v>
      </c>
      <c r="L17" s="512"/>
      <c r="M17" s="158">
        <v>52</v>
      </c>
      <c r="N17" s="158"/>
      <c r="O17" s="159" t="e">
        <f t="shared" si="0"/>
        <v>#DIV/0!</v>
      </c>
      <c r="P17" s="159">
        <f t="shared" si="1"/>
        <v>0</v>
      </c>
      <c r="Q17" s="160">
        <f>IF(M17="nio",0,IF(M17&gt;0,VLOOKUP(G17,'3-Productie normen'!A:L,VLOOKUP(M17,'3-Productie normen'!O:P,2,FALSE),FALSE)))</f>
        <v>0</v>
      </c>
      <c r="R17" s="160">
        <f t="shared" si="2"/>
        <v>0</v>
      </c>
      <c r="S17" s="161" t="str">
        <f>VLOOKUP(G17,'3-Productie normen'!A:L,10,FALSE)</f>
        <v>B</v>
      </c>
      <c r="T17" s="161" t="s">
        <v>193</v>
      </c>
      <c r="V17" s="123">
        <f t="shared" si="3"/>
        <v>473.2</v>
      </c>
    </row>
    <row r="18" spans="1:22" ht="14.1" customHeight="1">
      <c r="A18" s="138">
        <f t="shared" si="4"/>
        <v>18</v>
      </c>
      <c r="B18" s="156" t="s">
        <v>70</v>
      </c>
      <c r="C18" s="156" t="s">
        <v>189</v>
      </c>
      <c r="D18" s="124" t="s">
        <v>199</v>
      </c>
      <c r="E18" s="157"/>
      <c r="F18" s="121" t="s">
        <v>203</v>
      </c>
      <c r="G18" s="121" t="s">
        <v>166</v>
      </c>
      <c r="H18" s="121" t="s">
        <v>201</v>
      </c>
      <c r="I18" s="121" t="s">
        <v>202</v>
      </c>
      <c r="J18" s="482">
        <v>2.2000000000000002</v>
      </c>
      <c r="K18" s="442">
        <v>1</v>
      </c>
      <c r="L18" s="512"/>
      <c r="M18" s="158">
        <v>52</v>
      </c>
      <c r="N18" s="158"/>
      <c r="O18" s="159" t="e">
        <f t="shared" si="0"/>
        <v>#DIV/0!</v>
      </c>
      <c r="P18" s="159">
        <f t="shared" si="1"/>
        <v>0</v>
      </c>
      <c r="Q18" s="160">
        <f>IF(M18="nio",0,IF(M18&gt;0,VLOOKUP(G18,'3-Productie normen'!A:L,VLOOKUP(M18,'3-Productie normen'!O:P,2,FALSE),FALSE)))</f>
        <v>0</v>
      </c>
      <c r="R18" s="160">
        <f t="shared" si="2"/>
        <v>0</v>
      </c>
      <c r="S18" s="161" t="str">
        <f>VLOOKUP(G18,'3-Productie normen'!A:L,10,FALSE)</f>
        <v>V</v>
      </c>
      <c r="T18" s="161" t="s">
        <v>193</v>
      </c>
      <c r="V18" s="123">
        <f t="shared" si="3"/>
        <v>114.4</v>
      </c>
    </row>
    <row r="19" spans="1:22" ht="14.1" customHeight="1">
      <c r="A19" s="138">
        <f t="shared" si="4"/>
        <v>19</v>
      </c>
      <c r="B19" s="156" t="s">
        <v>70</v>
      </c>
      <c r="C19" s="156" t="s">
        <v>189</v>
      </c>
      <c r="D19" s="124" t="s">
        <v>199</v>
      </c>
      <c r="E19" s="157"/>
      <c r="F19" s="121" t="s">
        <v>204</v>
      </c>
      <c r="G19" s="121" t="s">
        <v>163</v>
      </c>
      <c r="H19" s="121" t="s">
        <v>205</v>
      </c>
      <c r="I19" s="121"/>
      <c r="J19" s="482">
        <v>4</v>
      </c>
      <c r="K19" s="442">
        <v>1</v>
      </c>
      <c r="L19" s="512"/>
      <c r="M19" s="158">
        <v>52</v>
      </c>
      <c r="N19" s="158"/>
      <c r="O19" s="159" t="e">
        <f t="shared" si="0"/>
        <v>#DIV/0!</v>
      </c>
      <c r="P19" s="159">
        <f t="shared" si="1"/>
        <v>0</v>
      </c>
      <c r="Q19" s="160">
        <f>IF(M19="nio",0,IF(M19&gt;0,VLOOKUP(G19,'3-Productie normen'!A:L,VLOOKUP(M19,'3-Productie normen'!O:P,2,FALSE),FALSE)))</f>
        <v>0</v>
      </c>
      <c r="R19" s="160">
        <f t="shared" si="2"/>
        <v>0</v>
      </c>
      <c r="S19" s="161" t="str">
        <f>VLOOKUP(G19,'3-Productie normen'!A:L,10,FALSE)</f>
        <v>V</v>
      </c>
      <c r="T19" s="161" t="s">
        <v>193</v>
      </c>
      <c r="V19" s="123">
        <f t="shared" si="3"/>
        <v>208</v>
      </c>
    </row>
    <row r="20" spans="1:22" ht="14.1" customHeight="1">
      <c r="A20" s="138">
        <f t="shared" si="4"/>
        <v>20</v>
      </c>
      <c r="B20" s="156" t="s">
        <v>70</v>
      </c>
      <c r="C20" s="156" t="s">
        <v>189</v>
      </c>
      <c r="D20" s="124" t="s">
        <v>199</v>
      </c>
      <c r="E20" s="157"/>
      <c r="F20" s="121" t="s">
        <v>206</v>
      </c>
      <c r="G20" s="121" t="s">
        <v>151</v>
      </c>
      <c r="H20" s="121" t="s">
        <v>191</v>
      </c>
      <c r="I20" s="121" t="s">
        <v>192</v>
      </c>
      <c r="J20" s="482">
        <v>86.7</v>
      </c>
      <c r="K20" s="442">
        <v>1</v>
      </c>
      <c r="L20" s="512"/>
      <c r="M20" s="158">
        <v>52</v>
      </c>
      <c r="N20" s="158"/>
      <c r="O20" s="159" t="e">
        <f t="shared" si="0"/>
        <v>#DIV/0!</v>
      </c>
      <c r="P20" s="159">
        <f t="shared" si="1"/>
        <v>0</v>
      </c>
      <c r="Q20" s="160">
        <f>IF(M20="nio",0,IF(M20&gt;0,VLOOKUP(G20,'3-Productie normen'!A:L,VLOOKUP(M20,'3-Productie normen'!O:P,2,FALSE),FALSE)))</f>
        <v>0</v>
      </c>
      <c r="R20" s="160">
        <f t="shared" si="2"/>
        <v>0</v>
      </c>
      <c r="S20" s="161" t="str">
        <f>VLOOKUP(G20,'3-Productie normen'!A:L,10,FALSE)</f>
        <v>B</v>
      </c>
      <c r="T20" s="161" t="s">
        <v>193</v>
      </c>
      <c r="V20" s="123">
        <f t="shared" si="3"/>
        <v>4508.4000000000005</v>
      </c>
    </row>
    <row r="21" spans="1:22" ht="14.1" customHeight="1">
      <c r="A21" s="138">
        <f t="shared" si="4"/>
        <v>21</v>
      </c>
      <c r="B21" s="156" t="s">
        <v>72</v>
      </c>
      <c r="C21" s="156" t="s">
        <v>207</v>
      </c>
      <c r="D21" s="124" t="s">
        <v>190</v>
      </c>
      <c r="E21" s="157"/>
      <c r="F21" s="121" t="s">
        <v>194</v>
      </c>
      <c r="G21" s="121" t="s">
        <v>160</v>
      </c>
      <c r="H21" s="121" t="s">
        <v>195</v>
      </c>
      <c r="I21" s="121" t="s">
        <v>196</v>
      </c>
      <c r="J21" s="482">
        <v>3.47</v>
      </c>
      <c r="K21" s="442">
        <v>1</v>
      </c>
      <c r="L21" s="512"/>
      <c r="M21" s="158">
        <v>52</v>
      </c>
      <c r="N21" s="158"/>
      <c r="O21" s="159" t="e">
        <f t="shared" si="0"/>
        <v>#DIV/0!</v>
      </c>
      <c r="P21" s="159">
        <f t="shared" si="1"/>
        <v>0</v>
      </c>
      <c r="Q21" s="160">
        <f>IF(M21="nio",0,IF(M21&gt;0,VLOOKUP(G21,'3-Productie normen'!A:L,VLOOKUP(M21,'3-Productie normen'!O:P,2,FALSE),FALSE)))</f>
        <v>0</v>
      </c>
      <c r="R21" s="160">
        <f t="shared" si="2"/>
        <v>0</v>
      </c>
      <c r="S21" s="161" t="str">
        <f>VLOOKUP(G21,'3-Productie normen'!A:L,10,FALSE)</f>
        <v>S</v>
      </c>
      <c r="T21" s="161" t="s">
        <v>193</v>
      </c>
      <c r="V21" s="123">
        <f t="shared" si="3"/>
        <v>180.44</v>
      </c>
    </row>
    <row r="22" spans="1:22" ht="14.1" customHeight="1">
      <c r="A22" s="138">
        <f t="shared" si="4"/>
        <v>22</v>
      </c>
      <c r="B22" s="156" t="s">
        <v>72</v>
      </c>
      <c r="C22" s="156" t="s">
        <v>207</v>
      </c>
      <c r="D22" s="124" t="s">
        <v>190</v>
      </c>
      <c r="E22" s="157"/>
      <c r="F22" s="121" t="s">
        <v>197</v>
      </c>
      <c r="G22" s="121" t="s">
        <v>160</v>
      </c>
      <c r="H22" s="121" t="s">
        <v>195</v>
      </c>
      <c r="I22" s="121" t="s">
        <v>196</v>
      </c>
      <c r="J22" s="482">
        <v>2.95</v>
      </c>
      <c r="K22" s="442">
        <v>1</v>
      </c>
      <c r="L22" s="512"/>
      <c r="M22" s="158">
        <v>52</v>
      </c>
      <c r="N22" s="158"/>
      <c r="O22" s="159" t="e">
        <f t="shared" si="0"/>
        <v>#DIV/0!</v>
      </c>
      <c r="P22" s="159">
        <f t="shared" si="1"/>
        <v>0</v>
      </c>
      <c r="Q22" s="160">
        <f>IF(M22="nio",0,IF(M22&gt;0,VLOOKUP(G22,'3-Productie normen'!A:L,VLOOKUP(M22,'3-Productie normen'!O:P,2,FALSE),FALSE)))</f>
        <v>0</v>
      </c>
      <c r="R22" s="160">
        <f t="shared" si="2"/>
        <v>0</v>
      </c>
      <c r="S22" s="161" t="str">
        <f>VLOOKUP(G22,'3-Productie normen'!A:L,10,FALSE)</f>
        <v>S</v>
      </c>
      <c r="T22" s="161" t="s">
        <v>193</v>
      </c>
      <c r="V22" s="123">
        <f t="shared" si="3"/>
        <v>153.4</v>
      </c>
    </row>
    <row r="23" spans="1:22" ht="14.1" customHeight="1">
      <c r="A23" s="138">
        <f t="shared" si="4"/>
        <v>23</v>
      </c>
      <c r="B23" s="156" t="s">
        <v>72</v>
      </c>
      <c r="C23" s="156" t="s">
        <v>207</v>
      </c>
      <c r="D23" s="124" t="s">
        <v>190</v>
      </c>
      <c r="E23" s="157"/>
      <c r="F23" s="121" t="s">
        <v>198</v>
      </c>
      <c r="G23" s="121" t="s">
        <v>160</v>
      </c>
      <c r="H23" s="121" t="s">
        <v>195</v>
      </c>
      <c r="I23" s="121" t="s">
        <v>196</v>
      </c>
      <c r="J23" s="482">
        <v>1.08</v>
      </c>
      <c r="K23" s="442">
        <v>1</v>
      </c>
      <c r="L23" s="512"/>
      <c r="M23" s="158">
        <v>52</v>
      </c>
      <c r="N23" s="158"/>
      <c r="O23" s="159" t="e">
        <f t="shared" si="0"/>
        <v>#DIV/0!</v>
      </c>
      <c r="P23" s="159">
        <f t="shared" si="1"/>
        <v>0</v>
      </c>
      <c r="Q23" s="160">
        <f>IF(M23="nio",0,IF(M23&gt;0,VLOOKUP(G23,'3-Productie normen'!A:L,VLOOKUP(M23,'3-Productie normen'!O:P,2,FALSE),FALSE)))</f>
        <v>0</v>
      </c>
      <c r="R23" s="160">
        <f t="shared" si="2"/>
        <v>0</v>
      </c>
      <c r="S23" s="161" t="str">
        <f>VLOOKUP(G23,'3-Productie normen'!A:L,10,FALSE)</f>
        <v>S</v>
      </c>
      <c r="T23" s="161" t="s">
        <v>193</v>
      </c>
      <c r="V23" s="123">
        <f t="shared" si="3"/>
        <v>56.160000000000004</v>
      </c>
    </row>
    <row r="24" spans="1:22" ht="14.1" customHeight="1">
      <c r="A24" s="138">
        <f t="shared" si="4"/>
        <v>24</v>
      </c>
      <c r="B24" s="156" t="s">
        <v>72</v>
      </c>
      <c r="C24" s="156" t="s">
        <v>207</v>
      </c>
      <c r="D24" s="124" t="s">
        <v>190</v>
      </c>
      <c r="E24" s="157"/>
      <c r="F24" s="156" t="s">
        <v>197</v>
      </c>
      <c r="G24" s="156" t="s">
        <v>160</v>
      </c>
      <c r="H24" s="121" t="s">
        <v>195</v>
      </c>
      <c r="I24" s="121" t="s">
        <v>196</v>
      </c>
      <c r="J24" s="482">
        <v>2.95</v>
      </c>
      <c r="K24" s="442">
        <v>1</v>
      </c>
      <c r="L24" s="512"/>
      <c r="M24" s="158">
        <v>52</v>
      </c>
      <c r="N24" s="158"/>
      <c r="O24" s="159" t="e">
        <f t="shared" si="0"/>
        <v>#DIV/0!</v>
      </c>
      <c r="P24" s="159">
        <f t="shared" si="1"/>
        <v>0</v>
      </c>
      <c r="Q24" s="160">
        <f>IF(M24="nio",0,IF(M24&gt;0,VLOOKUP(G24,'3-Productie normen'!A:L,VLOOKUP(M24,'3-Productie normen'!O:P,2,FALSE),FALSE)))</f>
        <v>0</v>
      </c>
      <c r="R24" s="160">
        <f t="shared" si="2"/>
        <v>0</v>
      </c>
      <c r="S24" s="161" t="str">
        <f>VLOOKUP(G24,'3-Productie normen'!A:L,10,FALSE)</f>
        <v>S</v>
      </c>
      <c r="T24" s="161" t="s">
        <v>193</v>
      </c>
      <c r="V24" s="123">
        <f t="shared" si="3"/>
        <v>153.4</v>
      </c>
    </row>
    <row r="25" spans="1:22" ht="14.1" customHeight="1">
      <c r="A25" s="138">
        <f t="shared" si="4"/>
        <v>25</v>
      </c>
      <c r="B25" s="156" t="s">
        <v>72</v>
      </c>
      <c r="C25" s="156" t="s">
        <v>207</v>
      </c>
      <c r="D25" s="124" t="s">
        <v>190</v>
      </c>
      <c r="E25" s="157"/>
      <c r="F25" s="121" t="s">
        <v>194</v>
      </c>
      <c r="G25" s="121" t="s">
        <v>160</v>
      </c>
      <c r="H25" s="121" t="s">
        <v>195</v>
      </c>
      <c r="I25" s="121" t="s">
        <v>196</v>
      </c>
      <c r="J25" s="482">
        <v>3.47</v>
      </c>
      <c r="K25" s="442">
        <v>1</v>
      </c>
      <c r="L25" s="512"/>
      <c r="M25" s="158">
        <v>52</v>
      </c>
      <c r="N25" s="158"/>
      <c r="O25" s="159" t="e">
        <f t="shared" si="0"/>
        <v>#DIV/0!</v>
      </c>
      <c r="P25" s="159">
        <f t="shared" si="1"/>
        <v>0</v>
      </c>
      <c r="Q25" s="160">
        <f>IF(M25="nio",0,IF(M25&gt;0,VLOOKUP(G25,'3-Productie normen'!A:L,VLOOKUP(M25,'3-Productie normen'!O:P,2,FALSE),FALSE)))</f>
        <v>0</v>
      </c>
      <c r="R25" s="160">
        <f t="shared" si="2"/>
        <v>0</v>
      </c>
      <c r="S25" s="161" t="str">
        <f>VLOOKUP(G25,'3-Productie normen'!A:L,10,FALSE)</f>
        <v>S</v>
      </c>
      <c r="T25" s="161" t="s">
        <v>193</v>
      </c>
      <c r="V25" s="123">
        <f t="shared" si="3"/>
        <v>180.44</v>
      </c>
    </row>
    <row r="26" spans="1:22" ht="14.1" customHeight="1">
      <c r="A26" s="138">
        <f t="shared" si="4"/>
        <v>26</v>
      </c>
      <c r="B26" s="156" t="s">
        <v>72</v>
      </c>
      <c r="C26" s="156" t="s">
        <v>207</v>
      </c>
      <c r="D26" s="124" t="s">
        <v>190</v>
      </c>
      <c r="E26" s="157"/>
      <c r="F26" s="121" t="s">
        <v>198</v>
      </c>
      <c r="G26" s="121" t="s">
        <v>160</v>
      </c>
      <c r="H26" s="121" t="s">
        <v>195</v>
      </c>
      <c r="I26" s="121" t="s">
        <v>196</v>
      </c>
      <c r="J26" s="482">
        <v>1.08</v>
      </c>
      <c r="K26" s="442">
        <v>1</v>
      </c>
      <c r="L26" s="512"/>
      <c r="M26" s="158">
        <v>52</v>
      </c>
      <c r="N26" s="158"/>
      <c r="O26" s="159" t="e">
        <f t="shared" si="0"/>
        <v>#DIV/0!</v>
      </c>
      <c r="P26" s="159">
        <f t="shared" si="1"/>
        <v>0</v>
      </c>
      <c r="Q26" s="160">
        <f>IF(M26="nio",0,IF(M26&gt;0,VLOOKUP(G26,'3-Productie normen'!A:L,VLOOKUP(M26,'3-Productie normen'!O:P,2,FALSE),FALSE)))</f>
        <v>0</v>
      </c>
      <c r="R26" s="160">
        <f t="shared" si="2"/>
        <v>0</v>
      </c>
      <c r="S26" s="161" t="str">
        <f>VLOOKUP(G26,'3-Productie normen'!A:L,10,FALSE)</f>
        <v>S</v>
      </c>
      <c r="T26" s="161" t="s">
        <v>193</v>
      </c>
      <c r="V26" s="123">
        <f t="shared" si="3"/>
        <v>56.160000000000004</v>
      </c>
    </row>
    <row r="27" spans="1:22" ht="14.1" customHeight="1">
      <c r="A27" s="138">
        <f t="shared" si="4"/>
        <v>27</v>
      </c>
      <c r="B27" s="156" t="s">
        <v>72</v>
      </c>
      <c r="C27" s="156" t="s">
        <v>207</v>
      </c>
      <c r="D27" s="124" t="s">
        <v>190</v>
      </c>
      <c r="E27" s="157"/>
      <c r="F27" s="121" t="s">
        <v>142</v>
      </c>
      <c r="G27" s="121" t="s">
        <v>142</v>
      </c>
      <c r="H27" s="121" t="s">
        <v>208</v>
      </c>
      <c r="I27" s="121" t="s">
        <v>202</v>
      </c>
      <c r="J27" s="482">
        <v>8</v>
      </c>
      <c r="K27" s="442">
        <v>1</v>
      </c>
      <c r="L27" s="512"/>
      <c r="M27" s="158">
        <v>52</v>
      </c>
      <c r="N27" s="158"/>
      <c r="O27" s="159" t="e">
        <f t="shared" si="0"/>
        <v>#DIV/0!</v>
      </c>
      <c r="P27" s="159">
        <f t="shared" si="1"/>
        <v>0</v>
      </c>
      <c r="Q27" s="160">
        <f>IF(M27="nio",0,IF(M27&gt;0,VLOOKUP(G27,'3-Productie normen'!A:L,VLOOKUP(M27,'3-Productie normen'!O:P,2,FALSE),FALSE)))</f>
        <v>0</v>
      </c>
      <c r="R27" s="160">
        <f t="shared" si="2"/>
        <v>0</v>
      </c>
      <c r="S27" s="161" t="str">
        <f>VLOOKUP(G27,'3-Productie normen'!A:L,10,FALSE)</f>
        <v>V</v>
      </c>
      <c r="T27" s="161" t="s">
        <v>193</v>
      </c>
      <c r="V27" s="123">
        <f t="shared" si="3"/>
        <v>416</v>
      </c>
    </row>
    <row r="28" spans="1:22" ht="14.1" customHeight="1">
      <c r="A28" s="138">
        <f t="shared" si="4"/>
        <v>28</v>
      </c>
      <c r="B28" s="156" t="s">
        <v>72</v>
      </c>
      <c r="C28" s="156" t="s">
        <v>207</v>
      </c>
      <c r="D28" s="124" t="s">
        <v>190</v>
      </c>
      <c r="E28" s="157"/>
      <c r="F28" s="121" t="s">
        <v>204</v>
      </c>
      <c r="G28" s="121" t="s">
        <v>163</v>
      </c>
      <c r="H28" s="121" t="s">
        <v>209</v>
      </c>
      <c r="I28" s="121"/>
      <c r="J28" s="482">
        <v>4</v>
      </c>
      <c r="K28" s="442">
        <v>1</v>
      </c>
      <c r="L28" s="512"/>
      <c r="M28" s="158">
        <v>52</v>
      </c>
      <c r="N28" s="158"/>
      <c r="O28" s="159" t="e">
        <f t="shared" si="0"/>
        <v>#DIV/0!</v>
      </c>
      <c r="P28" s="159">
        <f t="shared" si="1"/>
        <v>0</v>
      </c>
      <c r="Q28" s="160">
        <f>IF(M28="nio",0,IF(M28&gt;0,VLOOKUP(G28,'3-Productie normen'!A:L,VLOOKUP(M28,'3-Productie normen'!O:P,2,FALSE),FALSE)))</f>
        <v>0</v>
      </c>
      <c r="R28" s="160">
        <f t="shared" si="2"/>
        <v>0</v>
      </c>
      <c r="S28" s="161" t="str">
        <f>VLOOKUP(G28,'3-Productie normen'!A:L,10,FALSE)</f>
        <v>V</v>
      </c>
      <c r="T28" s="161" t="s">
        <v>193</v>
      </c>
      <c r="V28" s="123">
        <f t="shared" si="3"/>
        <v>208</v>
      </c>
    </row>
    <row r="29" spans="1:22" ht="14.1" customHeight="1">
      <c r="A29" s="138">
        <f t="shared" si="4"/>
        <v>29</v>
      </c>
      <c r="B29" s="156" t="s">
        <v>72</v>
      </c>
      <c r="C29" s="156" t="s">
        <v>207</v>
      </c>
      <c r="D29" s="124" t="s">
        <v>199</v>
      </c>
      <c r="E29" s="157"/>
      <c r="F29" s="163" t="s">
        <v>210</v>
      </c>
      <c r="G29" s="163" t="s">
        <v>157</v>
      </c>
      <c r="H29" s="121" t="s">
        <v>201</v>
      </c>
      <c r="I29" s="121" t="s">
        <v>202</v>
      </c>
      <c r="J29" s="482">
        <v>36</v>
      </c>
      <c r="K29" s="442">
        <v>1</v>
      </c>
      <c r="L29" s="512"/>
      <c r="M29" s="158">
        <v>52</v>
      </c>
      <c r="N29" s="158"/>
      <c r="O29" s="159" t="e">
        <f t="shared" si="0"/>
        <v>#DIV/0!</v>
      </c>
      <c r="P29" s="159">
        <f t="shared" si="1"/>
        <v>0</v>
      </c>
      <c r="Q29" s="160">
        <f>IF(M29="nio",0,IF(M29&gt;0,VLOOKUP(G29,'3-Productie normen'!A:L,VLOOKUP(M29,'3-Productie normen'!O:P,2,FALSE),FALSE)))</f>
        <v>0</v>
      </c>
      <c r="R29" s="160">
        <f t="shared" si="2"/>
        <v>0</v>
      </c>
      <c r="S29" s="161" t="str">
        <f>VLOOKUP(G29,'3-Productie normen'!A:L,10,FALSE)</f>
        <v>V</v>
      </c>
      <c r="T29" s="161" t="s">
        <v>193</v>
      </c>
      <c r="V29" s="123">
        <f t="shared" si="3"/>
        <v>1872</v>
      </c>
    </row>
    <row r="30" spans="1:22" ht="14.1" customHeight="1">
      <c r="A30" s="138">
        <f t="shared" si="4"/>
        <v>30</v>
      </c>
      <c r="B30" s="156" t="s">
        <v>73</v>
      </c>
      <c r="C30" s="156" t="s">
        <v>211</v>
      </c>
      <c r="D30" s="124" t="s">
        <v>190</v>
      </c>
      <c r="E30" s="157"/>
      <c r="F30" s="121" t="s">
        <v>197</v>
      </c>
      <c r="G30" s="121" t="s">
        <v>160</v>
      </c>
      <c r="H30" s="164" t="s">
        <v>195</v>
      </c>
      <c r="I30" s="121" t="s">
        <v>196</v>
      </c>
      <c r="J30" s="482">
        <v>1.87</v>
      </c>
      <c r="K30" s="442">
        <v>1</v>
      </c>
      <c r="L30" s="512"/>
      <c r="M30" s="158">
        <v>52</v>
      </c>
      <c r="N30" s="158"/>
      <c r="O30" s="159" t="e">
        <f t="shared" si="0"/>
        <v>#DIV/0!</v>
      </c>
      <c r="P30" s="159">
        <f t="shared" si="1"/>
        <v>0</v>
      </c>
      <c r="Q30" s="160">
        <f>IF(M30="nio",0,IF(M30&gt;0,VLOOKUP(G30,'3-Productie normen'!A:L,VLOOKUP(M30,'3-Productie normen'!O:P,2,FALSE),FALSE)))</f>
        <v>0</v>
      </c>
      <c r="R30" s="160">
        <f t="shared" si="2"/>
        <v>0</v>
      </c>
      <c r="S30" s="161" t="str">
        <f>VLOOKUP(G30,'3-Productie normen'!A:L,10,FALSE)</f>
        <v>S</v>
      </c>
      <c r="T30" s="161" t="s">
        <v>193</v>
      </c>
      <c r="V30" s="123">
        <f t="shared" si="3"/>
        <v>97.240000000000009</v>
      </c>
    </row>
    <row r="31" spans="1:22" ht="14.1" customHeight="1">
      <c r="A31" s="138">
        <f t="shared" si="4"/>
        <v>31</v>
      </c>
      <c r="B31" s="156" t="s">
        <v>73</v>
      </c>
      <c r="C31" s="156" t="s">
        <v>211</v>
      </c>
      <c r="D31" s="167" t="s">
        <v>190</v>
      </c>
      <c r="E31" s="165"/>
      <c r="F31" s="166" t="s">
        <v>198</v>
      </c>
      <c r="G31" s="166" t="s">
        <v>160</v>
      </c>
      <c r="H31" s="121" t="s">
        <v>195</v>
      </c>
      <c r="I31" s="121" t="s">
        <v>196</v>
      </c>
      <c r="J31" s="482">
        <v>1.26</v>
      </c>
      <c r="K31" s="442">
        <v>1</v>
      </c>
      <c r="L31" s="512"/>
      <c r="M31" s="158">
        <v>52</v>
      </c>
      <c r="N31" s="158"/>
      <c r="O31" s="159" t="e">
        <f t="shared" si="0"/>
        <v>#DIV/0!</v>
      </c>
      <c r="P31" s="159">
        <f t="shared" si="1"/>
        <v>0</v>
      </c>
      <c r="Q31" s="160">
        <f>IF(M31="nio",0,IF(M31&gt;0,VLOOKUP(G31,'3-Productie normen'!A:L,VLOOKUP(M31,'3-Productie normen'!O:P,2,FALSE),FALSE)))</f>
        <v>0</v>
      </c>
      <c r="R31" s="160">
        <f t="shared" si="2"/>
        <v>0</v>
      </c>
      <c r="S31" s="161" t="str">
        <f>VLOOKUP(G31,'3-Productie normen'!A:L,10,FALSE)</f>
        <v>S</v>
      </c>
      <c r="T31" s="161" t="s">
        <v>193</v>
      </c>
      <c r="V31" s="123">
        <f t="shared" si="3"/>
        <v>65.52</v>
      </c>
    </row>
    <row r="32" spans="1:22" ht="14.1" customHeight="1">
      <c r="A32" s="138">
        <f t="shared" si="4"/>
        <v>32</v>
      </c>
      <c r="B32" s="156" t="s">
        <v>73</v>
      </c>
      <c r="C32" s="156" t="s">
        <v>211</v>
      </c>
      <c r="D32" s="124" t="s">
        <v>190</v>
      </c>
      <c r="E32" s="157"/>
      <c r="F32" s="121" t="s">
        <v>194</v>
      </c>
      <c r="G32" s="121" t="s">
        <v>160</v>
      </c>
      <c r="H32" s="121" t="s">
        <v>195</v>
      </c>
      <c r="I32" s="121" t="s">
        <v>196</v>
      </c>
      <c r="J32" s="482">
        <v>2.17</v>
      </c>
      <c r="K32" s="442">
        <v>1</v>
      </c>
      <c r="L32" s="512"/>
      <c r="M32" s="158">
        <v>52</v>
      </c>
      <c r="N32" s="158"/>
      <c r="O32" s="159" t="e">
        <f t="shared" si="0"/>
        <v>#DIV/0!</v>
      </c>
      <c r="P32" s="159">
        <f t="shared" si="1"/>
        <v>0</v>
      </c>
      <c r="Q32" s="160">
        <f>IF(M32="nio",0,IF(M32&gt;0,VLOOKUP(G32,'3-Productie normen'!A:L,VLOOKUP(M32,'3-Productie normen'!O:P,2,FALSE),FALSE)))</f>
        <v>0</v>
      </c>
      <c r="R32" s="160">
        <f t="shared" si="2"/>
        <v>0</v>
      </c>
      <c r="S32" s="161" t="str">
        <f>VLOOKUP(G32,'3-Productie normen'!A:L,10,FALSE)</f>
        <v>S</v>
      </c>
      <c r="T32" s="161" t="s">
        <v>193</v>
      </c>
      <c r="V32" s="123">
        <f t="shared" si="3"/>
        <v>112.84</v>
      </c>
    </row>
    <row r="33" spans="1:22" ht="14.1" customHeight="1">
      <c r="A33" s="138">
        <f t="shared" si="4"/>
        <v>33</v>
      </c>
      <c r="B33" s="156" t="s">
        <v>73</v>
      </c>
      <c r="C33" s="156" t="s">
        <v>211</v>
      </c>
      <c r="D33" s="124" t="s">
        <v>190</v>
      </c>
      <c r="E33" s="157"/>
      <c r="F33" s="121" t="s">
        <v>197</v>
      </c>
      <c r="G33" s="121" t="s">
        <v>160</v>
      </c>
      <c r="H33" s="121" t="s">
        <v>195</v>
      </c>
      <c r="I33" s="121" t="s">
        <v>196</v>
      </c>
      <c r="J33" s="482">
        <v>1.87</v>
      </c>
      <c r="K33" s="442">
        <v>1</v>
      </c>
      <c r="L33" s="512"/>
      <c r="M33" s="158">
        <v>52</v>
      </c>
      <c r="N33" s="158"/>
      <c r="O33" s="159" t="e">
        <f t="shared" si="0"/>
        <v>#DIV/0!</v>
      </c>
      <c r="P33" s="159">
        <f t="shared" si="1"/>
        <v>0</v>
      </c>
      <c r="Q33" s="160">
        <f>IF(M33="nio",0,IF(M33&gt;0,VLOOKUP(G33,'3-Productie normen'!A:L,VLOOKUP(M33,'3-Productie normen'!O:P,2,FALSE),FALSE)))</f>
        <v>0</v>
      </c>
      <c r="R33" s="160">
        <f t="shared" si="2"/>
        <v>0</v>
      </c>
      <c r="S33" s="161" t="str">
        <f>VLOOKUP(G33,'3-Productie normen'!A:L,10,FALSE)</f>
        <v>S</v>
      </c>
      <c r="T33" s="161" t="s">
        <v>193</v>
      </c>
      <c r="V33" s="123">
        <f t="shared" si="3"/>
        <v>97.240000000000009</v>
      </c>
    </row>
    <row r="34" spans="1:22" ht="14.1" customHeight="1">
      <c r="A34" s="138">
        <f t="shared" si="4"/>
        <v>34</v>
      </c>
      <c r="B34" s="156" t="s">
        <v>73</v>
      </c>
      <c r="C34" s="156" t="s">
        <v>211</v>
      </c>
      <c r="D34" s="124" t="s">
        <v>190</v>
      </c>
      <c r="E34" s="157"/>
      <c r="F34" s="121" t="s">
        <v>198</v>
      </c>
      <c r="G34" s="121" t="s">
        <v>160</v>
      </c>
      <c r="H34" s="121" t="s">
        <v>195</v>
      </c>
      <c r="I34" s="121" t="s">
        <v>196</v>
      </c>
      <c r="J34" s="482">
        <v>1.26</v>
      </c>
      <c r="K34" s="442">
        <v>1</v>
      </c>
      <c r="L34" s="512"/>
      <c r="M34" s="158">
        <v>52</v>
      </c>
      <c r="N34" s="158"/>
      <c r="O34" s="159" t="e">
        <f t="shared" si="0"/>
        <v>#DIV/0!</v>
      </c>
      <c r="P34" s="159">
        <f t="shared" si="1"/>
        <v>0</v>
      </c>
      <c r="Q34" s="160">
        <f>IF(M34="nio",0,IF(M34&gt;0,VLOOKUP(G34,'3-Productie normen'!A:L,VLOOKUP(M34,'3-Productie normen'!O:P,2,FALSE),FALSE)))</f>
        <v>0</v>
      </c>
      <c r="R34" s="160">
        <f t="shared" si="2"/>
        <v>0</v>
      </c>
      <c r="S34" s="161" t="str">
        <f>VLOOKUP(G34,'3-Productie normen'!A:L,10,FALSE)</f>
        <v>S</v>
      </c>
      <c r="T34" s="161" t="s">
        <v>193</v>
      </c>
      <c r="V34" s="123">
        <f t="shared" si="3"/>
        <v>65.52</v>
      </c>
    </row>
    <row r="35" spans="1:22" ht="14.1" customHeight="1">
      <c r="A35" s="138">
        <f t="shared" si="4"/>
        <v>35</v>
      </c>
      <c r="B35" s="156" t="s">
        <v>73</v>
      </c>
      <c r="C35" s="156" t="s">
        <v>211</v>
      </c>
      <c r="D35" s="124" t="s">
        <v>190</v>
      </c>
      <c r="E35" s="157"/>
      <c r="F35" s="121" t="s">
        <v>194</v>
      </c>
      <c r="G35" s="121" t="s">
        <v>160</v>
      </c>
      <c r="H35" s="121" t="s">
        <v>195</v>
      </c>
      <c r="I35" s="121" t="s">
        <v>196</v>
      </c>
      <c r="J35" s="482">
        <v>2.17</v>
      </c>
      <c r="K35" s="442">
        <v>1</v>
      </c>
      <c r="L35" s="512"/>
      <c r="M35" s="158">
        <v>52</v>
      </c>
      <c r="N35" s="158"/>
      <c r="O35" s="159" t="e">
        <f t="shared" si="0"/>
        <v>#DIV/0!</v>
      </c>
      <c r="P35" s="159">
        <f t="shared" si="1"/>
        <v>0</v>
      </c>
      <c r="Q35" s="160">
        <f>IF(M35="nio",0,IF(M35&gt;0,VLOOKUP(G35,'3-Productie normen'!A:L,VLOOKUP(M35,'3-Productie normen'!O:P,2,FALSE),FALSE)))</f>
        <v>0</v>
      </c>
      <c r="R35" s="160">
        <f t="shared" si="2"/>
        <v>0</v>
      </c>
      <c r="S35" s="161" t="str">
        <f>VLOOKUP(G35,'3-Productie normen'!A:L,10,FALSE)</f>
        <v>S</v>
      </c>
      <c r="T35" s="161" t="s">
        <v>193</v>
      </c>
      <c r="V35" s="123">
        <f t="shared" si="3"/>
        <v>112.84</v>
      </c>
    </row>
    <row r="36" spans="1:22" ht="14.1" customHeight="1">
      <c r="A36" s="138">
        <f t="shared" si="4"/>
        <v>36</v>
      </c>
      <c r="B36" s="156" t="s">
        <v>73</v>
      </c>
      <c r="C36" s="156" t="s">
        <v>211</v>
      </c>
      <c r="D36" s="124" t="s">
        <v>190</v>
      </c>
      <c r="E36" s="157"/>
      <c r="F36" s="121" t="s">
        <v>204</v>
      </c>
      <c r="G36" s="121" t="s">
        <v>163</v>
      </c>
      <c r="H36" s="121" t="s">
        <v>209</v>
      </c>
      <c r="I36" s="121"/>
      <c r="J36" s="482">
        <v>4</v>
      </c>
      <c r="K36" s="442">
        <v>1</v>
      </c>
      <c r="L36" s="512"/>
      <c r="M36" s="158">
        <v>52</v>
      </c>
      <c r="N36" s="158"/>
      <c r="O36" s="159" t="e">
        <f t="shared" si="0"/>
        <v>#DIV/0!</v>
      </c>
      <c r="P36" s="159">
        <f t="shared" si="1"/>
        <v>0</v>
      </c>
      <c r="Q36" s="160">
        <f>IF(M36="nio",0,IF(M36&gt;0,VLOOKUP(G36,'3-Productie normen'!A:L,VLOOKUP(M36,'3-Productie normen'!O:P,2,FALSE),FALSE)))</f>
        <v>0</v>
      </c>
      <c r="R36" s="160">
        <f t="shared" si="2"/>
        <v>0</v>
      </c>
      <c r="S36" s="161" t="str">
        <f>VLOOKUP(G36,'3-Productie normen'!A:L,10,FALSE)</f>
        <v>V</v>
      </c>
      <c r="T36" s="161" t="s">
        <v>193</v>
      </c>
      <c r="V36" s="123">
        <f t="shared" si="3"/>
        <v>208</v>
      </c>
    </row>
    <row r="37" spans="1:22" ht="14.1" customHeight="1">
      <c r="A37" s="138">
        <f t="shared" si="4"/>
        <v>37</v>
      </c>
      <c r="B37" s="156" t="s">
        <v>73</v>
      </c>
      <c r="C37" s="156" t="s">
        <v>211</v>
      </c>
      <c r="D37" s="124" t="s">
        <v>190</v>
      </c>
      <c r="E37" s="157"/>
      <c r="F37" s="121" t="s">
        <v>212</v>
      </c>
      <c r="G37" s="121" t="s">
        <v>166</v>
      </c>
      <c r="H37" s="121" t="s">
        <v>191</v>
      </c>
      <c r="I37" s="121" t="s">
        <v>192</v>
      </c>
      <c r="J37" s="482">
        <v>3.3</v>
      </c>
      <c r="K37" s="442">
        <v>1</v>
      </c>
      <c r="L37" s="512"/>
      <c r="M37" s="158">
        <v>52</v>
      </c>
      <c r="N37" s="158"/>
      <c r="O37" s="159" t="e">
        <f t="shared" si="0"/>
        <v>#DIV/0!</v>
      </c>
      <c r="P37" s="159">
        <f t="shared" si="1"/>
        <v>0</v>
      </c>
      <c r="Q37" s="160">
        <f>IF(M37="nio",0,IF(M37&gt;0,VLOOKUP(G37,'3-Productie normen'!A:L,VLOOKUP(M37,'3-Productie normen'!O:P,2,FALSE),FALSE)))</f>
        <v>0</v>
      </c>
      <c r="R37" s="160">
        <f t="shared" si="2"/>
        <v>0</v>
      </c>
      <c r="S37" s="161" t="str">
        <f>VLOOKUP(G37,'3-Productie normen'!A:L,10,FALSE)</f>
        <v>V</v>
      </c>
      <c r="T37" s="161" t="s">
        <v>193</v>
      </c>
      <c r="V37" s="123">
        <f t="shared" si="3"/>
        <v>171.6</v>
      </c>
    </row>
    <row r="38" spans="1:22" ht="14.1" customHeight="1">
      <c r="A38" s="138">
        <f t="shared" si="4"/>
        <v>38</v>
      </c>
      <c r="B38" s="156" t="s">
        <v>73</v>
      </c>
      <c r="C38" s="156" t="s">
        <v>211</v>
      </c>
      <c r="D38" s="124" t="s">
        <v>199</v>
      </c>
      <c r="E38" s="157"/>
      <c r="F38" s="121" t="s">
        <v>206</v>
      </c>
      <c r="G38" s="121" t="s">
        <v>151</v>
      </c>
      <c r="H38" s="121" t="s">
        <v>191</v>
      </c>
      <c r="I38" s="121" t="s">
        <v>192</v>
      </c>
      <c r="J38" s="482">
        <v>25.5</v>
      </c>
      <c r="K38" s="442">
        <v>1</v>
      </c>
      <c r="L38" s="512"/>
      <c r="M38" s="158">
        <v>52</v>
      </c>
      <c r="N38" s="158"/>
      <c r="O38" s="159" t="e">
        <f t="shared" si="0"/>
        <v>#DIV/0!</v>
      </c>
      <c r="P38" s="159">
        <f t="shared" si="1"/>
        <v>0</v>
      </c>
      <c r="Q38" s="160">
        <f>IF(M38="nio",0,IF(M38&gt;0,VLOOKUP(G38,'3-Productie normen'!A:L,VLOOKUP(M38,'3-Productie normen'!O:P,2,FALSE),FALSE)))</f>
        <v>0</v>
      </c>
      <c r="R38" s="160">
        <f t="shared" si="2"/>
        <v>0</v>
      </c>
      <c r="S38" s="161" t="str">
        <f>VLOOKUP(G38,'3-Productie normen'!A:L,10,FALSE)</f>
        <v>B</v>
      </c>
      <c r="T38" s="161" t="s">
        <v>193</v>
      </c>
      <c r="V38" s="123">
        <f t="shared" si="3"/>
        <v>1326</v>
      </c>
    </row>
    <row r="39" spans="1:22" ht="14.1" customHeight="1">
      <c r="A39" s="138">
        <f t="shared" si="4"/>
        <v>39</v>
      </c>
      <c r="B39" s="156" t="s">
        <v>74</v>
      </c>
      <c r="C39" s="156" t="s">
        <v>213</v>
      </c>
      <c r="D39" s="124" t="s">
        <v>190</v>
      </c>
      <c r="E39" s="157"/>
      <c r="F39" s="121" t="s">
        <v>197</v>
      </c>
      <c r="G39" s="121" t="s">
        <v>160</v>
      </c>
      <c r="H39" s="121" t="s">
        <v>195</v>
      </c>
      <c r="I39" s="121" t="s">
        <v>196</v>
      </c>
      <c r="J39" s="482">
        <v>2.4</v>
      </c>
      <c r="K39" s="442">
        <v>1</v>
      </c>
      <c r="L39" s="512"/>
      <c r="M39" s="158">
        <v>52</v>
      </c>
      <c r="N39" s="158"/>
      <c r="O39" s="159" t="e">
        <f t="shared" si="0"/>
        <v>#DIV/0!</v>
      </c>
      <c r="P39" s="159">
        <f t="shared" si="1"/>
        <v>0</v>
      </c>
      <c r="Q39" s="160">
        <f>IF(M39="nio",0,IF(M39&gt;0,VLOOKUP(G39,'3-Productie normen'!A:L,VLOOKUP(M39,'3-Productie normen'!O:P,2,FALSE),FALSE)))</f>
        <v>0</v>
      </c>
      <c r="R39" s="160">
        <f t="shared" si="2"/>
        <v>0</v>
      </c>
      <c r="S39" s="161" t="str">
        <f>VLOOKUP(G39,'3-Productie normen'!A:L,10,FALSE)</f>
        <v>S</v>
      </c>
      <c r="T39" s="161" t="s">
        <v>193</v>
      </c>
      <c r="V39" s="123">
        <f t="shared" si="3"/>
        <v>124.8</v>
      </c>
    </row>
    <row r="40" spans="1:22" ht="14.1" customHeight="1">
      <c r="A40" s="138">
        <f t="shared" si="4"/>
        <v>40</v>
      </c>
      <c r="B40" s="156" t="s">
        <v>74</v>
      </c>
      <c r="C40" s="156" t="s">
        <v>213</v>
      </c>
      <c r="D40" s="124" t="s">
        <v>190</v>
      </c>
      <c r="E40" s="157"/>
      <c r="F40" s="121" t="s">
        <v>198</v>
      </c>
      <c r="G40" s="121" t="s">
        <v>160</v>
      </c>
      <c r="H40" s="121" t="s">
        <v>195</v>
      </c>
      <c r="I40" s="121" t="s">
        <v>196</v>
      </c>
      <c r="J40" s="482">
        <v>2.4</v>
      </c>
      <c r="K40" s="442">
        <v>1</v>
      </c>
      <c r="L40" s="512"/>
      <c r="M40" s="158">
        <v>52</v>
      </c>
      <c r="N40" s="158"/>
      <c r="O40" s="159" t="e">
        <f t="shared" si="0"/>
        <v>#DIV/0!</v>
      </c>
      <c r="P40" s="159">
        <f t="shared" si="1"/>
        <v>0</v>
      </c>
      <c r="Q40" s="160">
        <f>IF(M40="nio",0,IF(M40&gt;0,VLOOKUP(G40,'3-Productie normen'!A:L,VLOOKUP(M40,'3-Productie normen'!O:P,2,FALSE),FALSE)))</f>
        <v>0</v>
      </c>
      <c r="R40" s="160">
        <f t="shared" si="2"/>
        <v>0</v>
      </c>
      <c r="S40" s="161" t="str">
        <f>VLOOKUP(G40,'3-Productie normen'!A:L,10,FALSE)</f>
        <v>S</v>
      </c>
      <c r="T40" s="161" t="s">
        <v>193</v>
      </c>
      <c r="V40" s="123">
        <f t="shared" si="3"/>
        <v>124.8</v>
      </c>
    </row>
    <row r="41" spans="1:22" ht="14.1" customHeight="1">
      <c r="A41" s="138">
        <f t="shared" si="4"/>
        <v>41</v>
      </c>
      <c r="B41" s="156" t="s">
        <v>74</v>
      </c>
      <c r="C41" s="156" t="s">
        <v>213</v>
      </c>
      <c r="D41" s="124" t="s">
        <v>190</v>
      </c>
      <c r="E41" s="157"/>
      <c r="F41" s="121" t="s">
        <v>194</v>
      </c>
      <c r="G41" s="121" t="s">
        <v>160</v>
      </c>
      <c r="H41" s="121" t="s">
        <v>195</v>
      </c>
      <c r="I41" s="121" t="s">
        <v>196</v>
      </c>
      <c r="J41" s="482">
        <v>1.7</v>
      </c>
      <c r="K41" s="442">
        <v>1</v>
      </c>
      <c r="L41" s="512"/>
      <c r="M41" s="158">
        <v>52</v>
      </c>
      <c r="N41" s="158"/>
      <c r="O41" s="159" t="e">
        <f t="shared" si="0"/>
        <v>#DIV/0!</v>
      </c>
      <c r="P41" s="159">
        <f t="shared" si="1"/>
        <v>0</v>
      </c>
      <c r="Q41" s="160">
        <f>IF(M41="nio",0,IF(M41&gt;0,VLOOKUP(G41,'3-Productie normen'!A:L,VLOOKUP(M41,'3-Productie normen'!O:P,2,FALSE),FALSE)))</f>
        <v>0</v>
      </c>
      <c r="R41" s="160">
        <f t="shared" si="2"/>
        <v>0</v>
      </c>
      <c r="S41" s="161" t="str">
        <f>VLOOKUP(G41,'3-Productie normen'!A:L,10,FALSE)</f>
        <v>S</v>
      </c>
      <c r="T41" s="161" t="s">
        <v>193</v>
      </c>
      <c r="V41" s="123">
        <f t="shared" si="3"/>
        <v>88.399999999999991</v>
      </c>
    </row>
    <row r="42" spans="1:22" ht="14.1" customHeight="1">
      <c r="A42" s="138">
        <f t="shared" si="4"/>
        <v>42</v>
      </c>
      <c r="B42" s="156" t="s">
        <v>74</v>
      </c>
      <c r="C42" s="156" t="s">
        <v>213</v>
      </c>
      <c r="D42" s="124" t="s">
        <v>190</v>
      </c>
      <c r="E42" s="157"/>
      <c r="F42" s="121" t="s">
        <v>198</v>
      </c>
      <c r="G42" s="121" t="s">
        <v>160</v>
      </c>
      <c r="H42" s="121" t="s">
        <v>195</v>
      </c>
      <c r="I42" s="121" t="s">
        <v>196</v>
      </c>
      <c r="J42" s="482">
        <v>6</v>
      </c>
      <c r="K42" s="442">
        <v>1</v>
      </c>
      <c r="L42" s="512"/>
      <c r="M42" s="158">
        <v>52</v>
      </c>
      <c r="N42" s="158"/>
      <c r="O42" s="159" t="e">
        <f t="shared" si="0"/>
        <v>#DIV/0!</v>
      </c>
      <c r="P42" s="159">
        <f t="shared" si="1"/>
        <v>0</v>
      </c>
      <c r="Q42" s="160">
        <f>IF(M42="nio",0,IF(M42&gt;0,VLOOKUP(G42,'3-Productie normen'!A:L,VLOOKUP(M42,'3-Productie normen'!O:P,2,FALSE),FALSE)))</f>
        <v>0</v>
      </c>
      <c r="R42" s="160">
        <f t="shared" si="2"/>
        <v>0</v>
      </c>
      <c r="S42" s="161" t="str">
        <f>VLOOKUP(G42,'3-Productie normen'!A:L,10,FALSE)</f>
        <v>S</v>
      </c>
      <c r="T42" s="161" t="s">
        <v>193</v>
      </c>
      <c r="V42" s="123">
        <f t="shared" si="3"/>
        <v>312</v>
      </c>
    </row>
    <row r="43" spans="1:22" ht="14.1" customHeight="1">
      <c r="A43" s="138">
        <f t="shared" si="4"/>
        <v>43</v>
      </c>
      <c r="B43" s="156" t="s">
        <v>74</v>
      </c>
      <c r="C43" s="156" t="s">
        <v>213</v>
      </c>
      <c r="D43" s="124" t="s">
        <v>190</v>
      </c>
      <c r="E43" s="157"/>
      <c r="F43" s="121" t="s">
        <v>194</v>
      </c>
      <c r="G43" s="121" t="s">
        <v>160</v>
      </c>
      <c r="H43" s="121" t="s">
        <v>195</v>
      </c>
      <c r="I43" s="121" t="s">
        <v>196</v>
      </c>
      <c r="J43" s="482">
        <v>1.3</v>
      </c>
      <c r="K43" s="442">
        <v>1</v>
      </c>
      <c r="L43" s="512"/>
      <c r="M43" s="158">
        <v>52</v>
      </c>
      <c r="N43" s="158"/>
      <c r="O43" s="159" t="e">
        <f t="shared" si="0"/>
        <v>#DIV/0!</v>
      </c>
      <c r="P43" s="159">
        <f t="shared" si="1"/>
        <v>0</v>
      </c>
      <c r="Q43" s="160">
        <f>IF(M43="nio",0,IF(M43&gt;0,VLOOKUP(G43,'3-Productie normen'!A:L,VLOOKUP(M43,'3-Productie normen'!O:P,2,FALSE),FALSE)))</f>
        <v>0</v>
      </c>
      <c r="R43" s="160">
        <f t="shared" si="2"/>
        <v>0</v>
      </c>
      <c r="S43" s="161" t="str">
        <f>VLOOKUP(G43,'3-Productie normen'!A:L,10,FALSE)</f>
        <v>S</v>
      </c>
      <c r="T43" s="161" t="s">
        <v>193</v>
      </c>
      <c r="V43" s="123">
        <f t="shared" si="3"/>
        <v>67.600000000000009</v>
      </c>
    </row>
    <row r="44" spans="1:22" ht="14.1" customHeight="1">
      <c r="A44" s="138">
        <f t="shared" si="4"/>
        <v>44</v>
      </c>
      <c r="B44" s="156" t="s">
        <v>74</v>
      </c>
      <c r="C44" s="156" t="s">
        <v>213</v>
      </c>
      <c r="D44" s="124" t="s">
        <v>190</v>
      </c>
      <c r="E44" s="157"/>
      <c r="F44" s="121" t="s">
        <v>194</v>
      </c>
      <c r="G44" s="121" t="s">
        <v>160</v>
      </c>
      <c r="H44" s="121" t="s">
        <v>195</v>
      </c>
      <c r="I44" s="121" t="s">
        <v>196</v>
      </c>
      <c r="J44" s="482">
        <v>1.2</v>
      </c>
      <c r="K44" s="442">
        <v>1</v>
      </c>
      <c r="L44" s="512"/>
      <c r="M44" s="158">
        <v>52</v>
      </c>
      <c r="N44" s="158"/>
      <c r="O44" s="159" t="e">
        <f t="shared" si="0"/>
        <v>#DIV/0!</v>
      </c>
      <c r="P44" s="159">
        <f t="shared" si="1"/>
        <v>0</v>
      </c>
      <c r="Q44" s="160">
        <f>IF(M44="nio",0,IF(M44&gt;0,VLOOKUP(G44,'3-Productie normen'!A:L,VLOOKUP(M44,'3-Productie normen'!O:P,2,FALSE),FALSE)))</f>
        <v>0</v>
      </c>
      <c r="R44" s="160">
        <f t="shared" si="2"/>
        <v>0</v>
      </c>
      <c r="S44" s="161" t="str">
        <f>VLOOKUP(G44,'3-Productie normen'!A:L,10,FALSE)</f>
        <v>S</v>
      </c>
      <c r="T44" s="161" t="s">
        <v>193</v>
      </c>
      <c r="V44" s="123">
        <f t="shared" si="3"/>
        <v>62.4</v>
      </c>
    </row>
    <row r="45" spans="1:22" ht="14.1" customHeight="1">
      <c r="A45" s="138">
        <f t="shared" si="4"/>
        <v>45</v>
      </c>
      <c r="B45" s="156" t="s">
        <v>74</v>
      </c>
      <c r="C45" s="156" t="s">
        <v>213</v>
      </c>
      <c r="D45" s="124" t="s">
        <v>190</v>
      </c>
      <c r="E45" s="157"/>
      <c r="F45" s="156" t="s">
        <v>198</v>
      </c>
      <c r="G45" s="156" t="s">
        <v>160</v>
      </c>
      <c r="H45" s="121" t="s">
        <v>195</v>
      </c>
      <c r="I45" s="121" t="s">
        <v>196</v>
      </c>
      <c r="J45" s="482">
        <v>0.9</v>
      </c>
      <c r="K45" s="442">
        <v>1</v>
      </c>
      <c r="L45" s="512"/>
      <c r="M45" s="158">
        <v>52</v>
      </c>
      <c r="N45" s="158"/>
      <c r="O45" s="159" t="e">
        <f t="shared" si="0"/>
        <v>#DIV/0!</v>
      </c>
      <c r="P45" s="159">
        <f t="shared" si="1"/>
        <v>0</v>
      </c>
      <c r="Q45" s="160">
        <f>IF(M45="nio",0,IF(M45&gt;0,VLOOKUP(G45,'3-Productie normen'!A:L,VLOOKUP(M45,'3-Productie normen'!O:P,2,FALSE),FALSE)))</f>
        <v>0</v>
      </c>
      <c r="R45" s="160">
        <f t="shared" si="2"/>
        <v>0</v>
      </c>
      <c r="S45" s="161" t="str">
        <f>VLOOKUP(G45,'3-Productie normen'!A:L,10,FALSE)</f>
        <v>S</v>
      </c>
      <c r="T45" s="161" t="s">
        <v>193</v>
      </c>
      <c r="V45" s="123">
        <f t="shared" si="3"/>
        <v>46.800000000000004</v>
      </c>
    </row>
    <row r="46" spans="1:22" ht="14.1" customHeight="1">
      <c r="A46" s="138">
        <f t="shared" si="4"/>
        <v>46</v>
      </c>
      <c r="B46" s="156" t="s">
        <v>74</v>
      </c>
      <c r="C46" s="156" t="s">
        <v>213</v>
      </c>
      <c r="D46" s="124" t="s">
        <v>190</v>
      </c>
      <c r="E46" s="157"/>
      <c r="F46" s="156" t="s">
        <v>214</v>
      </c>
      <c r="G46" s="156" t="s">
        <v>168</v>
      </c>
      <c r="H46" s="121" t="s">
        <v>215</v>
      </c>
      <c r="I46" s="121"/>
      <c r="J46" s="482">
        <v>1.3</v>
      </c>
      <c r="K46" s="442">
        <v>1</v>
      </c>
      <c r="L46" s="512"/>
      <c r="M46" s="158" t="s">
        <v>216</v>
      </c>
      <c r="N46" s="158"/>
      <c r="O46" s="159">
        <f t="shared" si="0"/>
        <v>0</v>
      </c>
      <c r="P46" s="159">
        <f t="shared" si="1"/>
        <v>0</v>
      </c>
      <c r="Q46" s="160">
        <f>IF(M46="nio",0,IF(M46&gt;0,VLOOKUP(G46,'3-Productie normen'!A:L,VLOOKUP(M46,'3-Productie normen'!O:P,2,FALSE),FALSE)))</f>
        <v>0</v>
      </c>
      <c r="R46" s="160">
        <f t="shared" si="2"/>
        <v>0</v>
      </c>
      <c r="S46" s="161">
        <f>VLOOKUP(G46,'3-Productie normen'!A:L,10,FALSE)</f>
        <v>0</v>
      </c>
      <c r="T46" s="161" t="s">
        <v>193</v>
      </c>
      <c r="V46" s="123">
        <f t="shared" si="3"/>
        <v>0</v>
      </c>
    </row>
    <row r="47" spans="1:22" ht="14.1" customHeight="1">
      <c r="A47" s="138">
        <f t="shared" si="4"/>
        <v>47</v>
      </c>
      <c r="B47" s="156" t="s">
        <v>74</v>
      </c>
      <c r="C47" s="156" t="s">
        <v>213</v>
      </c>
      <c r="D47" s="124" t="s">
        <v>199</v>
      </c>
      <c r="E47" s="157"/>
      <c r="F47" s="156" t="s">
        <v>217</v>
      </c>
      <c r="G47" s="156" t="s">
        <v>166</v>
      </c>
      <c r="H47" s="121" t="s">
        <v>218</v>
      </c>
      <c r="I47" s="121" t="s">
        <v>202</v>
      </c>
      <c r="J47" s="482">
        <v>1.5</v>
      </c>
      <c r="K47" s="442">
        <v>1</v>
      </c>
      <c r="L47" s="512"/>
      <c r="M47" s="158">
        <v>52</v>
      </c>
      <c r="N47" s="158"/>
      <c r="O47" s="159" t="e">
        <f t="shared" si="0"/>
        <v>#DIV/0!</v>
      </c>
      <c r="P47" s="159">
        <f t="shared" si="1"/>
        <v>0</v>
      </c>
      <c r="Q47" s="160">
        <f>IF(M47="nio",0,IF(M47&gt;0,VLOOKUP(G47,'3-Productie normen'!A:L,VLOOKUP(M47,'3-Productie normen'!O:P,2,FALSE),FALSE)))</f>
        <v>0</v>
      </c>
      <c r="R47" s="160">
        <f t="shared" si="2"/>
        <v>0</v>
      </c>
      <c r="S47" s="161" t="str">
        <f>VLOOKUP(G47,'3-Productie normen'!A:L,10,FALSE)</f>
        <v>V</v>
      </c>
      <c r="T47" s="161" t="s">
        <v>193</v>
      </c>
      <c r="V47" s="123">
        <f t="shared" si="3"/>
        <v>78</v>
      </c>
    </row>
    <row r="48" spans="1:22" ht="14.1" customHeight="1">
      <c r="A48" s="138">
        <f t="shared" si="4"/>
        <v>48</v>
      </c>
      <c r="B48" s="156" t="s">
        <v>74</v>
      </c>
      <c r="C48" s="156" t="s">
        <v>213</v>
      </c>
      <c r="D48" s="124" t="s">
        <v>199</v>
      </c>
      <c r="E48" s="157"/>
      <c r="F48" s="121" t="s">
        <v>204</v>
      </c>
      <c r="G48" s="121" t="s">
        <v>163</v>
      </c>
      <c r="H48" s="121" t="s">
        <v>209</v>
      </c>
      <c r="I48" s="121"/>
      <c r="J48" s="482">
        <v>4</v>
      </c>
      <c r="K48" s="442">
        <v>1</v>
      </c>
      <c r="L48" s="512"/>
      <c r="M48" s="158">
        <v>52</v>
      </c>
      <c r="N48" s="158"/>
      <c r="O48" s="159" t="e">
        <f t="shared" si="0"/>
        <v>#DIV/0!</v>
      </c>
      <c r="P48" s="159">
        <f t="shared" si="1"/>
        <v>0</v>
      </c>
      <c r="Q48" s="160">
        <f>IF(M48="nio",0,IF(M48&gt;0,VLOOKUP(G48,'3-Productie normen'!A:L,VLOOKUP(M48,'3-Productie normen'!O:P,2,FALSE),FALSE)))</f>
        <v>0</v>
      </c>
      <c r="R48" s="160">
        <f t="shared" si="2"/>
        <v>0</v>
      </c>
      <c r="S48" s="161" t="str">
        <f>VLOOKUP(G48,'3-Productie normen'!A:L,10,FALSE)</f>
        <v>V</v>
      </c>
      <c r="T48" s="161" t="s">
        <v>193</v>
      </c>
      <c r="V48" s="123">
        <f t="shared" si="3"/>
        <v>208</v>
      </c>
    </row>
    <row r="49" spans="1:22" ht="14.1" customHeight="1">
      <c r="A49" s="138">
        <f t="shared" si="4"/>
        <v>49</v>
      </c>
      <c r="B49" s="156" t="s">
        <v>74</v>
      </c>
      <c r="C49" s="156" t="s">
        <v>213</v>
      </c>
      <c r="D49" s="124" t="s">
        <v>199</v>
      </c>
      <c r="E49" s="157"/>
      <c r="F49" s="121" t="s">
        <v>206</v>
      </c>
      <c r="G49" s="121" t="s">
        <v>151</v>
      </c>
      <c r="H49" s="121" t="s">
        <v>191</v>
      </c>
      <c r="I49" s="121" t="s">
        <v>192</v>
      </c>
      <c r="J49" s="482">
        <v>52.5</v>
      </c>
      <c r="K49" s="442">
        <v>1</v>
      </c>
      <c r="L49" s="512"/>
      <c r="M49" s="158">
        <v>52</v>
      </c>
      <c r="N49" s="158"/>
      <c r="O49" s="159" t="e">
        <f t="shared" si="0"/>
        <v>#DIV/0!</v>
      </c>
      <c r="P49" s="159">
        <f t="shared" si="1"/>
        <v>0</v>
      </c>
      <c r="Q49" s="160">
        <f>IF(M49="nio",0,IF(M49&gt;0,VLOOKUP(G49,'3-Productie normen'!A:L,VLOOKUP(M49,'3-Productie normen'!O:P,2,FALSE),FALSE)))</f>
        <v>0</v>
      </c>
      <c r="R49" s="160">
        <f t="shared" si="2"/>
        <v>0</v>
      </c>
      <c r="S49" s="161" t="str">
        <f>VLOOKUP(G49,'3-Productie normen'!A:L,10,FALSE)</f>
        <v>B</v>
      </c>
      <c r="T49" s="161" t="s">
        <v>193</v>
      </c>
      <c r="V49" s="123">
        <f t="shared" si="3"/>
        <v>2730</v>
      </c>
    </row>
    <row r="50" spans="1:22" ht="14.1" customHeight="1">
      <c r="A50" s="138">
        <f t="shared" si="4"/>
        <v>50</v>
      </c>
      <c r="B50" s="156" t="s">
        <v>78</v>
      </c>
      <c r="C50" s="156" t="s">
        <v>219</v>
      </c>
      <c r="D50" s="124" t="s">
        <v>190</v>
      </c>
      <c r="E50" s="157"/>
      <c r="F50" s="121" t="s">
        <v>220</v>
      </c>
      <c r="G50" s="121" t="s">
        <v>168</v>
      </c>
      <c r="H50" s="121" t="s">
        <v>221</v>
      </c>
      <c r="I50" s="121"/>
      <c r="J50" s="482">
        <v>236</v>
      </c>
      <c r="K50" s="442">
        <v>1</v>
      </c>
      <c r="L50" s="512"/>
      <c r="M50" s="158" t="s">
        <v>216</v>
      </c>
      <c r="N50" s="158"/>
      <c r="O50" s="159">
        <f t="shared" si="0"/>
        <v>0</v>
      </c>
      <c r="P50" s="159">
        <f t="shared" si="1"/>
        <v>0</v>
      </c>
      <c r="Q50" s="160">
        <f>IF(M50="nio",0,IF(M50&gt;0,VLOOKUP(G50,'3-Productie normen'!A:L,VLOOKUP(M50,'3-Productie normen'!O:P,2,FALSE),FALSE)))</f>
        <v>0</v>
      </c>
      <c r="R50" s="160">
        <f t="shared" si="2"/>
        <v>0</v>
      </c>
      <c r="S50" s="161">
        <f>VLOOKUP(G50,'3-Productie normen'!A:L,10,FALSE)</f>
        <v>0</v>
      </c>
      <c r="T50" s="161" t="s">
        <v>193</v>
      </c>
      <c r="V50" s="123">
        <f t="shared" si="3"/>
        <v>0</v>
      </c>
    </row>
    <row r="51" spans="1:22" ht="14.1" customHeight="1">
      <c r="A51" s="138">
        <f t="shared" si="4"/>
        <v>51</v>
      </c>
      <c r="B51" s="156" t="s">
        <v>78</v>
      </c>
      <c r="C51" s="156" t="s">
        <v>219</v>
      </c>
      <c r="D51" s="124" t="s">
        <v>190</v>
      </c>
      <c r="E51" s="157"/>
      <c r="F51" s="121" t="s">
        <v>222</v>
      </c>
      <c r="G51" s="121" t="s">
        <v>167</v>
      </c>
      <c r="H51" s="121" t="s">
        <v>223</v>
      </c>
      <c r="I51" s="121"/>
      <c r="J51" s="482">
        <v>8</v>
      </c>
      <c r="K51" s="442">
        <v>1</v>
      </c>
      <c r="L51" s="512"/>
      <c r="M51" s="158" t="s">
        <v>216</v>
      </c>
      <c r="N51" s="158"/>
      <c r="O51" s="159">
        <f t="shared" si="0"/>
        <v>0</v>
      </c>
      <c r="P51" s="159">
        <f t="shared" si="1"/>
        <v>0</v>
      </c>
      <c r="Q51" s="160">
        <f>IF(M51="nio",0,IF(M51&gt;0,VLOOKUP(G51,'3-Productie normen'!A:L,VLOOKUP(M51,'3-Productie normen'!O:P,2,FALSE),FALSE)))</f>
        <v>0</v>
      </c>
      <c r="R51" s="160">
        <f t="shared" si="2"/>
        <v>0</v>
      </c>
      <c r="S51" s="161">
        <f>VLOOKUP(G51,'3-Productie normen'!A:L,10,FALSE)</f>
        <v>0</v>
      </c>
      <c r="T51" s="161" t="s">
        <v>193</v>
      </c>
      <c r="V51" s="123">
        <f t="shared" si="3"/>
        <v>0</v>
      </c>
    </row>
    <row r="52" spans="1:22" ht="14.1" customHeight="1">
      <c r="A52" s="138">
        <f t="shared" si="4"/>
        <v>52</v>
      </c>
      <c r="B52" s="156" t="s">
        <v>78</v>
      </c>
      <c r="C52" s="156" t="s">
        <v>219</v>
      </c>
      <c r="D52" s="124" t="s">
        <v>190</v>
      </c>
      <c r="E52" s="157"/>
      <c r="F52" s="163" t="s">
        <v>224</v>
      </c>
      <c r="G52" s="163" t="s">
        <v>167</v>
      </c>
      <c r="H52" s="121" t="s">
        <v>221</v>
      </c>
      <c r="I52" s="121"/>
      <c r="J52" s="482">
        <v>36</v>
      </c>
      <c r="K52" s="442">
        <v>1</v>
      </c>
      <c r="L52" s="512"/>
      <c r="M52" s="158" t="s">
        <v>216</v>
      </c>
      <c r="N52" s="158"/>
      <c r="O52" s="159">
        <f t="shared" si="0"/>
        <v>0</v>
      </c>
      <c r="P52" s="159">
        <f t="shared" si="1"/>
        <v>0</v>
      </c>
      <c r="Q52" s="160">
        <f>IF(M52="nio",0,IF(M52&gt;0,VLOOKUP(G52,'3-Productie normen'!A:L,VLOOKUP(M52,'3-Productie normen'!O:P,2,FALSE),FALSE)))</f>
        <v>0</v>
      </c>
      <c r="R52" s="160">
        <f t="shared" si="2"/>
        <v>0</v>
      </c>
      <c r="S52" s="161">
        <f>VLOOKUP(G52,'3-Productie normen'!A:L,10,FALSE)</f>
        <v>0</v>
      </c>
      <c r="T52" s="161" t="s">
        <v>193</v>
      </c>
      <c r="V52" s="123">
        <f t="shared" si="3"/>
        <v>0</v>
      </c>
    </row>
    <row r="53" spans="1:22" ht="14.1" customHeight="1">
      <c r="A53" s="138">
        <f t="shared" si="4"/>
        <v>53</v>
      </c>
      <c r="B53" s="156" t="s">
        <v>78</v>
      </c>
      <c r="C53" s="156" t="s">
        <v>219</v>
      </c>
      <c r="D53" s="124" t="s">
        <v>190</v>
      </c>
      <c r="E53" s="157"/>
      <c r="F53" s="121" t="s">
        <v>225</v>
      </c>
      <c r="G53" s="121" t="s">
        <v>159</v>
      </c>
      <c r="H53" s="164" t="s">
        <v>221</v>
      </c>
      <c r="I53" s="121" t="s">
        <v>196</v>
      </c>
      <c r="J53" s="482">
        <v>1.9600000381469727</v>
      </c>
      <c r="K53" s="442">
        <v>1</v>
      </c>
      <c r="L53" s="512"/>
      <c r="M53" s="158">
        <v>52</v>
      </c>
      <c r="N53" s="158"/>
      <c r="O53" s="159" t="e">
        <f t="shared" si="0"/>
        <v>#DIV/0!</v>
      </c>
      <c r="P53" s="159">
        <f t="shared" si="1"/>
        <v>0</v>
      </c>
      <c r="Q53" s="160">
        <f>IF(M53="nio",0,IF(M53&gt;0,VLOOKUP(G53,'3-Productie normen'!A:L,VLOOKUP(M53,'3-Productie normen'!O:P,2,FALSE),FALSE)))</f>
        <v>0</v>
      </c>
      <c r="R53" s="160">
        <f t="shared" si="2"/>
        <v>0</v>
      </c>
      <c r="S53" s="161" t="str">
        <f>VLOOKUP(G53,'3-Productie normen'!A:L,10,FALSE)</f>
        <v>V</v>
      </c>
      <c r="T53" s="161" t="s">
        <v>193</v>
      </c>
      <c r="V53" s="123">
        <f t="shared" si="3"/>
        <v>101.92000198364258</v>
      </c>
    </row>
    <row r="54" spans="1:22" ht="14.1" customHeight="1">
      <c r="A54" s="138">
        <f t="shared" si="4"/>
        <v>54</v>
      </c>
      <c r="B54" s="156" t="s">
        <v>78</v>
      </c>
      <c r="C54" s="156" t="s">
        <v>219</v>
      </c>
      <c r="D54" s="124" t="s">
        <v>190</v>
      </c>
      <c r="E54" s="165"/>
      <c r="F54" s="166" t="s">
        <v>226</v>
      </c>
      <c r="G54" s="166" t="s">
        <v>160</v>
      </c>
      <c r="H54" s="121" t="s">
        <v>195</v>
      </c>
      <c r="I54" s="121" t="s">
        <v>196</v>
      </c>
      <c r="J54" s="482">
        <v>9.8999996185302734</v>
      </c>
      <c r="K54" s="442">
        <v>1</v>
      </c>
      <c r="L54" s="512"/>
      <c r="M54" s="158">
        <v>52</v>
      </c>
      <c r="N54" s="158"/>
      <c r="O54" s="159" t="e">
        <f t="shared" si="0"/>
        <v>#DIV/0!</v>
      </c>
      <c r="P54" s="159">
        <f t="shared" si="1"/>
        <v>0</v>
      </c>
      <c r="Q54" s="160">
        <f>IF(M54="nio",0,IF(M54&gt;0,VLOOKUP(G54,'3-Productie normen'!A:L,VLOOKUP(M54,'3-Productie normen'!O:P,2,FALSE),FALSE)))</f>
        <v>0</v>
      </c>
      <c r="R54" s="160">
        <f t="shared" si="2"/>
        <v>0</v>
      </c>
      <c r="S54" s="161" t="str">
        <f>VLOOKUP(G54,'3-Productie normen'!A:L,10,FALSE)</f>
        <v>S</v>
      </c>
      <c r="T54" s="161" t="s">
        <v>193</v>
      </c>
      <c r="V54" s="123">
        <f t="shared" si="3"/>
        <v>514.79998016357422</v>
      </c>
    </row>
    <row r="55" spans="1:22" ht="14.1" customHeight="1">
      <c r="A55" s="138">
        <f t="shared" si="4"/>
        <v>55</v>
      </c>
      <c r="B55" s="156" t="s">
        <v>78</v>
      </c>
      <c r="C55" s="156" t="s">
        <v>219</v>
      </c>
      <c r="D55" s="124" t="s">
        <v>190</v>
      </c>
      <c r="E55" s="157"/>
      <c r="F55" s="121" t="s">
        <v>226</v>
      </c>
      <c r="G55" s="121" t="s">
        <v>160</v>
      </c>
      <c r="H55" s="121" t="s">
        <v>195</v>
      </c>
      <c r="I55" s="121" t="s">
        <v>196</v>
      </c>
      <c r="J55" s="482">
        <v>8.6999998092651367</v>
      </c>
      <c r="K55" s="442">
        <v>1</v>
      </c>
      <c r="L55" s="512"/>
      <c r="M55" s="158">
        <v>52</v>
      </c>
      <c r="N55" s="158"/>
      <c r="O55" s="159" t="e">
        <f t="shared" si="0"/>
        <v>#DIV/0!</v>
      </c>
      <c r="P55" s="159">
        <f t="shared" si="1"/>
        <v>0</v>
      </c>
      <c r="Q55" s="160">
        <f>IF(M55="nio",0,IF(M55&gt;0,VLOOKUP(G55,'3-Productie normen'!A:L,VLOOKUP(M55,'3-Productie normen'!O:P,2,FALSE),FALSE)))</f>
        <v>0</v>
      </c>
      <c r="R55" s="160">
        <f t="shared" si="2"/>
        <v>0</v>
      </c>
      <c r="S55" s="161" t="str">
        <f>VLOOKUP(G55,'3-Productie normen'!A:L,10,FALSE)</f>
        <v>S</v>
      </c>
      <c r="T55" s="161" t="s">
        <v>193</v>
      </c>
      <c r="V55" s="123">
        <f t="shared" si="3"/>
        <v>452.39999008178711</v>
      </c>
    </row>
    <row r="56" spans="1:22" ht="14.1" customHeight="1">
      <c r="A56" s="138">
        <f t="shared" si="4"/>
        <v>56</v>
      </c>
      <c r="B56" s="156" t="s">
        <v>78</v>
      </c>
      <c r="C56" s="156" t="s">
        <v>219</v>
      </c>
      <c r="D56" s="124" t="s">
        <v>190</v>
      </c>
      <c r="E56" s="157"/>
      <c r="F56" s="121" t="s">
        <v>214</v>
      </c>
      <c r="G56" s="121" t="s">
        <v>168</v>
      </c>
      <c r="H56" s="121" t="s">
        <v>195</v>
      </c>
      <c r="I56" s="121"/>
      <c r="J56" s="482">
        <v>1.2000000476837158</v>
      </c>
      <c r="K56" s="442">
        <v>1</v>
      </c>
      <c r="L56" s="512"/>
      <c r="M56" s="158" t="s">
        <v>216</v>
      </c>
      <c r="N56" s="158"/>
      <c r="O56" s="159">
        <f t="shared" si="0"/>
        <v>0</v>
      </c>
      <c r="P56" s="159">
        <f t="shared" si="1"/>
        <v>0</v>
      </c>
      <c r="Q56" s="160">
        <f>IF(M56="nio",0,IF(M56&gt;0,VLOOKUP(G56,'3-Productie normen'!A:L,VLOOKUP(M56,'3-Productie normen'!O:P,2,FALSE),FALSE)))</f>
        <v>0</v>
      </c>
      <c r="R56" s="160">
        <f t="shared" si="2"/>
        <v>0</v>
      </c>
      <c r="S56" s="161">
        <f>VLOOKUP(G56,'3-Productie normen'!A:L,10,FALSE)</f>
        <v>0</v>
      </c>
      <c r="T56" s="161" t="s">
        <v>193</v>
      </c>
      <c r="V56" s="123">
        <f t="shared" si="3"/>
        <v>0</v>
      </c>
    </row>
    <row r="57" spans="1:22" ht="14.1" customHeight="1">
      <c r="A57" s="138">
        <f t="shared" si="4"/>
        <v>57</v>
      </c>
      <c r="B57" s="156" t="s">
        <v>78</v>
      </c>
      <c r="C57" s="156" t="s">
        <v>219</v>
      </c>
      <c r="D57" s="124" t="s">
        <v>190</v>
      </c>
      <c r="E57" s="157"/>
      <c r="F57" s="121" t="s">
        <v>206</v>
      </c>
      <c r="G57" s="121" t="s">
        <v>151</v>
      </c>
      <c r="H57" s="121" t="s">
        <v>201</v>
      </c>
      <c r="I57" s="121" t="s">
        <v>202</v>
      </c>
      <c r="J57" s="482">
        <v>73.599998474121094</v>
      </c>
      <c r="K57" s="442">
        <v>1</v>
      </c>
      <c r="L57" s="512"/>
      <c r="M57" s="158">
        <v>52</v>
      </c>
      <c r="N57" s="158"/>
      <c r="O57" s="159" t="e">
        <f t="shared" si="0"/>
        <v>#DIV/0!</v>
      </c>
      <c r="P57" s="159">
        <f t="shared" si="1"/>
        <v>0</v>
      </c>
      <c r="Q57" s="160">
        <f>IF(M57="nio",0,IF(M57&gt;0,VLOOKUP(G57,'3-Productie normen'!A:L,VLOOKUP(M57,'3-Productie normen'!O:P,2,FALSE),FALSE)))</f>
        <v>0</v>
      </c>
      <c r="R57" s="160">
        <f t="shared" si="2"/>
        <v>0</v>
      </c>
      <c r="S57" s="161" t="str">
        <f>VLOOKUP(G57,'3-Productie normen'!A:L,10,FALSE)</f>
        <v>B</v>
      </c>
      <c r="T57" s="161" t="s">
        <v>193</v>
      </c>
      <c r="V57" s="123">
        <f t="shared" si="3"/>
        <v>3827.1999206542969</v>
      </c>
    </row>
    <row r="58" spans="1:22" ht="14.1" customHeight="1">
      <c r="A58" s="138">
        <f t="shared" si="4"/>
        <v>58</v>
      </c>
      <c r="B58" s="156" t="s">
        <v>78</v>
      </c>
      <c r="C58" s="156" t="s">
        <v>219</v>
      </c>
      <c r="D58" s="124" t="s">
        <v>190</v>
      </c>
      <c r="E58" s="157"/>
      <c r="F58" s="121" t="s">
        <v>227</v>
      </c>
      <c r="G58" s="121" t="s">
        <v>157</v>
      </c>
      <c r="H58" s="121" t="s">
        <v>228</v>
      </c>
      <c r="I58" s="121"/>
      <c r="J58" s="482">
        <v>22.399999618530273</v>
      </c>
      <c r="K58" s="442">
        <v>1</v>
      </c>
      <c r="L58" s="512"/>
      <c r="M58" s="158">
        <v>52</v>
      </c>
      <c r="N58" s="158"/>
      <c r="O58" s="159" t="e">
        <f t="shared" si="0"/>
        <v>#DIV/0!</v>
      </c>
      <c r="P58" s="159">
        <f t="shared" si="1"/>
        <v>0</v>
      </c>
      <c r="Q58" s="160">
        <f>IF(M58="nio",0,IF(M58&gt;0,VLOOKUP(G58,'3-Productie normen'!A:L,VLOOKUP(M58,'3-Productie normen'!O:P,2,FALSE),FALSE)))</f>
        <v>0</v>
      </c>
      <c r="R58" s="160">
        <f t="shared" si="2"/>
        <v>0</v>
      </c>
      <c r="S58" s="161" t="str">
        <f>VLOOKUP(G58,'3-Productie normen'!A:L,10,FALSE)</f>
        <v>V</v>
      </c>
      <c r="T58" s="161" t="s">
        <v>193</v>
      </c>
      <c r="V58" s="123">
        <f t="shared" si="3"/>
        <v>1164.7999801635742</v>
      </c>
    </row>
    <row r="59" spans="1:22" ht="14.1" customHeight="1">
      <c r="A59" s="138">
        <f t="shared" si="4"/>
        <v>59</v>
      </c>
      <c r="B59" s="156" t="s">
        <v>78</v>
      </c>
      <c r="C59" s="156" t="s">
        <v>219</v>
      </c>
      <c r="D59" s="124" t="s">
        <v>190</v>
      </c>
      <c r="E59" s="157"/>
      <c r="F59" s="121" t="s">
        <v>229</v>
      </c>
      <c r="G59" s="121" t="s">
        <v>157</v>
      </c>
      <c r="H59" s="121" t="s">
        <v>191</v>
      </c>
      <c r="I59" s="121" t="s">
        <v>192</v>
      </c>
      <c r="J59" s="482">
        <v>8</v>
      </c>
      <c r="K59" s="442">
        <v>1</v>
      </c>
      <c r="L59" s="512"/>
      <c r="M59" s="158">
        <v>52</v>
      </c>
      <c r="N59" s="158"/>
      <c r="O59" s="159" t="e">
        <f t="shared" si="0"/>
        <v>#DIV/0!</v>
      </c>
      <c r="P59" s="159">
        <f t="shared" si="1"/>
        <v>0</v>
      </c>
      <c r="Q59" s="160">
        <f>IF(M59="nio",0,IF(M59&gt;0,VLOOKUP(G59,'3-Productie normen'!A:L,VLOOKUP(M59,'3-Productie normen'!O:P,2,FALSE),FALSE)))</f>
        <v>0</v>
      </c>
      <c r="R59" s="160">
        <f t="shared" si="2"/>
        <v>0</v>
      </c>
      <c r="S59" s="161" t="str">
        <f>VLOOKUP(G59,'3-Productie normen'!A:L,10,FALSE)</f>
        <v>V</v>
      </c>
      <c r="T59" s="161" t="s">
        <v>193</v>
      </c>
      <c r="V59" s="123">
        <f t="shared" si="3"/>
        <v>416</v>
      </c>
    </row>
    <row r="60" spans="1:22" ht="14.1" customHeight="1">
      <c r="A60" s="138">
        <f t="shared" si="4"/>
        <v>60</v>
      </c>
      <c r="B60" s="156" t="s">
        <v>78</v>
      </c>
      <c r="C60" s="156" t="s">
        <v>219</v>
      </c>
      <c r="D60" s="124" t="s">
        <v>190</v>
      </c>
      <c r="E60" s="157"/>
      <c r="F60" s="121" t="s">
        <v>212</v>
      </c>
      <c r="G60" s="121" t="s">
        <v>166</v>
      </c>
      <c r="H60" s="121" t="s">
        <v>195</v>
      </c>
      <c r="I60" s="121" t="s">
        <v>196</v>
      </c>
      <c r="J60" s="482">
        <v>7.4600000381469727</v>
      </c>
      <c r="K60" s="442">
        <v>1</v>
      </c>
      <c r="L60" s="512"/>
      <c r="M60" s="158">
        <v>52</v>
      </c>
      <c r="N60" s="158"/>
      <c r="O60" s="159" t="e">
        <f t="shared" si="0"/>
        <v>#DIV/0!</v>
      </c>
      <c r="P60" s="159">
        <f t="shared" si="1"/>
        <v>0</v>
      </c>
      <c r="Q60" s="160">
        <f>IF(M60="nio",0,IF(M60&gt;0,VLOOKUP(G60,'3-Productie normen'!A:L,VLOOKUP(M60,'3-Productie normen'!O:P,2,FALSE),FALSE)))</f>
        <v>0</v>
      </c>
      <c r="R60" s="160">
        <f t="shared" si="2"/>
        <v>0</v>
      </c>
      <c r="S60" s="161" t="str">
        <f>VLOOKUP(G60,'3-Productie normen'!A:L,10,FALSE)</f>
        <v>V</v>
      </c>
      <c r="T60" s="161" t="s">
        <v>193</v>
      </c>
      <c r="V60" s="123">
        <f t="shared" si="3"/>
        <v>387.92000198364258</v>
      </c>
    </row>
    <row r="61" spans="1:22" ht="14.1" customHeight="1">
      <c r="A61" s="138">
        <f t="shared" si="4"/>
        <v>61</v>
      </c>
      <c r="B61" s="156" t="s">
        <v>78</v>
      </c>
      <c r="C61" s="156" t="s">
        <v>219</v>
      </c>
      <c r="D61" s="124" t="s">
        <v>190</v>
      </c>
      <c r="E61" s="157"/>
      <c r="F61" s="121" t="s">
        <v>212</v>
      </c>
      <c r="G61" s="121" t="s">
        <v>166</v>
      </c>
      <c r="H61" s="121" t="s">
        <v>201</v>
      </c>
      <c r="I61" s="121" t="s">
        <v>202</v>
      </c>
      <c r="J61" s="482">
        <v>7.4600000381469727</v>
      </c>
      <c r="K61" s="442">
        <v>1</v>
      </c>
      <c r="L61" s="512"/>
      <c r="M61" s="158">
        <v>52</v>
      </c>
      <c r="N61" s="158"/>
      <c r="O61" s="159" t="e">
        <f t="shared" si="0"/>
        <v>#DIV/0!</v>
      </c>
      <c r="P61" s="159">
        <f t="shared" si="1"/>
        <v>0</v>
      </c>
      <c r="Q61" s="160">
        <f>IF(M61="nio",0,IF(M61&gt;0,VLOOKUP(G61,'3-Productie normen'!A:L,VLOOKUP(M61,'3-Productie normen'!O:P,2,FALSE),FALSE)))</f>
        <v>0</v>
      </c>
      <c r="R61" s="160">
        <f t="shared" si="2"/>
        <v>0</v>
      </c>
      <c r="S61" s="161" t="str">
        <f>VLOOKUP(G61,'3-Productie normen'!A:L,10,FALSE)</f>
        <v>V</v>
      </c>
      <c r="T61" s="161" t="s">
        <v>193</v>
      </c>
      <c r="V61" s="123">
        <f t="shared" si="3"/>
        <v>387.92000198364258</v>
      </c>
    </row>
    <row r="62" spans="1:22" ht="14.1" customHeight="1">
      <c r="A62" s="138">
        <f t="shared" si="4"/>
        <v>62</v>
      </c>
      <c r="B62" s="156" t="s">
        <v>78</v>
      </c>
      <c r="C62" s="156" t="s">
        <v>219</v>
      </c>
      <c r="D62" s="124" t="s">
        <v>190</v>
      </c>
      <c r="E62" s="157"/>
      <c r="F62" s="121" t="s">
        <v>230</v>
      </c>
      <c r="G62" s="121" t="s">
        <v>167</v>
      </c>
      <c r="H62" s="121" t="s">
        <v>231</v>
      </c>
      <c r="I62" s="121"/>
      <c r="J62" s="482">
        <v>1.9600000381469727</v>
      </c>
      <c r="K62" s="442">
        <v>1</v>
      </c>
      <c r="L62" s="512"/>
      <c r="M62" s="158" t="s">
        <v>216</v>
      </c>
      <c r="N62" s="158"/>
      <c r="O62" s="159">
        <f t="shared" si="0"/>
        <v>0</v>
      </c>
      <c r="P62" s="159">
        <f t="shared" si="1"/>
        <v>0</v>
      </c>
      <c r="Q62" s="160">
        <f>IF(M62="nio",0,IF(M62&gt;0,VLOOKUP(G62,'3-Productie normen'!A:L,VLOOKUP(M62,'3-Productie normen'!O:P,2,FALSE),FALSE)))</f>
        <v>0</v>
      </c>
      <c r="R62" s="160">
        <f t="shared" si="2"/>
        <v>0</v>
      </c>
      <c r="S62" s="161">
        <f>VLOOKUP(G62,'3-Productie normen'!A:L,10,FALSE)</f>
        <v>0</v>
      </c>
      <c r="T62" s="161" t="s">
        <v>193</v>
      </c>
      <c r="V62" s="123">
        <f t="shared" si="3"/>
        <v>0</v>
      </c>
    </row>
    <row r="63" spans="1:22" ht="14.1" customHeight="1">
      <c r="A63" s="138">
        <f t="shared" si="4"/>
        <v>63</v>
      </c>
      <c r="B63" s="156" t="s">
        <v>78</v>
      </c>
      <c r="C63" s="156" t="s">
        <v>219</v>
      </c>
      <c r="D63" s="124" t="s">
        <v>190</v>
      </c>
      <c r="E63" s="157"/>
      <c r="F63" s="121" t="s">
        <v>232</v>
      </c>
      <c r="G63" s="121" t="s">
        <v>160</v>
      </c>
      <c r="H63" s="121" t="s">
        <v>195</v>
      </c>
      <c r="I63" s="121" t="s">
        <v>196</v>
      </c>
      <c r="J63" s="482">
        <v>5.8400001525878906</v>
      </c>
      <c r="K63" s="442">
        <v>1</v>
      </c>
      <c r="L63" s="512"/>
      <c r="M63" s="158">
        <v>52</v>
      </c>
      <c r="N63" s="158"/>
      <c r="O63" s="159" t="e">
        <f t="shared" si="0"/>
        <v>#DIV/0!</v>
      </c>
      <c r="P63" s="159">
        <f t="shared" si="1"/>
        <v>0</v>
      </c>
      <c r="Q63" s="160">
        <f>IF(M63="nio",0,IF(M63&gt;0,VLOOKUP(G63,'3-Productie normen'!A:L,VLOOKUP(M63,'3-Productie normen'!O:P,2,FALSE),FALSE)))</f>
        <v>0</v>
      </c>
      <c r="R63" s="160">
        <f t="shared" si="2"/>
        <v>0</v>
      </c>
      <c r="S63" s="161" t="str">
        <f>VLOOKUP(G63,'3-Productie normen'!A:L,10,FALSE)</f>
        <v>S</v>
      </c>
      <c r="T63" s="161" t="s">
        <v>193</v>
      </c>
      <c r="V63" s="123">
        <f t="shared" si="3"/>
        <v>303.68000793457031</v>
      </c>
    </row>
    <row r="64" spans="1:22" ht="14.1" customHeight="1">
      <c r="A64" s="138">
        <f t="shared" si="4"/>
        <v>64</v>
      </c>
      <c r="B64" s="156" t="s">
        <v>78</v>
      </c>
      <c r="C64" s="156" t="s">
        <v>219</v>
      </c>
      <c r="D64" s="124" t="s">
        <v>190</v>
      </c>
      <c r="E64" s="157"/>
      <c r="F64" s="121" t="s">
        <v>233</v>
      </c>
      <c r="G64" s="121" t="s">
        <v>167</v>
      </c>
      <c r="H64" s="121" t="s">
        <v>231</v>
      </c>
      <c r="I64" s="121"/>
      <c r="J64" s="482">
        <v>6.9600000381469727</v>
      </c>
      <c r="K64" s="442">
        <v>1</v>
      </c>
      <c r="L64" s="512"/>
      <c r="M64" s="158" t="s">
        <v>216</v>
      </c>
      <c r="N64" s="158"/>
      <c r="O64" s="159">
        <f t="shared" si="0"/>
        <v>0</v>
      </c>
      <c r="P64" s="159">
        <f t="shared" si="1"/>
        <v>0</v>
      </c>
      <c r="Q64" s="160">
        <f>IF(M64="nio",0,IF(M64&gt;0,VLOOKUP(G64,'3-Productie normen'!A:L,VLOOKUP(M64,'3-Productie normen'!O:P,2,FALSE),FALSE)))</f>
        <v>0</v>
      </c>
      <c r="R64" s="160">
        <f t="shared" si="2"/>
        <v>0</v>
      </c>
      <c r="S64" s="161">
        <f>VLOOKUP(G64,'3-Productie normen'!A:L,10,FALSE)</f>
        <v>0</v>
      </c>
      <c r="T64" s="161" t="s">
        <v>193</v>
      </c>
      <c r="V64" s="123">
        <f t="shared" si="3"/>
        <v>0</v>
      </c>
    </row>
    <row r="65" spans="1:22" ht="14.1" customHeight="1">
      <c r="A65" s="138">
        <f t="shared" si="4"/>
        <v>65</v>
      </c>
      <c r="B65" s="156" t="s">
        <v>78</v>
      </c>
      <c r="C65" s="156" t="s">
        <v>219</v>
      </c>
      <c r="D65" s="124" t="s">
        <v>190</v>
      </c>
      <c r="E65" s="157"/>
      <c r="F65" s="121" t="s">
        <v>198</v>
      </c>
      <c r="G65" s="121" t="s">
        <v>160</v>
      </c>
      <c r="H65" s="121" t="s">
        <v>195</v>
      </c>
      <c r="I65" s="121" t="s">
        <v>196</v>
      </c>
      <c r="J65" s="482">
        <v>1.6000000238418579</v>
      </c>
      <c r="K65" s="442">
        <v>1</v>
      </c>
      <c r="L65" s="512"/>
      <c r="M65" s="158">
        <v>52</v>
      </c>
      <c r="N65" s="158"/>
      <c r="O65" s="159" t="e">
        <f t="shared" si="0"/>
        <v>#DIV/0!</v>
      </c>
      <c r="P65" s="159">
        <f t="shared" si="1"/>
        <v>0</v>
      </c>
      <c r="Q65" s="160">
        <f>IF(M65="nio",0,IF(M65&gt;0,VLOOKUP(G65,'3-Productie normen'!A:L,VLOOKUP(M65,'3-Productie normen'!O:P,2,FALSE),FALSE)))</f>
        <v>0</v>
      </c>
      <c r="R65" s="160">
        <f t="shared" si="2"/>
        <v>0</v>
      </c>
      <c r="S65" s="161" t="str">
        <f>VLOOKUP(G65,'3-Productie normen'!A:L,10,FALSE)</f>
        <v>S</v>
      </c>
      <c r="T65" s="161" t="s">
        <v>193</v>
      </c>
      <c r="V65" s="123">
        <f t="shared" si="3"/>
        <v>83.200001239776611</v>
      </c>
    </row>
    <row r="66" spans="1:22" ht="14.1" customHeight="1">
      <c r="A66" s="138">
        <f t="shared" si="4"/>
        <v>66</v>
      </c>
      <c r="B66" s="156" t="s">
        <v>78</v>
      </c>
      <c r="C66" s="156" t="s">
        <v>219</v>
      </c>
      <c r="D66" s="124" t="s">
        <v>190</v>
      </c>
      <c r="E66" s="157"/>
      <c r="F66" s="121" t="s">
        <v>198</v>
      </c>
      <c r="G66" s="121" t="s">
        <v>160</v>
      </c>
      <c r="H66" s="121" t="s">
        <v>195</v>
      </c>
      <c r="I66" s="121" t="s">
        <v>196</v>
      </c>
      <c r="J66" s="482">
        <v>1.6000000238418579</v>
      </c>
      <c r="K66" s="442">
        <v>1</v>
      </c>
      <c r="L66" s="512"/>
      <c r="M66" s="158">
        <v>52</v>
      </c>
      <c r="N66" s="158"/>
      <c r="O66" s="159" t="e">
        <f t="shared" si="0"/>
        <v>#DIV/0!</v>
      </c>
      <c r="P66" s="159">
        <f t="shared" si="1"/>
        <v>0</v>
      </c>
      <c r="Q66" s="160">
        <f>IF(M66="nio",0,IF(M66&gt;0,VLOOKUP(G66,'3-Productie normen'!A:L,VLOOKUP(M66,'3-Productie normen'!O:P,2,FALSE),FALSE)))</f>
        <v>0</v>
      </c>
      <c r="R66" s="160">
        <f t="shared" si="2"/>
        <v>0</v>
      </c>
      <c r="S66" s="161" t="str">
        <f>VLOOKUP(G66,'3-Productie normen'!A:L,10,FALSE)</f>
        <v>S</v>
      </c>
      <c r="T66" s="161" t="s">
        <v>193</v>
      </c>
      <c r="V66" s="123">
        <f t="shared" si="3"/>
        <v>83.200001239776611</v>
      </c>
    </row>
    <row r="67" spans="1:22" ht="14.1" customHeight="1">
      <c r="A67" s="138">
        <f t="shared" si="4"/>
        <v>67</v>
      </c>
      <c r="B67" s="156" t="s">
        <v>78</v>
      </c>
      <c r="C67" s="156" t="s">
        <v>219</v>
      </c>
      <c r="D67" s="124" t="s">
        <v>190</v>
      </c>
      <c r="E67" s="157"/>
      <c r="F67" s="121" t="s">
        <v>234</v>
      </c>
      <c r="G67" s="121" t="s">
        <v>167</v>
      </c>
      <c r="H67" s="121" t="s">
        <v>201</v>
      </c>
      <c r="I67" s="121"/>
      <c r="J67" s="482">
        <v>11.600000381469727</v>
      </c>
      <c r="K67" s="442">
        <v>1</v>
      </c>
      <c r="L67" s="512"/>
      <c r="M67" s="158" t="s">
        <v>216</v>
      </c>
      <c r="N67" s="158"/>
      <c r="O67" s="159">
        <f t="shared" si="0"/>
        <v>0</v>
      </c>
      <c r="P67" s="159">
        <f t="shared" si="1"/>
        <v>0</v>
      </c>
      <c r="Q67" s="160">
        <f>IF(M67="nio",0,IF(M67&gt;0,VLOOKUP(G67,'3-Productie normen'!A:L,VLOOKUP(M67,'3-Productie normen'!O:P,2,FALSE),FALSE)))</f>
        <v>0</v>
      </c>
      <c r="R67" s="160">
        <f t="shared" si="2"/>
        <v>0</v>
      </c>
      <c r="S67" s="161">
        <f>VLOOKUP(G67,'3-Productie normen'!A:L,10,FALSE)</f>
        <v>0</v>
      </c>
      <c r="T67" s="161" t="s">
        <v>193</v>
      </c>
      <c r="V67" s="123">
        <f t="shared" si="3"/>
        <v>0</v>
      </c>
    </row>
    <row r="68" spans="1:22" ht="14.1" customHeight="1">
      <c r="A68" s="138">
        <f t="shared" si="4"/>
        <v>68</v>
      </c>
      <c r="B68" s="156" t="s">
        <v>78</v>
      </c>
      <c r="C68" s="156" t="s">
        <v>219</v>
      </c>
      <c r="D68" s="124" t="s">
        <v>190</v>
      </c>
      <c r="E68" s="157"/>
      <c r="F68" s="121" t="s">
        <v>235</v>
      </c>
      <c r="G68" s="121" t="s">
        <v>165</v>
      </c>
      <c r="H68" s="121" t="s">
        <v>201</v>
      </c>
      <c r="I68" s="121" t="s">
        <v>202</v>
      </c>
      <c r="J68" s="482">
        <v>11.600000381469727</v>
      </c>
      <c r="K68" s="442">
        <v>1</v>
      </c>
      <c r="L68" s="512"/>
      <c r="M68" s="158">
        <v>52</v>
      </c>
      <c r="N68" s="158"/>
      <c r="O68" s="159" t="e">
        <f t="shared" si="0"/>
        <v>#DIV/0!</v>
      </c>
      <c r="P68" s="159">
        <f t="shared" si="1"/>
        <v>0</v>
      </c>
      <c r="Q68" s="160">
        <f>IF(M68="nio",0,IF(M68&gt;0,VLOOKUP(G68,'3-Productie normen'!A:L,VLOOKUP(M68,'3-Productie normen'!O:P,2,FALSE),FALSE)))</f>
        <v>0</v>
      </c>
      <c r="R68" s="160">
        <f t="shared" si="2"/>
        <v>0</v>
      </c>
      <c r="S68" s="161" t="str">
        <f>VLOOKUP(G68,'3-Productie normen'!A:L,10,FALSE)</f>
        <v>B</v>
      </c>
      <c r="T68" s="161" t="s">
        <v>193</v>
      </c>
      <c r="V68" s="123">
        <f t="shared" si="3"/>
        <v>603.20001983642578</v>
      </c>
    </row>
    <row r="69" spans="1:22" ht="14.1" customHeight="1">
      <c r="A69" s="138">
        <f t="shared" si="4"/>
        <v>69</v>
      </c>
      <c r="B69" s="156" t="s">
        <v>78</v>
      </c>
      <c r="C69" s="156" t="s">
        <v>219</v>
      </c>
      <c r="D69" s="124" t="s">
        <v>190</v>
      </c>
      <c r="E69" s="157"/>
      <c r="F69" s="121" t="s">
        <v>200</v>
      </c>
      <c r="G69" s="121" t="s">
        <v>138</v>
      </c>
      <c r="H69" s="121" t="s">
        <v>201</v>
      </c>
      <c r="I69" s="121" t="s">
        <v>202</v>
      </c>
      <c r="J69" s="482">
        <v>8</v>
      </c>
      <c r="K69" s="442">
        <v>1</v>
      </c>
      <c r="L69" s="512"/>
      <c r="M69" s="158">
        <v>52</v>
      </c>
      <c r="N69" s="158"/>
      <c r="O69" s="159" t="e">
        <f t="shared" si="0"/>
        <v>#DIV/0!</v>
      </c>
      <c r="P69" s="159">
        <f t="shared" si="1"/>
        <v>0</v>
      </c>
      <c r="Q69" s="160">
        <f>IF(M69="nio",0,IF(M69&gt;0,VLOOKUP(G69,'3-Productie normen'!A:L,VLOOKUP(M69,'3-Productie normen'!O:P,2,FALSE),FALSE)))</f>
        <v>0</v>
      </c>
      <c r="R69" s="160">
        <f t="shared" si="2"/>
        <v>0</v>
      </c>
      <c r="S69" s="161" t="str">
        <f>VLOOKUP(G69,'3-Productie normen'!A:L,10,FALSE)</f>
        <v>B</v>
      </c>
      <c r="T69" s="161" t="s">
        <v>193</v>
      </c>
      <c r="V69" s="123">
        <f t="shared" si="3"/>
        <v>416</v>
      </c>
    </row>
    <row r="70" spans="1:22" ht="14.1" customHeight="1">
      <c r="A70" s="138">
        <f t="shared" si="4"/>
        <v>70</v>
      </c>
      <c r="B70" s="156" t="s">
        <v>79</v>
      </c>
      <c r="C70" s="156" t="s">
        <v>236</v>
      </c>
      <c r="D70" s="124" t="s">
        <v>190</v>
      </c>
      <c r="E70" s="157"/>
      <c r="F70" s="121" t="s">
        <v>237</v>
      </c>
      <c r="G70" s="121" t="s">
        <v>166</v>
      </c>
      <c r="H70" s="121" t="s">
        <v>201</v>
      </c>
      <c r="I70" s="121" t="s">
        <v>202</v>
      </c>
      <c r="J70" s="482">
        <v>4</v>
      </c>
      <c r="K70" s="442">
        <v>1</v>
      </c>
      <c r="L70" s="442">
        <v>1</v>
      </c>
      <c r="M70" s="158">
        <v>255</v>
      </c>
      <c r="N70" s="158">
        <v>5</v>
      </c>
      <c r="O70" s="159" t="e">
        <f t="shared" si="0"/>
        <v>#DIV/0!</v>
      </c>
      <c r="P70" s="159" t="e">
        <f t="shared" si="1"/>
        <v>#DIV/0!</v>
      </c>
      <c r="Q70" s="160">
        <f>IF(M70="nio",0,IF(M70&gt;0,VLOOKUP(G70,'3-Productie normen'!A:L,VLOOKUP(M70,'3-Productie normen'!O:P,2,FALSE),FALSE)))</f>
        <v>0</v>
      </c>
      <c r="R70" s="160">
        <f t="shared" si="2"/>
        <v>0</v>
      </c>
      <c r="S70" s="161" t="str">
        <f>VLOOKUP(G70,'3-Productie normen'!A:L,10,FALSE)</f>
        <v>V</v>
      </c>
      <c r="T70" s="161" t="s">
        <v>238</v>
      </c>
      <c r="V70" s="123">
        <f t="shared" si="3"/>
        <v>1020</v>
      </c>
    </row>
    <row r="71" spans="1:22" ht="14.1" customHeight="1">
      <c r="A71" s="138">
        <f t="shared" si="4"/>
        <v>71</v>
      </c>
      <c r="B71" s="156" t="s">
        <v>79</v>
      </c>
      <c r="C71" s="156" t="s">
        <v>236</v>
      </c>
      <c r="D71" s="124" t="s">
        <v>190</v>
      </c>
      <c r="E71" s="157"/>
      <c r="F71" s="121" t="s">
        <v>212</v>
      </c>
      <c r="G71" s="121" t="s">
        <v>166</v>
      </c>
      <c r="H71" s="121" t="s">
        <v>191</v>
      </c>
      <c r="I71" s="121" t="s">
        <v>192</v>
      </c>
      <c r="J71" s="482">
        <v>8</v>
      </c>
      <c r="K71" s="442">
        <v>1</v>
      </c>
      <c r="L71" s="442">
        <v>1</v>
      </c>
      <c r="M71" s="158">
        <v>255</v>
      </c>
      <c r="N71" s="158">
        <v>5</v>
      </c>
      <c r="O71" s="159" t="e">
        <f t="shared" si="0"/>
        <v>#DIV/0!</v>
      </c>
      <c r="P71" s="159" t="e">
        <f t="shared" si="1"/>
        <v>#DIV/0!</v>
      </c>
      <c r="Q71" s="160">
        <f>IF(M71="nio",0,IF(M71&gt;0,VLOOKUP(G71,'3-Productie normen'!A:L,VLOOKUP(M71,'3-Productie normen'!O:P,2,FALSE),FALSE)))</f>
        <v>0</v>
      </c>
      <c r="R71" s="160">
        <f t="shared" si="2"/>
        <v>0</v>
      </c>
      <c r="S71" s="161" t="str">
        <f>VLOOKUP(G71,'3-Productie normen'!A:L,10,FALSE)</f>
        <v>V</v>
      </c>
      <c r="T71" s="161" t="s">
        <v>238</v>
      </c>
      <c r="V71" s="123">
        <f t="shared" si="3"/>
        <v>2040</v>
      </c>
    </row>
    <row r="72" spans="1:22" ht="14.1" customHeight="1">
      <c r="A72" s="138">
        <f t="shared" si="4"/>
        <v>72</v>
      </c>
      <c r="B72" s="156" t="s">
        <v>79</v>
      </c>
      <c r="C72" s="156" t="s">
        <v>236</v>
      </c>
      <c r="D72" s="124" t="s">
        <v>190</v>
      </c>
      <c r="E72" s="157"/>
      <c r="F72" s="121" t="s">
        <v>153</v>
      </c>
      <c r="G72" s="121" t="s">
        <v>153</v>
      </c>
      <c r="H72" s="121" t="s">
        <v>191</v>
      </c>
      <c r="I72" s="121" t="s">
        <v>192</v>
      </c>
      <c r="J72" s="482">
        <v>0</v>
      </c>
      <c r="K72" s="442">
        <v>1</v>
      </c>
      <c r="L72" s="442">
        <v>1</v>
      </c>
      <c r="M72" s="158">
        <v>255</v>
      </c>
      <c r="N72" s="158">
        <v>5</v>
      </c>
      <c r="O72" s="159" t="e">
        <f t="shared" si="0"/>
        <v>#DIV/0!</v>
      </c>
      <c r="P72" s="159" t="e">
        <f t="shared" si="1"/>
        <v>#DIV/0!</v>
      </c>
      <c r="Q72" s="160">
        <f>IF(M72="nio",0,IF(M72&gt;0,VLOOKUP(G72,'3-Productie normen'!A:L,VLOOKUP(M72,'3-Productie normen'!O:P,2,FALSE),FALSE)))</f>
        <v>0</v>
      </c>
      <c r="R72" s="160">
        <f t="shared" si="2"/>
        <v>0</v>
      </c>
      <c r="S72" s="161" t="str">
        <f>VLOOKUP(G72,'3-Productie normen'!A:L,10,FALSE)</f>
        <v>V</v>
      </c>
      <c r="T72" s="161" t="s">
        <v>238</v>
      </c>
      <c r="V72" s="123">
        <f t="shared" si="3"/>
        <v>0</v>
      </c>
    </row>
    <row r="73" spans="1:22" ht="14.1" customHeight="1">
      <c r="A73" s="138">
        <f t="shared" si="4"/>
        <v>73</v>
      </c>
      <c r="B73" s="156" t="s">
        <v>79</v>
      </c>
      <c r="C73" s="156" t="s">
        <v>236</v>
      </c>
      <c r="D73" s="124" t="s">
        <v>190</v>
      </c>
      <c r="E73" s="157"/>
      <c r="F73" s="121" t="s">
        <v>163</v>
      </c>
      <c r="G73" s="121" t="s">
        <v>163</v>
      </c>
      <c r="H73" s="121" t="s">
        <v>205</v>
      </c>
      <c r="I73" s="121"/>
      <c r="J73" s="482">
        <v>0</v>
      </c>
      <c r="K73" s="442">
        <v>1</v>
      </c>
      <c r="L73" s="442">
        <v>1</v>
      </c>
      <c r="M73" s="158">
        <v>255</v>
      </c>
      <c r="N73" s="158">
        <v>5</v>
      </c>
      <c r="O73" s="159" t="e">
        <f t="shared" si="0"/>
        <v>#DIV/0!</v>
      </c>
      <c r="P73" s="159" t="e">
        <f t="shared" si="1"/>
        <v>#DIV/0!</v>
      </c>
      <c r="Q73" s="160">
        <f>IF(M73="nio",0,IF(M73&gt;0,VLOOKUP(G73,'3-Productie normen'!A:L,VLOOKUP(M73,'3-Productie normen'!O:P,2,FALSE),FALSE)))</f>
        <v>0</v>
      </c>
      <c r="R73" s="160">
        <f t="shared" si="2"/>
        <v>0</v>
      </c>
      <c r="S73" s="161" t="str">
        <f>VLOOKUP(G73,'3-Productie normen'!A:L,10,FALSE)</f>
        <v>V</v>
      </c>
      <c r="T73" s="161" t="s">
        <v>238</v>
      </c>
      <c r="V73" s="123">
        <f t="shared" si="3"/>
        <v>0</v>
      </c>
    </row>
    <row r="74" spans="1:22" ht="14.1" customHeight="1">
      <c r="A74" s="138">
        <f t="shared" si="4"/>
        <v>74</v>
      </c>
      <c r="B74" s="156" t="s">
        <v>79</v>
      </c>
      <c r="C74" s="156" t="s">
        <v>236</v>
      </c>
      <c r="D74" s="124" t="s">
        <v>190</v>
      </c>
      <c r="E74" s="157"/>
      <c r="F74" s="121" t="s">
        <v>163</v>
      </c>
      <c r="G74" s="121" t="s">
        <v>163</v>
      </c>
      <c r="H74" s="121" t="s">
        <v>201</v>
      </c>
      <c r="I74" s="121" t="s">
        <v>202</v>
      </c>
      <c r="J74" s="482">
        <v>0</v>
      </c>
      <c r="K74" s="442">
        <v>1</v>
      </c>
      <c r="L74" s="442">
        <v>1</v>
      </c>
      <c r="M74" s="158">
        <v>255</v>
      </c>
      <c r="N74" s="158">
        <v>5</v>
      </c>
      <c r="O74" s="159" t="e">
        <f t="shared" ref="O74:O137" si="5">IF(M74="nio",0,IF(M74&gt;0,M74*J74/Q74,0))*K74</f>
        <v>#DIV/0!</v>
      </c>
      <c r="P74" s="159" t="e">
        <f t="shared" ref="P74:P137" si="6">IF(N74&gt;0,N74*J74/R74,0)*L74</f>
        <v>#DIV/0!</v>
      </c>
      <c r="Q74" s="160">
        <f>IF(M74="nio",0,IF(M74&gt;0,VLOOKUP(G74,'3-Productie normen'!A:L,VLOOKUP(M74,'3-Productie normen'!O:P,2,FALSE),FALSE)))</f>
        <v>0</v>
      </c>
      <c r="R74" s="160">
        <f t="shared" ref="R74:R137" si="7">IF(N74&gt;0,Q74*$R$8,0)</f>
        <v>0</v>
      </c>
      <c r="S74" s="161" t="str">
        <f>VLOOKUP(G74,'3-Productie normen'!A:L,10,FALSE)</f>
        <v>V</v>
      </c>
      <c r="T74" s="161" t="s">
        <v>238</v>
      </c>
      <c r="V74" s="123">
        <f t="shared" ref="V74:V137" si="8">SUM(M74:M74)*J74</f>
        <v>0</v>
      </c>
    </row>
    <row r="75" spans="1:22" ht="14.1" customHeight="1">
      <c r="A75" s="138">
        <f t="shared" ref="A75:A138" si="9">A74+1</f>
        <v>75</v>
      </c>
      <c r="B75" s="156" t="s">
        <v>79</v>
      </c>
      <c r="C75" s="156" t="s">
        <v>236</v>
      </c>
      <c r="D75" s="124" t="s">
        <v>190</v>
      </c>
      <c r="E75" s="157"/>
      <c r="F75" s="121" t="s">
        <v>212</v>
      </c>
      <c r="G75" s="121" t="s">
        <v>166</v>
      </c>
      <c r="H75" s="121" t="s">
        <v>191</v>
      </c>
      <c r="I75" s="121" t="s">
        <v>192</v>
      </c>
      <c r="J75" s="482">
        <v>22.55</v>
      </c>
      <c r="K75" s="442">
        <v>1</v>
      </c>
      <c r="L75" s="442">
        <v>1</v>
      </c>
      <c r="M75" s="158">
        <v>255</v>
      </c>
      <c r="N75" s="158">
        <v>5</v>
      </c>
      <c r="O75" s="159" t="e">
        <f t="shared" si="5"/>
        <v>#DIV/0!</v>
      </c>
      <c r="P75" s="159" t="e">
        <f t="shared" si="6"/>
        <v>#DIV/0!</v>
      </c>
      <c r="Q75" s="160">
        <f>IF(M75="nio",0,IF(M75&gt;0,VLOOKUP(G75,'3-Productie normen'!A:L,VLOOKUP(M75,'3-Productie normen'!O:P,2,FALSE),FALSE)))</f>
        <v>0</v>
      </c>
      <c r="R75" s="160">
        <f t="shared" si="7"/>
        <v>0</v>
      </c>
      <c r="S75" s="161" t="str">
        <f>VLOOKUP(G75,'3-Productie normen'!A:L,10,FALSE)</f>
        <v>V</v>
      </c>
      <c r="T75" s="161" t="s">
        <v>238</v>
      </c>
      <c r="V75" s="123">
        <f t="shared" si="8"/>
        <v>5750.25</v>
      </c>
    </row>
    <row r="76" spans="1:22" ht="14.1" customHeight="1">
      <c r="A76" s="138">
        <f t="shared" si="9"/>
        <v>76</v>
      </c>
      <c r="B76" s="156" t="s">
        <v>79</v>
      </c>
      <c r="C76" s="156" t="s">
        <v>236</v>
      </c>
      <c r="D76" s="124" t="s">
        <v>190</v>
      </c>
      <c r="E76" s="157"/>
      <c r="F76" s="121" t="s">
        <v>212</v>
      </c>
      <c r="G76" s="121" t="s">
        <v>166</v>
      </c>
      <c r="H76" s="121" t="s">
        <v>239</v>
      </c>
      <c r="I76" s="121" t="s">
        <v>196</v>
      </c>
      <c r="J76" s="482">
        <v>10.8</v>
      </c>
      <c r="K76" s="442">
        <v>1</v>
      </c>
      <c r="L76" s="442">
        <v>1</v>
      </c>
      <c r="M76" s="158">
        <v>255</v>
      </c>
      <c r="N76" s="158">
        <v>5</v>
      </c>
      <c r="O76" s="159" t="e">
        <f t="shared" si="5"/>
        <v>#DIV/0!</v>
      </c>
      <c r="P76" s="159" t="e">
        <f t="shared" si="6"/>
        <v>#DIV/0!</v>
      </c>
      <c r="Q76" s="160">
        <f>IF(M76="nio",0,IF(M76&gt;0,VLOOKUP(G76,'3-Productie normen'!A:L,VLOOKUP(M76,'3-Productie normen'!O:P,2,FALSE),FALSE)))</f>
        <v>0</v>
      </c>
      <c r="R76" s="160">
        <f t="shared" si="7"/>
        <v>0</v>
      </c>
      <c r="S76" s="161" t="str">
        <f>VLOOKUP(G76,'3-Productie normen'!A:L,10,FALSE)</f>
        <v>V</v>
      </c>
      <c r="T76" s="161" t="s">
        <v>238</v>
      </c>
      <c r="V76" s="123">
        <f t="shared" si="8"/>
        <v>2754</v>
      </c>
    </row>
    <row r="77" spans="1:22" ht="14.1" customHeight="1">
      <c r="A77" s="138">
        <f t="shared" si="9"/>
        <v>77</v>
      </c>
      <c r="B77" s="156" t="s">
        <v>79</v>
      </c>
      <c r="C77" s="156" t="s">
        <v>236</v>
      </c>
      <c r="D77" s="124" t="s">
        <v>190</v>
      </c>
      <c r="E77" s="157"/>
      <c r="F77" s="121" t="s">
        <v>200</v>
      </c>
      <c r="G77" s="121" t="s">
        <v>138</v>
      </c>
      <c r="H77" s="121" t="s">
        <v>240</v>
      </c>
      <c r="I77" s="121" t="s">
        <v>196</v>
      </c>
      <c r="J77" s="482">
        <v>7.2</v>
      </c>
      <c r="K77" s="442">
        <v>1</v>
      </c>
      <c r="L77" s="442">
        <v>1</v>
      </c>
      <c r="M77" s="158">
        <v>255</v>
      </c>
      <c r="N77" s="158">
        <v>5</v>
      </c>
      <c r="O77" s="159" t="e">
        <f t="shared" si="5"/>
        <v>#DIV/0!</v>
      </c>
      <c r="P77" s="159" t="e">
        <f t="shared" si="6"/>
        <v>#DIV/0!</v>
      </c>
      <c r="Q77" s="160">
        <f>IF(M77="nio",0,IF(M77&gt;0,VLOOKUP(G77,'3-Productie normen'!A:L,VLOOKUP(M77,'3-Productie normen'!O:P,2,FALSE),FALSE)))</f>
        <v>0</v>
      </c>
      <c r="R77" s="160">
        <f t="shared" si="7"/>
        <v>0</v>
      </c>
      <c r="S77" s="161" t="str">
        <f>VLOOKUP(G77,'3-Productie normen'!A:L,10,FALSE)</f>
        <v>B</v>
      </c>
      <c r="T77" s="161" t="s">
        <v>238</v>
      </c>
      <c r="V77" s="123">
        <f t="shared" si="8"/>
        <v>1836</v>
      </c>
    </row>
    <row r="78" spans="1:22" ht="14.1" customHeight="1">
      <c r="A78" s="138">
        <f t="shared" si="9"/>
        <v>78</v>
      </c>
      <c r="B78" s="156" t="s">
        <v>79</v>
      </c>
      <c r="C78" s="156" t="s">
        <v>236</v>
      </c>
      <c r="D78" s="124" t="s">
        <v>190</v>
      </c>
      <c r="E78" s="157"/>
      <c r="F78" s="121" t="s">
        <v>234</v>
      </c>
      <c r="G78" s="121" t="s">
        <v>167</v>
      </c>
      <c r="H78" s="121" t="s">
        <v>240</v>
      </c>
      <c r="I78" s="121"/>
      <c r="J78" s="482">
        <v>9</v>
      </c>
      <c r="K78" s="442">
        <v>1</v>
      </c>
      <c r="L78" s="512"/>
      <c r="M78" s="158" t="s">
        <v>216</v>
      </c>
      <c r="N78" s="158"/>
      <c r="O78" s="159">
        <f t="shared" si="5"/>
        <v>0</v>
      </c>
      <c r="P78" s="159">
        <f t="shared" si="6"/>
        <v>0</v>
      </c>
      <c r="Q78" s="160">
        <f>IF(M78="nio",0,IF(M78&gt;0,VLOOKUP(G78,'3-Productie normen'!A:L,VLOOKUP(M78,'3-Productie normen'!O:P,2,FALSE),FALSE)))</f>
        <v>0</v>
      </c>
      <c r="R78" s="160">
        <f t="shared" si="7"/>
        <v>0</v>
      </c>
      <c r="S78" s="161">
        <f>VLOOKUP(G78,'3-Productie normen'!A:L,10,FALSE)</f>
        <v>0</v>
      </c>
      <c r="T78" s="161" t="s">
        <v>238</v>
      </c>
      <c r="V78" s="123">
        <f t="shared" si="8"/>
        <v>0</v>
      </c>
    </row>
    <row r="79" spans="1:22" ht="14.1" customHeight="1">
      <c r="A79" s="138">
        <f t="shared" si="9"/>
        <v>79</v>
      </c>
      <c r="B79" s="156" t="s">
        <v>79</v>
      </c>
      <c r="C79" s="156" t="s">
        <v>236</v>
      </c>
      <c r="D79" s="124" t="s">
        <v>190</v>
      </c>
      <c r="E79" s="157"/>
      <c r="F79" s="121" t="s">
        <v>222</v>
      </c>
      <c r="G79" s="121" t="s">
        <v>167</v>
      </c>
      <c r="H79" s="121" t="s">
        <v>240</v>
      </c>
      <c r="I79" s="121"/>
      <c r="J79" s="482">
        <v>10.56</v>
      </c>
      <c r="K79" s="442">
        <v>1</v>
      </c>
      <c r="L79" s="512"/>
      <c r="M79" s="158" t="s">
        <v>216</v>
      </c>
      <c r="N79" s="158"/>
      <c r="O79" s="159">
        <f t="shared" si="5"/>
        <v>0</v>
      </c>
      <c r="P79" s="159">
        <f t="shared" si="6"/>
        <v>0</v>
      </c>
      <c r="Q79" s="160">
        <f>IF(M79="nio",0,IF(M79&gt;0,VLOOKUP(G79,'3-Productie normen'!A:L,VLOOKUP(M79,'3-Productie normen'!O:P,2,FALSE),FALSE)))</f>
        <v>0</v>
      </c>
      <c r="R79" s="160">
        <f t="shared" si="7"/>
        <v>0</v>
      </c>
      <c r="S79" s="161">
        <f>VLOOKUP(G79,'3-Productie normen'!A:L,10,FALSE)</f>
        <v>0</v>
      </c>
      <c r="T79" s="161" t="s">
        <v>238</v>
      </c>
      <c r="V79" s="123">
        <f t="shared" si="8"/>
        <v>0</v>
      </c>
    </row>
    <row r="80" spans="1:22" ht="14.1" customHeight="1">
      <c r="A80" s="138">
        <f t="shared" si="9"/>
        <v>80</v>
      </c>
      <c r="B80" s="156" t="s">
        <v>79</v>
      </c>
      <c r="C80" s="156" t="s">
        <v>236</v>
      </c>
      <c r="D80" s="124" t="s">
        <v>190</v>
      </c>
      <c r="E80" s="157"/>
      <c r="F80" s="121" t="s">
        <v>241</v>
      </c>
      <c r="G80" s="121" t="s">
        <v>138</v>
      </c>
      <c r="H80" s="121" t="s">
        <v>221</v>
      </c>
      <c r="I80" s="121" t="s">
        <v>196</v>
      </c>
      <c r="J80" s="482">
        <v>44</v>
      </c>
      <c r="K80" s="442">
        <v>1</v>
      </c>
      <c r="L80" s="512"/>
      <c r="M80" s="158">
        <v>52</v>
      </c>
      <c r="N80" s="158"/>
      <c r="O80" s="159" t="e">
        <f t="shared" si="5"/>
        <v>#DIV/0!</v>
      </c>
      <c r="P80" s="159">
        <f t="shared" si="6"/>
        <v>0</v>
      </c>
      <c r="Q80" s="160">
        <f>IF(M80="nio",0,IF(M80&gt;0,VLOOKUP(G80,'3-Productie normen'!A:L,VLOOKUP(M80,'3-Productie normen'!O:P,2,FALSE),FALSE)))</f>
        <v>0</v>
      </c>
      <c r="R80" s="160">
        <f t="shared" si="7"/>
        <v>0</v>
      </c>
      <c r="S80" s="161" t="str">
        <f>VLOOKUP(G80,'3-Productie normen'!A:L,10,FALSE)</f>
        <v>B</v>
      </c>
      <c r="T80" s="161" t="s">
        <v>238</v>
      </c>
      <c r="V80" s="123">
        <f t="shared" si="8"/>
        <v>2288</v>
      </c>
    </row>
    <row r="81" spans="1:22" ht="14.1" customHeight="1">
      <c r="A81" s="138">
        <f t="shared" si="9"/>
        <v>81</v>
      </c>
      <c r="B81" s="156" t="s">
        <v>79</v>
      </c>
      <c r="C81" s="156" t="s">
        <v>236</v>
      </c>
      <c r="D81" s="124" t="s">
        <v>190</v>
      </c>
      <c r="E81" s="157"/>
      <c r="F81" s="121" t="s">
        <v>237</v>
      </c>
      <c r="G81" s="121" t="s">
        <v>166</v>
      </c>
      <c r="H81" s="121" t="s">
        <v>231</v>
      </c>
      <c r="I81" s="121"/>
      <c r="J81" s="482">
        <v>4</v>
      </c>
      <c r="K81" s="442">
        <v>1</v>
      </c>
      <c r="L81" s="442">
        <v>1</v>
      </c>
      <c r="M81" s="158">
        <v>255</v>
      </c>
      <c r="N81" s="158">
        <v>5</v>
      </c>
      <c r="O81" s="159" t="e">
        <f t="shared" si="5"/>
        <v>#DIV/0!</v>
      </c>
      <c r="P81" s="159" t="e">
        <f t="shared" si="6"/>
        <v>#DIV/0!</v>
      </c>
      <c r="Q81" s="160">
        <f>IF(M81="nio",0,IF(M81&gt;0,VLOOKUP(G81,'3-Productie normen'!A:L,VLOOKUP(M81,'3-Productie normen'!O:P,2,FALSE),FALSE)))</f>
        <v>0</v>
      </c>
      <c r="R81" s="160">
        <f t="shared" si="7"/>
        <v>0</v>
      </c>
      <c r="S81" s="161" t="str">
        <f>VLOOKUP(G81,'3-Productie normen'!A:L,10,FALSE)</f>
        <v>V</v>
      </c>
      <c r="T81" s="161" t="s">
        <v>238</v>
      </c>
      <c r="V81" s="123">
        <f t="shared" si="8"/>
        <v>1020</v>
      </c>
    </row>
    <row r="82" spans="1:22" ht="14.1" customHeight="1">
      <c r="A82" s="138">
        <f t="shared" si="9"/>
        <v>82</v>
      </c>
      <c r="B82" s="156" t="s">
        <v>79</v>
      </c>
      <c r="C82" s="156" t="s">
        <v>236</v>
      </c>
      <c r="D82" s="124" t="s">
        <v>190</v>
      </c>
      <c r="E82" s="157"/>
      <c r="F82" s="121" t="s">
        <v>204</v>
      </c>
      <c r="G82" s="121" t="s">
        <v>163</v>
      </c>
      <c r="H82" s="121" t="s">
        <v>231</v>
      </c>
      <c r="I82" s="121"/>
      <c r="J82" s="482">
        <v>4</v>
      </c>
      <c r="K82" s="442">
        <v>1</v>
      </c>
      <c r="L82" s="442">
        <v>1</v>
      </c>
      <c r="M82" s="158">
        <v>255</v>
      </c>
      <c r="N82" s="158">
        <v>5</v>
      </c>
      <c r="O82" s="159" t="e">
        <f t="shared" si="5"/>
        <v>#DIV/0!</v>
      </c>
      <c r="P82" s="159" t="e">
        <f t="shared" si="6"/>
        <v>#DIV/0!</v>
      </c>
      <c r="Q82" s="160">
        <f>IF(M82="nio",0,IF(M82&gt;0,VLOOKUP(G82,'3-Productie normen'!A:L,VLOOKUP(M82,'3-Productie normen'!O:P,2,FALSE),FALSE)))</f>
        <v>0</v>
      </c>
      <c r="R82" s="160">
        <f t="shared" si="7"/>
        <v>0</v>
      </c>
      <c r="S82" s="161" t="str">
        <f>VLOOKUP(G82,'3-Productie normen'!A:L,10,FALSE)</f>
        <v>V</v>
      </c>
      <c r="T82" s="161" t="s">
        <v>238</v>
      </c>
      <c r="V82" s="123">
        <f t="shared" si="8"/>
        <v>1020</v>
      </c>
    </row>
    <row r="83" spans="1:22" ht="14.1" customHeight="1">
      <c r="A83" s="138">
        <f t="shared" si="9"/>
        <v>83</v>
      </c>
      <c r="B83" s="156" t="s">
        <v>79</v>
      </c>
      <c r="C83" s="156" t="s">
        <v>236</v>
      </c>
      <c r="D83" s="124" t="s">
        <v>190</v>
      </c>
      <c r="E83" s="157"/>
      <c r="F83" s="121" t="s">
        <v>224</v>
      </c>
      <c r="G83" s="121" t="s">
        <v>167</v>
      </c>
      <c r="H83" s="121" t="s">
        <v>231</v>
      </c>
      <c r="I83" s="121"/>
      <c r="J83" s="482">
        <v>10.4</v>
      </c>
      <c r="K83" s="442">
        <v>1</v>
      </c>
      <c r="L83" s="512"/>
      <c r="M83" s="158" t="s">
        <v>216</v>
      </c>
      <c r="N83" s="158"/>
      <c r="O83" s="159">
        <f t="shared" si="5"/>
        <v>0</v>
      </c>
      <c r="P83" s="159">
        <f t="shared" si="6"/>
        <v>0</v>
      </c>
      <c r="Q83" s="160">
        <f>IF(M83="nio",0,IF(M83&gt;0,VLOOKUP(G83,'3-Productie normen'!A:L,VLOOKUP(M83,'3-Productie normen'!O:P,2,FALSE),FALSE)))</f>
        <v>0</v>
      </c>
      <c r="R83" s="160">
        <f t="shared" si="7"/>
        <v>0</v>
      </c>
      <c r="S83" s="161">
        <f>VLOOKUP(G83,'3-Productie normen'!A:L,10,FALSE)</f>
        <v>0</v>
      </c>
      <c r="T83" s="161" t="s">
        <v>238</v>
      </c>
      <c r="V83" s="123">
        <f t="shared" si="8"/>
        <v>0</v>
      </c>
    </row>
    <row r="84" spans="1:22" ht="14.1" customHeight="1">
      <c r="A84" s="138">
        <f t="shared" si="9"/>
        <v>84</v>
      </c>
      <c r="B84" s="156" t="s">
        <v>79</v>
      </c>
      <c r="C84" s="156" t="s">
        <v>236</v>
      </c>
      <c r="D84" s="124" t="s">
        <v>190</v>
      </c>
      <c r="E84" s="157"/>
      <c r="F84" s="121" t="s">
        <v>242</v>
      </c>
      <c r="G84" s="121" t="s">
        <v>168</v>
      </c>
      <c r="H84" s="121" t="s">
        <v>231</v>
      </c>
      <c r="I84" s="121"/>
      <c r="J84" s="482">
        <v>3.73</v>
      </c>
      <c r="K84" s="442">
        <v>1</v>
      </c>
      <c r="L84" s="512"/>
      <c r="M84" s="158" t="s">
        <v>216</v>
      </c>
      <c r="N84" s="158"/>
      <c r="O84" s="159">
        <f t="shared" si="5"/>
        <v>0</v>
      </c>
      <c r="P84" s="159">
        <f t="shared" si="6"/>
        <v>0</v>
      </c>
      <c r="Q84" s="160">
        <f>IF(M84="nio",0,IF(M84&gt;0,VLOOKUP(G84,'3-Productie normen'!A:L,VLOOKUP(M84,'3-Productie normen'!O:P,2,FALSE),FALSE)))</f>
        <v>0</v>
      </c>
      <c r="R84" s="160">
        <f t="shared" si="7"/>
        <v>0</v>
      </c>
      <c r="S84" s="161">
        <f>VLOOKUP(G84,'3-Productie normen'!A:L,10,FALSE)</f>
        <v>0</v>
      </c>
      <c r="T84" s="161" t="s">
        <v>238</v>
      </c>
      <c r="V84" s="123">
        <f t="shared" si="8"/>
        <v>0</v>
      </c>
    </row>
    <row r="85" spans="1:22" ht="14.1" customHeight="1">
      <c r="A85" s="138">
        <f t="shared" si="9"/>
        <v>85</v>
      </c>
      <c r="B85" s="156" t="s">
        <v>79</v>
      </c>
      <c r="C85" s="156" t="s">
        <v>236</v>
      </c>
      <c r="D85" s="124" t="s">
        <v>190</v>
      </c>
      <c r="E85" s="157"/>
      <c r="F85" s="121" t="s">
        <v>214</v>
      </c>
      <c r="G85" s="121" t="s">
        <v>168</v>
      </c>
      <c r="H85" s="121" t="s">
        <v>231</v>
      </c>
      <c r="I85" s="121"/>
      <c r="J85" s="482">
        <v>1.86</v>
      </c>
      <c r="K85" s="442">
        <v>1</v>
      </c>
      <c r="L85" s="512"/>
      <c r="M85" s="158" t="s">
        <v>216</v>
      </c>
      <c r="N85" s="158"/>
      <c r="O85" s="159">
        <f t="shared" si="5"/>
        <v>0</v>
      </c>
      <c r="P85" s="159">
        <f t="shared" si="6"/>
        <v>0</v>
      </c>
      <c r="Q85" s="160">
        <f>IF(M85="nio",0,IF(M85&gt;0,VLOOKUP(G85,'3-Productie normen'!A:L,VLOOKUP(M85,'3-Productie normen'!O:P,2,FALSE),FALSE)))</f>
        <v>0</v>
      </c>
      <c r="R85" s="160">
        <f t="shared" si="7"/>
        <v>0</v>
      </c>
      <c r="S85" s="161">
        <f>VLOOKUP(G85,'3-Productie normen'!A:L,10,FALSE)</f>
        <v>0</v>
      </c>
      <c r="T85" s="161" t="s">
        <v>238</v>
      </c>
      <c r="V85" s="123">
        <f t="shared" si="8"/>
        <v>0</v>
      </c>
    </row>
    <row r="86" spans="1:22" ht="14.1" customHeight="1">
      <c r="A86" s="138">
        <f t="shared" si="9"/>
        <v>86</v>
      </c>
      <c r="B86" s="156" t="s">
        <v>79</v>
      </c>
      <c r="C86" s="156" t="s">
        <v>236</v>
      </c>
      <c r="D86" s="124" t="s">
        <v>190</v>
      </c>
      <c r="E86" s="157"/>
      <c r="F86" s="121" t="s">
        <v>243</v>
      </c>
      <c r="G86" s="121" t="s">
        <v>167</v>
      </c>
      <c r="H86" s="121" t="s">
        <v>231</v>
      </c>
      <c r="I86" s="121"/>
      <c r="J86" s="482">
        <v>15</v>
      </c>
      <c r="K86" s="442">
        <v>1</v>
      </c>
      <c r="L86" s="512"/>
      <c r="M86" s="158" t="s">
        <v>216</v>
      </c>
      <c r="N86" s="158"/>
      <c r="O86" s="159">
        <f t="shared" si="5"/>
        <v>0</v>
      </c>
      <c r="P86" s="159">
        <f t="shared" si="6"/>
        <v>0</v>
      </c>
      <c r="Q86" s="160">
        <f>IF(M86="nio",0,IF(M86&gt;0,VLOOKUP(G86,'3-Productie normen'!A:L,VLOOKUP(M86,'3-Productie normen'!O:P,2,FALSE),FALSE)))</f>
        <v>0</v>
      </c>
      <c r="R86" s="160">
        <f t="shared" si="7"/>
        <v>0</v>
      </c>
      <c r="S86" s="161">
        <f>VLOOKUP(G86,'3-Productie normen'!A:L,10,FALSE)</f>
        <v>0</v>
      </c>
      <c r="T86" s="161" t="s">
        <v>238</v>
      </c>
      <c r="V86" s="123">
        <f t="shared" si="8"/>
        <v>0</v>
      </c>
    </row>
    <row r="87" spans="1:22" ht="14.1" customHeight="1">
      <c r="A87" s="138">
        <f t="shared" si="9"/>
        <v>87</v>
      </c>
      <c r="B87" s="156" t="s">
        <v>79</v>
      </c>
      <c r="C87" s="156" t="s">
        <v>236</v>
      </c>
      <c r="D87" s="124" t="s">
        <v>190</v>
      </c>
      <c r="E87" s="157"/>
      <c r="F87" s="121" t="s">
        <v>224</v>
      </c>
      <c r="G87" s="121" t="s">
        <v>167</v>
      </c>
      <c r="H87" s="121" t="s">
        <v>231</v>
      </c>
      <c r="I87" s="121"/>
      <c r="J87" s="482">
        <v>15</v>
      </c>
      <c r="K87" s="442">
        <v>1</v>
      </c>
      <c r="L87" s="512"/>
      <c r="M87" s="158" t="s">
        <v>216</v>
      </c>
      <c r="N87" s="158"/>
      <c r="O87" s="159">
        <f t="shared" si="5"/>
        <v>0</v>
      </c>
      <c r="P87" s="159">
        <f t="shared" si="6"/>
        <v>0</v>
      </c>
      <c r="Q87" s="160">
        <f>IF(M87="nio",0,IF(M87&gt;0,VLOOKUP(G87,'3-Productie normen'!A:L,VLOOKUP(M87,'3-Productie normen'!O:P,2,FALSE),FALSE)))</f>
        <v>0</v>
      </c>
      <c r="R87" s="160">
        <f t="shared" si="7"/>
        <v>0</v>
      </c>
      <c r="S87" s="161">
        <f>VLOOKUP(G87,'3-Productie normen'!A:L,10,FALSE)</f>
        <v>0</v>
      </c>
      <c r="T87" s="161" t="s">
        <v>238</v>
      </c>
      <c r="V87" s="123">
        <f t="shared" si="8"/>
        <v>0</v>
      </c>
    </row>
    <row r="88" spans="1:22" ht="14.1" customHeight="1">
      <c r="A88" s="138">
        <f t="shared" si="9"/>
        <v>88</v>
      </c>
      <c r="B88" s="156" t="s">
        <v>79</v>
      </c>
      <c r="C88" s="156" t="s">
        <v>236</v>
      </c>
      <c r="D88" s="124" t="s">
        <v>190</v>
      </c>
      <c r="E88" s="157"/>
      <c r="F88" s="121" t="s">
        <v>234</v>
      </c>
      <c r="G88" s="121" t="s">
        <v>167</v>
      </c>
      <c r="H88" s="121" t="s">
        <v>231</v>
      </c>
      <c r="I88" s="121"/>
      <c r="J88" s="482">
        <v>11.2</v>
      </c>
      <c r="K88" s="442">
        <v>1</v>
      </c>
      <c r="L88" s="512"/>
      <c r="M88" s="158" t="s">
        <v>216</v>
      </c>
      <c r="N88" s="158"/>
      <c r="O88" s="159">
        <f t="shared" si="5"/>
        <v>0</v>
      </c>
      <c r="P88" s="159">
        <f t="shared" si="6"/>
        <v>0</v>
      </c>
      <c r="Q88" s="160">
        <f>IF(M88="nio",0,IF(M88&gt;0,VLOOKUP(G88,'3-Productie normen'!A:L,VLOOKUP(M88,'3-Productie normen'!O:P,2,FALSE),FALSE)))</f>
        <v>0</v>
      </c>
      <c r="R88" s="160">
        <f t="shared" si="7"/>
        <v>0</v>
      </c>
      <c r="S88" s="161">
        <f>VLOOKUP(G88,'3-Productie normen'!A:L,10,FALSE)</f>
        <v>0</v>
      </c>
      <c r="T88" s="161" t="s">
        <v>238</v>
      </c>
      <c r="V88" s="123">
        <f t="shared" si="8"/>
        <v>0</v>
      </c>
    </row>
    <row r="89" spans="1:22" ht="14.1" customHeight="1">
      <c r="A89" s="138">
        <f t="shared" si="9"/>
        <v>89</v>
      </c>
      <c r="B89" s="156" t="s">
        <v>79</v>
      </c>
      <c r="C89" s="156" t="s">
        <v>236</v>
      </c>
      <c r="D89" s="124" t="s">
        <v>190</v>
      </c>
      <c r="E89" s="157"/>
      <c r="F89" s="121" t="s">
        <v>244</v>
      </c>
      <c r="G89" s="121" t="s">
        <v>167</v>
      </c>
      <c r="H89" s="121" t="s">
        <v>221</v>
      </c>
      <c r="I89" s="121"/>
      <c r="J89" s="482">
        <v>44</v>
      </c>
      <c r="K89" s="442">
        <v>1</v>
      </c>
      <c r="L89" s="512"/>
      <c r="M89" s="158" t="s">
        <v>216</v>
      </c>
      <c r="N89" s="158"/>
      <c r="O89" s="159">
        <f t="shared" si="5"/>
        <v>0</v>
      </c>
      <c r="P89" s="159">
        <f t="shared" si="6"/>
        <v>0</v>
      </c>
      <c r="Q89" s="160">
        <f>IF(M89="nio",0,IF(M89&gt;0,VLOOKUP(G89,'3-Productie normen'!A:L,VLOOKUP(M89,'3-Productie normen'!O:P,2,FALSE),FALSE)))</f>
        <v>0</v>
      </c>
      <c r="R89" s="160">
        <f t="shared" si="7"/>
        <v>0</v>
      </c>
      <c r="S89" s="161">
        <f>VLOOKUP(G89,'3-Productie normen'!A:L,10,FALSE)</f>
        <v>0</v>
      </c>
      <c r="T89" s="161" t="s">
        <v>238</v>
      </c>
      <c r="V89" s="123">
        <f t="shared" si="8"/>
        <v>0</v>
      </c>
    </row>
    <row r="90" spans="1:22" ht="14.1" customHeight="1">
      <c r="A90" s="138">
        <f t="shared" si="9"/>
        <v>90</v>
      </c>
      <c r="B90" s="156" t="s">
        <v>79</v>
      </c>
      <c r="C90" s="156" t="s">
        <v>236</v>
      </c>
      <c r="D90" s="124" t="s">
        <v>190</v>
      </c>
      <c r="E90" s="157"/>
      <c r="F90" s="121" t="s">
        <v>220</v>
      </c>
      <c r="G90" s="121" t="s">
        <v>167</v>
      </c>
      <c r="H90" s="121" t="s">
        <v>240</v>
      </c>
      <c r="I90" s="121"/>
      <c r="J90" s="482">
        <v>118</v>
      </c>
      <c r="K90" s="442">
        <v>1</v>
      </c>
      <c r="L90" s="512"/>
      <c r="M90" s="158" t="s">
        <v>216</v>
      </c>
      <c r="N90" s="158"/>
      <c r="O90" s="159">
        <f t="shared" si="5"/>
        <v>0</v>
      </c>
      <c r="P90" s="159">
        <f t="shared" si="6"/>
        <v>0</v>
      </c>
      <c r="Q90" s="160">
        <f>IF(M90="nio",0,IF(M90&gt;0,VLOOKUP(G90,'3-Productie normen'!A:L,VLOOKUP(M90,'3-Productie normen'!O:P,2,FALSE),FALSE)))</f>
        <v>0</v>
      </c>
      <c r="R90" s="160">
        <f t="shared" si="7"/>
        <v>0</v>
      </c>
      <c r="S90" s="161">
        <f>VLOOKUP(G90,'3-Productie normen'!A:L,10,FALSE)</f>
        <v>0</v>
      </c>
      <c r="T90" s="161" t="s">
        <v>238</v>
      </c>
      <c r="V90" s="123">
        <f t="shared" si="8"/>
        <v>0</v>
      </c>
    </row>
    <row r="91" spans="1:22" ht="14.1" customHeight="1">
      <c r="A91" s="138">
        <f t="shared" si="9"/>
        <v>91</v>
      </c>
      <c r="B91" s="156" t="s">
        <v>79</v>
      </c>
      <c r="C91" s="156" t="s">
        <v>236</v>
      </c>
      <c r="D91" s="124" t="s">
        <v>190</v>
      </c>
      <c r="E91" s="157"/>
      <c r="F91" s="121" t="s">
        <v>242</v>
      </c>
      <c r="G91" s="121" t="s">
        <v>168</v>
      </c>
      <c r="H91" s="121" t="s">
        <v>231</v>
      </c>
      <c r="I91" s="121"/>
      <c r="J91" s="482">
        <v>9</v>
      </c>
      <c r="K91" s="442">
        <v>1</v>
      </c>
      <c r="L91" s="512"/>
      <c r="M91" s="158" t="s">
        <v>216</v>
      </c>
      <c r="N91" s="158"/>
      <c r="O91" s="159">
        <f t="shared" si="5"/>
        <v>0</v>
      </c>
      <c r="P91" s="159">
        <f t="shared" si="6"/>
        <v>0</v>
      </c>
      <c r="Q91" s="160">
        <f>IF(M91="nio",0,IF(M91&gt;0,VLOOKUP(G91,'3-Productie normen'!A:L,VLOOKUP(M91,'3-Productie normen'!O:P,2,FALSE),FALSE)))</f>
        <v>0</v>
      </c>
      <c r="R91" s="160">
        <f t="shared" si="7"/>
        <v>0</v>
      </c>
      <c r="S91" s="161">
        <f>VLOOKUP(G91,'3-Productie normen'!A:L,10,FALSE)</f>
        <v>0</v>
      </c>
      <c r="T91" s="161" t="s">
        <v>238</v>
      </c>
      <c r="V91" s="123">
        <f t="shared" si="8"/>
        <v>0</v>
      </c>
    </row>
    <row r="92" spans="1:22" ht="14.1" customHeight="1">
      <c r="A92" s="138">
        <f t="shared" si="9"/>
        <v>92</v>
      </c>
      <c r="B92" s="156" t="s">
        <v>79</v>
      </c>
      <c r="C92" s="156" t="s">
        <v>236</v>
      </c>
      <c r="D92" s="124" t="s">
        <v>190</v>
      </c>
      <c r="E92" s="157"/>
      <c r="F92" s="121" t="s">
        <v>245</v>
      </c>
      <c r="G92" s="121" t="s">
        <v>163</v>
      </c>
      <c r="H92" s="121" t="s">
        <v>209</v>
      </c>
      <c r="I92" s="121"/>
      <c r="J92" s="482">
        <v>4</v>
      </c>
      <c r="K92" s="442">
        <v>1</v>
      </c>
      <c r="L92" s="442">
        <v>1</v>
      </c>
      <c r="M92" s="158">
        <v>255</v>
      </c>
      <c r="N92" s="158">
        <v>5</v>
      </c>
      <c r="O92" s="159" t="e">
        <f t="shared" si="5"/>
        <v>#DIV/0!</v>
      </c>
      <c r="P92" s="159" t="e">
        <f t="shared" si="6"/>
        <v>#DIV/0!</v>
      </c>
      <c r="Q92" s="160">
        <f>IF(M92="nio",0,IF(M92&gt;0,VLOOKUP(G92,'3-Productie normen'!A:L,VLOOKUP(M92,'3-Productie normen'!O:P,2,FALSE),FALSE)))</f>
        <v>0</v>
      </c>
      <c r="R92" s="160">
        <f t="shared" si="7"/>
        <v>0</v>
      </c>
      <c r="S92" s="161" t="str">
        <f>VLOOKUP(G92,'3-Productie normen'!A:L,10,FALSE)</f>
        <v>V</v>
      </c>
      <c r="T92" s="161" t="s">
        <v>238</v>
      </c>
      <c r="V92" s="123">
        <f t="shared" si="8"/>
        <v>1020</v>
      </c>
    </row>
    <row r="93" spans="1:22" ht="14.1" customHeight="1">
      <c r="A93" s="138">
        <f t="shared" si="9"/>
        <v>93</v>
      </c>
      <c r="B93" s="156" t="s">
        <v>79</v>
      </c>
      <c r="C93" s="156" t="s">
        <v>236</v>
      </c>
      <c r="D93" s="124" t="s">
        <v>190</v>
      </c>
      <c r="E93" s="157"/>
      <c r="F93" s="121" t="s">
        <v>243</v>
      </c>
      <c r="G93" s="121" t="s">
        <v>167</v>
      </c>
      <c r="H93" s="121" t="s">
        <v>191</v>
      </c>
      <c r="I93" s="121"/>
      <c r="J93" s="482">
        <v>32</v>
      </c>
      <c r="K93" s="442">
        <v>1</v>
      </c>
      <c r="L93" s="512"/>
      <c r="M93" s="158" t="s">
        <v>216</v>
      </c>
      <c r="N93" s="158"/>
      <c r="O93" s="159">
        <f t="shared" si="5"/>
        <v>0</v>
      </c>
      <c r="P93" s="159">
        <f t="shared" si="6"/>
        <v>0</v>
      </c>
      <c r="Q93" s="160">
        <f>IF(M93="nio",0,IF(M93&gt;0,VLOOKUP(G93,'3-Productie normen'!A:L,VLOOKUP(M93,'3-Productie normen'!O:P,2,FALSE),FALSE)))</f>
        <v>0</v>
      </c>
      <c r="R93" s="160">
        <f t="shared" si="7"/>
        <v>0</v>
      </c>
      <c r="S93" s="161">
        <f>VLOOKUP(G93,'3-Productie normen'!A:L,10,FALSE)</f>
        <v>0</v>
      </c>
      <c r="T93" s="161" t="s">
        <v>238</v>
      </c>
      <c r="V93" s="123">
        <f t="shared" si="8"/>
        <v>0</v>
      </c>
    </row>
    <row r="94" spans="1:22" ht="14.1" customHeight="1">
      <c r="A94" s="138">
        <f t="shared" si="9"/>
        <v>94</v>
      </c>
      <c r="B94" s="156" t="s">
        <v>79</v>
      </c>
      <c r="C94" s="156" t="s">
        <v>236</v>
      </c>
      <c r="D94" s="124" t="s">
        <v>190</v>
      </c>
      <c r="E94" s="157"/>
      <c r="F94" s="121" t="s">
        <v>245</v>
      </c>
      <c r="G94" s="121" t="s">
        <v>163</v>
      </c>
      <c r="H94" s="121" t="s">
        <v>205</v>
      </c>
      <c r="I94" s="121"/>
      <c r="J94" s="482">
        <v>4</v>
      </c>
      <c r="K94" s="442">
        <v>1</v>
      </c>
      <c r="L94" s="442">
        <v>1</v>
      </c>
      <c r="M94" s="158">
        <v>255</v>
      </c>
      <c r="N94" s="158">
        <v>5</v>
      </c>
      <c r="O94" s="159" t="e">
        <f t="shared" si="5"/>
        <v>#DIV/0!</v>
      </c>
      <c r="P94" s="159" t="e">
        <f t="shared" si="6"/>
        <v>#DIV/0!</v>
      </c>
      <c r="Q94" s="160">
        <f>IF(M94="nio",0,IF(M94&gt;0,VLOOKUP(G94,'3-Productie normen'!A:L,VLOOKUP(M94,'3-Productie normen'!O:P,2,FALSE),FALSE)))</f>
        <v>0</v>
      </c>
      <c r="R94" s="160">
        <f t="shared" si="7"/>
        <v>0</v>
      </c>
      <c r="S94" s="161" t="str">
        <f>VLOOKUP(G94,'3-Productie normen'!A:L,10,FALSE)</f>
        <v>V</v>
      </c>
      <c r="T94" s="161" t="s">
        <v>238</v>
      </c>
      <c r="V94" s="123">
        <f t="shared" si="8"/>
        <v>1020</v>
      </c>
    </row>
    <row r="95" spans="1:22" ht="14.1" customHeight="1">
      <c r="A95" s="138">
        <f t="shared" si="9"/>
        <v>95</v>
      </c>
      <c r="B95" s="156" t="s">
        <v>79</v>
      </c>
      <c r="C95" s="156" t="s">
        <v>236</v>
      </c>
      <c r="D95" s="124" t="s">
        <v>190</v>
      </c>
      <c r="E95" s="157"/>
      <c r="F95" s="121" t="s">
        <v>246</v>
      </c>
      <c r="G95" s="121" t="s">
        <v>151</v>
      </c>
      <c r="H95" s="121" t="s">
        <v>191</v>
      </c>
      <c r="I95" s="121" t="s">
        <v>192</v>
      </c>
      <c r="J95" s="482">
        <v>41.6</v>
      </c>
      <c r="K95" s="442">
        <v>1</v>
      </c>
      <c r="L95" s="442">
        <v>1</v>
      </c>
      <c r="M95" s="158">
        <v>255</v>
      </c>
      <c r="N95" s="158">
        <v>5</v>
      </c>
      <c r="O95" s="159" t="e">
        <f t="shared" si="5"/>
        <v>#DIV/0!</v>
      </c>
      <c r="P95" s="159" t="e">
        <f t="shared" si="6"/>
        <v>#DIV/0!</v>
      </c>
      <c r="Q95" s="160">
        <f>IF(M95="nio",0,IF(M95&gt;0,VLOOKUP(G95,'3-Productie normen'!A:L,VLOOKUP(M95,'3-Productie normen'!O:P,2,FALSE),FALSE)))</f>
        <v>0</v>
      </c>
      <c r="R95" s="160">
        <f t="shared" si="7"/>
        <v>0</v>
      </c>
      <c r="S95" s="161" t="str">
        <f>VLOOKUP(G95,'3-Productie normen'!A:L,10,FALSE)</f>
        <v>B</v>
      </c>
      <c r="T95" s="161" t="s">
        <v>238</v>
      </c>
      <c r="V95" s="123">
        <f t="shared" si="8"/>
        <v>10608</v>
      </c>
    </row>
    <row r="96" spans="1:22" ht="14.1" customHeight="1">
      <c r="A96" s="138">
        <f t="shared" si="9"/>
        <v>96</v>
      </c>
      <c r="B96" s="156" t="s">
        <v>79</v>
      </c>
      <c r="C96" s="156" t="s">
        <v>236</v>
      </c>
      <c r="D96" s="124" t="s">
        <v>190</v>
      </c>
      <c r="E96" s="157"/>
      <c r="F96" s="121" t="s">
        <v>214</v>
      </c>
      <c r="G96" s="121" t="s">
        <v>168</v>
      </c>
      <c r="H96" s="121" t="s">
        <v>231</v>
      </c>
      <c r="I96" s="121"/>
      <c r="J96" s="482">
        <v>2.4</v>
      </c>
      <c r="K96" s="442">
        <v>1</v>
      </c>
      <c r="L96" s="512"/>
      <c r="M96" s="158" t="s">
        <v>216</v>
      </c>
      <c r="N96" s="158"/>
      <c r="O96" s="159">
        <f t="shared" si="5"/>
        <v>0</v>
      </c>
      <c r="P96" s="159">
        <f t="shared" si="6"/>
        <v>0</v>
      </c>
      <c r="Q96" s="160">
        <f>IF(M96="nio",0,IF(M96&gt;0,VLOOKUP(G96,'3-Productie normen'!A:L,VLOOKUP(M96,'3-Productie normen'!O:P,2,FALSE),FALSE)))</f>
        <v>0</v>
      </c>
      <c r="R96" s="160">
        <f t="shared" si="7"/>
        <v>0</v>
      </c>
      <c r="S96" s="161">
        <f>VLOOKUP(G96,'3-Productie normen'!A:L,10,FALSE)</f>
        <v>0</v>
      </c>
      <c r="T96" s="161" t="s">
        <v>238</v>
      </c>
      <c r="V96" s="123">
        <f t="shared" si="8"/>
        <v>0</v>
      </c>
    </row>
    <row r="97" spans="1:22" ht="14.1" customHeight="1">
      <c r="A97" s="138">
        <f t="shared" si="9"/>
        <v>97</v>
      </c>
      <c r="B97" s="156" t="s">
        <v>79</v>
      </c>
      <c r="C97" s="156" t="s">
        <v>236</v>
      </c>
      <c r="D97" s="124" t="s">
        <v>190</v>
      </c>
      <c r="E97" s="157"/>
      <c r="F97" s="121" t="s">
        <v>212</v>
      </c>
      <c r="G97" s="121" t="s">
        <v>166</v>
      </c>
      <c r="H97" s="121" t="s">
        <v>191</v>
      </c>
      <c r="I97" s="121" t="s">
        <v>192</v>
      </c>
      <c r="J97" s="482">
        <v>18</v>
      </c>
      <c r="K97" s="442">
        <v>1</v>
      </c>
      <c r="L97" s="442">
        <v>1</v>
      </c>
      <c r="M97" s="158">
        <v>255</v>
      </c>
      <c r="N97" s="158">
        <v>5</v>
      </c>
      <c r="O97" s="159" t="e">
        <f t="shared" si="5"/>
        <v>#DIV/0!</v>
      </c>
      <c r="P97" s="159" t="e">
        <f t="shared" si="6"/>
        <v>#DIV/0!</v>
      </c>
      <c r="Q97" s="160">
        <f>IF(M97="nio",0,IF(M97&gt;0,VLOOKUP(G97,'3-Productie normen'!A:L,VLOOKUP(M97,'3-Productie normen'!O:P,2,FALSE),FALSE)))</f>
        <v>0</v>
      </c>
      <c r="R97" s="160">
        <f t="shared" si="7"/>
        <v>0</v>
      </c>
      <c r="S97" s="161" t="str">
        <f>VLOOKUP(G97,'3-Productie normen'!A:L,10,FALSE)</f>
        <v>V</v>
      </c>
      <c r="T97" s="161" t="s">
        <v>238</v>
      </c>
      <c r="V97" s="123">
        <f t="shared" si="8"/>
        <v>4590</v>
      </c>
    </row>
    <row r="98" spans="1:22" ht="14.1" customHeight="1">
      <c r="A98" s="138">
        <f t="shared" si="9"/>
        <v>98</v>
      </c>
      <c r="B98" s="156" t="s">
        <v>79</v>
      </c>
      <c r="C98" s="156" t="s">
        <v>236</v>
      </c>
      <c r="D98" s="124" t="s">
        <v>190</v>
      </c>
      <c r="E98" s="157"/>
      <c r="F98" s="121" t="s">
        <v>210</v>
      </c>
      <c r="G98" s="121" t="s">
        <v>157</v>
      </c>
      <c r="H98" s="121" t="s">
        <v>191</v>
      </c>
      <c r="I98" s="121" t="s">
        <v>192</v>
      </c>
      <c r="J98" s="482">
        <v>34</v>
      </c>
      <c r="K98" s="442">
        <v>1</v>
      </c>
      <c r="L98" s="442">
        <v>1</v>
      </c>
      <c r="M98" s="158">
        <v>255</v>
      </c>
      <c r="N98" s="158">
        <v>5</v>
      </c>
      <c r="O98" s="159" t="e">
        <f t="shared" si="5"/>
        <v>#DIV/0!</v>
      </c>
      <c r="P98" s="159" t="e">
        <f t="shared" si="6"/>
        <v>#DIV/0!</v>
      </c>
      <c r="Q98" s="160">
        <f>IF(M98="nio",0,IF(M98&gt;0,VLOOKUP(G98,'3-Productie normen'!A:L,VLOOKUP(M98,'3-Productie normen'!O:P,2,FALSE),FALSE)))</f>
        <v>0</v>
      </c>
      <c r="R98" s="160">
        <f t="shared" si="7"/>
        <v>0</v>
      </c>
      <c r="S98" s="161" t="str">
        <f>VLOOKUP(G98,'3-Productie normen'!A:L,10,FALSE)</f>
        <v>V</v>
      </c>
      <c r="T98" s="161" t="s">
        <v>238</v>
      </c>
      <c r="V98" s="123">
        <f t="shared" si="8"/>
        <v>8670</v>
      </c>
    </row>
    <row r="99" spans="1:22" ht="14.1" customHeight="1">
      <c r="A99" s="138">
        <f t="shared" si="9"/>
        <v>99</v>
      </c>
      <c r="B99" s="156" t="s">
        <v>79</v>
      </c>
      <c r="C99" s="156" t="s">
        <v>236</v>
      </c>
      <c r="D99" s="124" t="s">
        <v>190</v>
      </c>
      <c r="E99" s="157"/>
      <c r="F99" s="121" t="s">
        <v>200</v>
      </c>
      <c r="G99" s="121" t="s">
        <v>138</v>
      </c>
      <c r="H99" s="121" t="s">
        <v>191</v>
      </c>
      <c r="I99" s="121" t="s">
        <v>192</v>
      </c>
      <c r="J99" s="482">
        <v>7.5</v>
      </c>
      <c r="K99" s="442">
        <v>1</v>
      </c>
      <c r="L99" s="442">
        <v>1</v>
      </c>
      <c r="M99" s="158">
        <v>255</v>
      </c>
      <c r="N99" s="158">
        <v>5</v>
      </c>
      <c r="O99" s="159" t="e">
        <f t="shared" si="5"/>
        <v>#DIV/0!</v>
      </c>
      <c r="P99" s="159" t="e">
        <f t="shared" si="6"/>
        <v>#DIV/0!</v>
      </c>
      <c r="Q99" s="160">
        <f>IF(M99="nio",0,IF(M99&gt;0,VLOOKUP(G99,'3-Productie normen'!A:L,VLOOKUP(M99,'3-Productie normen'!O:P,2,FALSE),FALSE)))</f>
        <v>0</v>
      </c>
      <c r="R99" s="160">
        <f t="shared" si="7"/>
        <v>0</v>
      </c>
      <c r="S99" s="161" t="str">
        <f>VLOOKUP(G99,'3-Productie normen'!A:L,10,FALSE)</f>
        <v>B</v>
      </c>
      <c r="T99" s="161" t="s">
        <v>238</v>
      </c>
      <c r="V99" s="123">
        <f t="shared" si="8"/>
        <v>1912.5</v>
      </c>
    </row>
    <row r="100" spans="1:22" ht="14.1" customHeight="1">
      <c r="A100" s="138">
        <f t="shared" si="9"/>
        <v>100</v>
      </c>
      <c r="B100" s="156" t="s">
        <v>79</v>
      </c>
      <c r="C100" s="156" t="s">
        <v>236</v>
      </c>
      <c r="D100" s="124" t="s">
        <v>190</v>
      </c>
      <c r="E100" s="157"/>
      <c r="F100" s="121" t="s">
        <v>247</v>
      </c>
      <c r="G100" s="121" t="s">
        <v>160</v>
      </c>
      <c r="H100" s="121" t="s">
        <v>195</v>
      </c>
      <c r="I100" s="121" t="s">
        <v>196</v>
      </c>
      <c r="J100" s="482">
        <v>7.04</v>
      </c>
      <c r="K100" s="442">
        <v>1</v>
      </c>
      <c r="L100" s="442">
        <v>1</v>
      </c>
      <c r="M100" s="158">
        <v>255</v>
      </c>
      <c r="N100" s="158">
        <v>5</v>
      </c>
      <c r="O100" s="159" t="e">
        <f t="shared" si="5"/>
        <v>#DIV/0!</v>
      </c>
      <c r="P100" s="159" t="e">
        <f t="shared" si="6"/>
        <v>#DIV/0!</v>
      </c>
      <c r="Q100" s="160">
        <f>IF(M100="nio",0,IF(M100&gt;0,VLOOKUP(G100,'3-Productie normen'!A:L,VLOOKUP(M100,'3-Productie normen'!O:P,2,FALSE),FALSE)))</f>
        <v>0</v>
      </c>
      <c r="R100" s="160">
        <f t="shared" si="7"/>
        <v>0</v>
      </c>
      <c r="S100" s="161" t="str">
        <f>VLOOKUP(G100,'3-Productie normen'!A:L,10,FALSE)</f>
        <v>S</v>
      </c>
      <c r="T100" s="161" t="s">
        <v>238</v>
      </c>
      <c r="V100" s="123">
        <f t="shared" si="8"/>
        <v>1795.2</v>
      </c>
    </row>
    <row r="101" spans="1:22" ht="14.1" customHeight="1">
      <c r="A101" s="138">
        <f t="shared" si="9"/>
        <v>101</v>
      </c>
      <c r="B101" s="156" t="s">
        <v>79</v>
      </c>
      <c r="C101" s="156" t="s">
        <v>236</v>
      </c>
      <c r="D101" s="124" t="s">
        <v>190</v>
      </c>
      <c r="E101" s="157"/>
      <c r="F101" s="121" t="s">
        <v>248</v>
      </c>
      <c r="G101" s="121" t="s">
        <v>148</v>
      </c>
      <c r="H101" s="121" t="s">
        <v>195</v>
      </c>
      <c r="I101" s="121" t="s">
        <v>196</v>
      </c>
      <c r="J101" s="482">
        <v>1.4</v>
      </c>
      <c r="K101" s="442">
        <v>1</v>
      </c>
      <c r="L101" s="442">
        <v>1</v>
      </c>
      <c r="M101" s="158">
        <v>255</v>
      </c>
      <c r="N101" s="158">
        <v>5</v>
      </c>
      <c r="O101" s="159" t="e">
        <f t="shared" si="5"/>
        <v>#DIV/0!</v>
      </c>
      <c r="P101" s="159" t="e">
        <f t="shared" si="6"/>
        <v>#DIV/0!</v>
      </c>
      <c r="Q101" s="160">
        <f>IF(M101="nio",0,IF(M101&gt;0,VLOOKUP(G101,'3-Productie normen'!A:L,VLOOKUP(M101,'3-Productie normen'!O:P,2,FALSE),FALSE)))</f>
        <v>0</v>
      </c>
      <c r="R101" s="160">
        <f t="shared" si="7"/>
        <v>0</v>
      </c>
      <c r="S101" s="161" t="str">
        <f>VLOOKUP(G101,'3-Productie normen'!A:L,10,FALSE)</f>
        <v>S</v>
      </c>
      <c r="T101" s="161" t="s">
        <v>238</v>
      </c>
      <c r="V101" s="123">
        <f t="shared" si="8"/>
        <v>357</v>
      </c>
    </row>
    <row r="102" spans="1:22" ht="14.1" customHeight="1">
      <c r="A102" s="138">
        <f t="shared" si="9"/>
        <v>102</v>
      </c>
      <c r="B102" s="156" t="s">
        <v>79</v>
      </c>
      <c r="C102" s="156" t="s">
        <v>236</v>
      </c>
      <c r="D102" s="124" t="s">
        <v>190</v>
      </c>
      <c r="E102" s="157"/>
      <c r="F102" s="121" t="s">
        <v>247</v>
      </c>
      <c r="G102" s="121" t="s">
        <v>160</v>
      </c>
      <c r="H102" s="121" t="s">
        <v>195</v>
      </c>
      <c r="I102" s="121" t="s">
        <v>196</v>
      </c>
      <c r="J102" s="482">
        <v>1</v>
      </c>
      <c r="K102" s="442">
        <v>1</v>
      </c>
      <c r="L102" s="442">
        <v>1</v>
      </c>
      <c r="M102" s="158">
        <v>255</v>
      </c>
      <c r="N102" s="158">
        <v>5</v>
      </c>
      <c r="O102" s="159" t="e">
        <f t="shared" si="5"/>
        <v>#DIV/0!</v>
      </c>
      <c r="P102" s="159" t="e">
        <f t="shared" si="6"/>
        <v>#DIV/0!</v>
      </c>
      <c r="Q102" s="160">
        <f>IF(M102="nio",0,IF(M102&gt;0,VLOOKUP(G102,'3-Productie normen'!A:L,VLOOKUP(M102,'3-Productie normen'!O:P,2,FALSE),FALSE)))</f>
        <v>0</v>
      </c>
      <c r="R102" s="160">
        <f t="shared" si="7"/>
        <v>0</v>
      </c>
      <c r="S102" s="161" t="str">
        <f>VLOOKUP(G102,'3-Productie normen'!A:L,10,FALSE)</f>
        <v>S</v>
      </c>
      <c r="T102" s="161" t="s">
        <v>238</v>
      </c>
      <c r="V102" s="123">
        <f t="shared" si="8"/>
        <v>255</v>
      </c>
    </row>
    <row r="103" spans="1:22" ht="14.1" customHeight="1">
      <c r="A103" s="138">
        <f t="shared" si="9"/>
        <v>103</v>
      </c>
      <c r="B103" s="156" t="s">
        <v>79</v>
      </c>
      <c r="C103" s="156" t="s">
        <v>236</v>
      </c>
      <c r="D103" s="124" t="s">
        <v>190</v>
      </c>
      <c r="E103" s="157"/>
      <c r="F103" s="121" t="s">
        <v>247</v>
      </c>
      <c r="G103" s="121" t="s">
        <v>160</v>
      </c>
      <c r="H103" s="121" t="s">
        <v>195</v>
      </c>
      <c r="I103" s="121" t="s">
        <v>196</v>
      </c>
      <c r="J103" s="482">
        <v>1</v>
      </c>
      <c r="K103" s="442">
        <v>1</v>
      </c>
      <c r="L103" s="442">
        <v>1</v>
      </c>
      <c r="M103" s="158">
        <v>255</v>
      </c>
      <c r="N103" s="158">
        <v>5</v>
      </c>
      <c r="O103" s="159" t="e">
        <f t="shared" si="5"/>
        <v>#DIV/0!</v>
      </c>
      <c r="P103" s="159" t="e">
        <f t="shared" si="6"/>
        <v>#DIV/0!</v>
      </c>
      <c r="Q103" s="160">
        <f>IF(M103="nio",0,IF(M103&gt;0,VLOOKUP(G103,'3-Productie normen'!A:L,VLOOKUP(M103,'3-Productie normen'!O:P,2,FALSE),FALSE)))</f>
        <v>0</v>
      </c>
      <c r="R103" s="160">
        <f t="shared" si="7"/>
        <v>0</v>
      </c>
      <c r="S103" s="161" t="str">
        <f>VLOOKUP(G103,'3-Productie normen'!A:L,10,FALSE)</f>
        <v>S</v>
      </c>
      <c r="T103" s="161" t="s">
        <v>238</v>
      </c>
      <c r="V103" s="123">
        <f t="shared" si="8"/>
        <v>255</v>
      </c>
    </row>
    <row r="104" spans="1:22" ht="14.1" customHeight="1">
      <c r="A104" s="138">
        <f t="shared" si="9"/>
        <v>104</v>
      </c>
      <c r="B104" s="156" t="s">
        <v>79</v>
      </c>
      <c r="C104" s="156" t="s">
        <v>236</v>
      </c>
      <c r="D104" s="124" t="s">
        <v>190</v>
      </c>
      <c r="E104" s="157"/>
      <c r="F104" s="121" t="s">
        <v>249</v>
      </c>
      <c r="G104" s="121" t="s">
        <v>148</v>
      </c>
      <c r="H104" s="121" t="s">
        <v>195</v>
      </c>
      <c r="I104" s="121" t="s">
        <v>196</v>
      </c>
      <c r="J104" s="482">
        <v>7.2</v>
      </c>
      <c r="K104" s="442">
        <v>1</v>
      </c>
      <c r="L104" s="442">
        <v>1</v>
      </c>
      <c r="M104" s="158">
        <v>255</v>
      </c>
      <c r="N104" s="158">
        <v>5</v>
      </c>
      <c r="O104" s="159" t="e">
        <f t="shared" si="5"/>
        <v>#DIV/0!</v>
      </c>
      <c r="P104" s="159" t="e">
        <f t="shared" si="6"/>
        <v>#DIV/0!</v>
      </c>
      <c r="Q104" s="160">
        <f>IF(M104="nio",0,IF(M104&gt;0,VLOOKUP(G104,'3-Productie normen'!A:L,VLOOKUP(M104,'3-Productie normen'!O:P,2,FALSE),FALSE)))</f>
        <v>0</v>
      </c>
      <c r="R104" s="160">
        <f t="shared" si="7"/>
        <v>0</v>
      </c>
      <c r="S104" s="161" t="str">
        <f>VLOOKUP(G104,'3-Productie normen'!A:L,10,FALSE)</f>
        <v>S</v>
      </c>
      <c r="T104" s="161" t="s">
        <v>238</v>
      </c>
      <c r="V104" s="123">
        <f t="shared" si="8"/>
        <v>1836</v>
      </c>
    </row>
    <row r="105" spans="1:22" ht="14.1" customHeight="1">
      <c r="A105" s="138">
        <f t="shared" si="9"/>
        <v>105</v>
      </c>
      <c r="B105" s="156" t="s">
        <v>79</v>
      </c>
      <c r="C105" s="156" t="s">
        <v>236</v>
      </c>
      <c r="D105" s="124" t="s">
        <v>190</v>
      </c>
      <c r="E105" s="157"/>
      <c r="F105" s="121" t="s">
        <v>194</v>
      </c>
      <c r="G105" s="121" t="s">
        <v>160</v>
      </c>
      <c r="H105" s="121" t="s">
        <v>195</v>
      </c>
      <c r="I105" s="121" t="s">
        <v>196</v>
      </c>
      <c r="J105" s="482">
        <v>7.48</v>
      </c>
      <c r="K105" s="442">
        <v>1</v>
      </c>
      <c r="L105" s="442">
        <v>1</v>
      </c>
      <c r="M105" s="158">
        <v>255</v>
      </c>
      <c r="N105" s="158">
        <v>5</v>
      </c>
      <c r="O105" s="159" t="e">
        <f t="shared" si="5"/>
        <v>#DIV/0!</v>
      </c>
      <c r="P105" s="159" t="e">
        <f t="shared" si="6"/>
        <v>#DIV/0!</v>
      </c>
      <c r="Q105" s="160">
        <f>IF(M105="nio",0,IF(M105&gt;0,VLOOKUP(G105,'3-Productie normen'!A:L,VLOOKUP(M105,'3-Productie normen'!O:P,2,FALSE),FALSE)))</f>
        <v>0</v>
      </c>
      <c r="R105" s="160">
        <f t="shared" si="7"/>
        <v>0</v>
      </c>
      <c r="S105" s="161" t="str">
        <f>VLOOKUP(G105,'3-Productie normen'!A:L,10,FALSE)</f>
        <v>S</v>
      </c>
      <c r="T105" s="161" t="s">
        <v>238</v>
      </c>
      <c r="V105" s="123">
        <f t="shared" si="8"/>
        <v>1907.4</v>
      </c>
    </row>
    <row r="106" spans="1:22" ht="14.1" customHeight="1">
      <c r="A106" s="138">
        <f t="shared" si="9"/>
        <v>106</v>
      </c>
      <c r="B106" s="156" t="s">
        <v>79</v>
      </c>
      <c r="C106" s="156" t="s">
        <v>236</v>
      </c>
      <c r="D106" s="124" t="s">
        <v>190</v>
      </c>
      <c r="E106" s="157"/>
      <c r="F106" s="121" t="s">
        <v>237</v>
      </c>
      <c r="G106" s="121" t="s">
        <v>166</v>
      </c>
      <c r="H106" s="121" t="s">
        <v>195</v>
      </c>
      <c r="I106" s="121" t="s">
        <v>196</v>
      </c>
      <c r="J106" s="482">
        <v>3.5</v>
      </c>
      <c r="K106" s="442">
        <v>1</v>
      </c>
      <c r="L106" s="442">
        <v>1</v>
      </c>
      <c r="M106" s="158">
        <v>255</v>
      </c>
      <c r="N106" s="158">
        <v>5</v>
      </c>
      <c r="O106" s="159" t="e">
        <f t="shared" si="5"/>
        <v>#DIV/0!</v>
      </c>
      <c r="P106" s="159" t="e">
        <f t="shared" si="6"/>
        <v>#DIV/0!</v>
      </c>
      <c r="Q106" s="160">
        <f>IF(M106="nio",0,IF(M106&gt;0,VLOOKUP(G106,'3-Productie normen'!A:L,VLOOKUP(M106,'3-Productie normen'!O:P,2,FALSE),FALSE)))</f>
        <v>0</v>
      </c>
      <c r="R106" s="160">
        <f t="shared" si="7"/>
        <v>0</v>
      </c>
      <c r="S106" s="161" t="str">
        <f>VLOOKUP(G106,'3-Productie normen'!A:L,10,FALSE)</f>
        <v>V</v>
      </c>
      <c r="T106" s="161" t="s">
        <v>238</v>
      </c>
      <c r="V106" s="123">
        <f t="shared" si="8"/>
        <v>892.5</v>
      </c>
    </row>
    <row r="107" spans="1:22" ht="14.1" customHeight="1">
      <c r="A107" s="138">
        <f t="shared" si="9"/>
        <v>107</v>
      </c>
      <c r="B107" s="156" t="s">
        <v>79</v>
      </c>
      <c r="C107" s="156" t="s">
        <v>236</v>
      </c>
      <c r="D107" s="124" t="s">
        <v>190</v>
      </c>
      <c r="E107" s="157"/>
      <c r="F107" s="121" t="s">
        <v>194</v>
      </c>
      <c r="G107" s="121" t="s">
        <v>160</v>
      </c>
      <c r="H107" s="121" t="s">
        <v>195</v>
      </c>
      <c r="I107" s="121" t="s">
        <v>196</v>
      </c>
      <c r="J107" s="482">
        <v>1.6</v>
      </c>
      <c r="K107" s="442">
        <v>1</v>
      </c>
      <c r="L107" s="442">
        <v>1</v>
      </c>
      <c r="M107" s="158">
        <v>255</v>
      </c>
      <c r="N107" s="158">
        <v>5</v>
      </c>
      <c r="O107" s="159" t="e">
        <f t="shared" si="5"/>
        <v>#DIV/0!</v>
      </c>
      <c r="P107" s="159" t="e">
        <f t="shared" si="6"/>
        <v>#DIV/0!</v>
      </c>
      <c r="Q107" s="160">
        <f>IF(M107="nio",0,IF(M107&gt;0,VLOOKUP(G107,'3-Productie normen'!A:L,VLOOKUP(M107,'3-Productie normen'!O:P,2,FALSE),FALSE)))</f>
        <v>0</v>
      </c>
      <c r="R107" s="160">
        <f t="shared" si="7"/>
        <v>0</v>
      </c>
      <c r="S107" s="161" t="str">
        <f>VLOOKUP(G107,'3-Productie normen'!A:L,10,FALSE)</f>
        <v>S</v>
      </c>
      <c r="T107" s="161" t="s">
        <v>238</v>
      </c>
      <c r="V107" s="123">
        <f t="shared" si="8"/>
        <v>408</v>
      </c>
    </row>
    <row r="108" spans="1:22" ht="14.1" customHeight="1">
      <c r="A108" s="138">
        <f t="shared" si="9"/>
        <v>108</v>
      </c>
      <c r="B108" s="156" t="s">
        <v>79</v>
      </c>
      <c r="C108" s="156" t="s">
        <v>236</v>
      </c>
      <c r="D108" s="124" t="s">
        <v>190</v>
      </c>
      <c r="E108" s="157"/>
      <c r="F108" s="121" t="s">
        <v>194</v>
      </c>
      <c r="G108" s="121" t="s">
        <v>160</v>
      </c>
      <c r="H108" s="121" t="s">
        <v>195</v>
      </c>
      <c r="I108" s="121" t="s">
        <v>196</v>
      </c>
      <c r="J108" s="482">
        <v>1.6</v>
      </c>
      <c r="K108" s="442">
        <v>1</v>
      </c>
      <c r="L108" s="442">
        <v>1</v>
      </c>
      <c r="M108" s="158">
        <v>255</v>
      </c>
      <c r="N108" s="158">
        <v>5</v>
      </c>
      <c r="O108" s="159" t="e">
        <f t="shared" si="5"/>
        <v>#DIV/0!</v>
      </c>
      <c r="P108" s="159" t="e">
        <f t="shared" si="6"/>
        <v>#DIV/0!</v>
      </c>
      <c r="Q108" s="160">
        <f>IF(M108="nio",0,IF(M108&gt;0,VLOOKUP(G108,'3-Productie normen'!A:L,VLOOKUP(M108,'3-Productie normen'!O:P,2,FALSE),FALSE)))</f>
        <v>0</v>
      </c>
      <c r="R108" s="160">
        <f t="shared" si="7"/>
        <v>0</v>
      </c>
      <c r="S108" s="161" t="str">
        <f>VLOOKUP(G108,'3-Productie normen'!A:L,10,FALSE)</f>
        <v>S</v>
      </c>
      <c r="T108" s="161" t="s">
        <v>238</v>
      </c>
      <c r="V108" s="123">
        <f t="shared" si="8"/>
        <v>408</v>
      </c>
    </row>
    <row r="109" spans="1:22" ht="14.1" customHeight="1">
      <c r="A109" s="138">
        <f t="shared" si="9"/>
        <v>109</v>
      </c>
      <c r="B109" s="156" t="s">
        <v>79</v>
      </c>
      <c r="C109" s="156" t="s">
        <v>236</v>
      </c>
      <c r="D109" s="124" t="s">
        <v>190</v>
      </c>
      <c r="E109" s="157"/>
      <c r="F109" s="121" t="s">
        <v>194</v>
      </c>
      <c r="G109" s="121" t="s">
        <v>160</v>
      </c>
      <c r="H109" s="121" t="s">
        <v>195</v>
      </c>
      <c r="I109" s="121" t="s">
        <v>196</v>
      </c>
      <c r="J109" s="482">
        <v>1.6</v>
      </c>
      <c r="K109" s="442">
        <v>1</v>
      </c>
      <c r="L109" s="442">
        <v>1</v>
      </c>
      <c r="M109" s="158">
        <v>255</v>
      </c>
      <c r="N109" s="158">
        <v>5</v>
      </c>
      <c r="O109" s="159" t="e">
        <f t="shared" si="5"/>
        <v>#DIV/0!</v>
      </c>
      <c r="P109" s="159" t="e">
        <f t="shared" si="6"/>
        <v>#DIV/0!</v>
      </c>
      <c r="Q109" s="160">
        <f>IF(M109="nio",0,IF(M109&gt;0,VLOOKUP(G109,'3-Productie normen'!A:L,VLOOKUP(M109,'3-Productie normen'!O:P,2,FALSE),FALSE)))</f>
        <v>0</v>
      </c>
      <c r="R109" s="160">
        <f t="shared" si="7"/>
        <v>0</v>
      </c>
      <c r="S109" s="161" t="str">
        <f>VLOOKUP(G109,'3-Productie normen'!A:L,10,FALSE)</f>
        <v>S</v>
      </c>
      <c r="T109" s="161" t="s">
        <v>238</v>
      </c>
      <c r="V109" s="123">
        <f t="shared" si="8"/>
        <v>408</v>
      </c>
    </row>
    <row r="110" spans="1:22" ht="14.1" customHeight="1">
      <c r="A110" s="138">
        <f t="shared" si="9"/>
        <v>110</v>
      </c>
      <c r="B110" s="156" t="s">
        <v>79</v>
      </c>
      <c r="C110" s="156" t="s">
        <v>236</v>
      </c>
      <c r="D110" s="124" t="s">
        <v>190</v>
      </c>
      <c r="E110" s="157"/>
      <c r="F110" s="121" t="s">
        <v>194</v>
      </c>
      <c r="G110" s="121" t="s">
        <v>160</v>
      </c>
      <c r="H110" s="121" t="s">
        <v>195</v>
      </c>
      <c r="I110" s="121" t="s">
        <v>196</v>
      </c>
      <c r="J110" s="482">
        <v>2.4</v>
      </c>
      <c r="K110" s="442">
        <v>1</v>
      </c>
      <c r="L110" s="442">
        <v>1</v>
      </c>
      <c r="M110" s="158">
        <v>255</v>
      </c>
      <c r="N110" s="158">
        <v>5</v>
      </c>
      <c r="O110" s="159" t="e">
        <f t="shared" si="5"/>
        <v>#DIV/0!</v>
      </c>
      <c r="P110" s="159" t="e">
        <f t="shared" si="6"/>
        <v>#DIV/0!</v>
      </c>
      <c r="Q110" s="160">
        <f>IF(M110="nio",0,IF(M110&gt;0,VLOOKUP(G110,'3-Productie normen'!A:L,VLOOKUP(M110,'3-Productie normen'!O:P,2,FALSE),FALSE)))</f>
        <v>0</v>
      </c>
      <c r="R110" s="160">
        <f t="shared" si="7"/>
        <v>0</v>
      </c>
      <c r="S110" s="161" t="str">
        <f>VLOOKUP(G110,'3-Productie normen'!A:L,10,FALSE)</f>
        <v>S</v>
      </c>
      <c r="T110" s="161" t="s">
        <v>238</v>
      </c>
      <c r="V110" s="123">
        <f t="shared" si="8"/>
        <v>612</v>
      </c>
    </row>
    <row r="111" spans="1:22" ht="14.1" customHeight="1">
      <c r="A111" s="138">
        <f t="shared" si="9"/>
        <v>111</v>
      </c>
      <c r="B111" s="156" t="s">
        <v>79</v>
      </c>
      <c r="C111" s="156" t="s">
        <v>236</v>
      </c>
      <c r="D111" s="124" t="s">
        <v>199</v>
      </c>
      <c r="E111" s="157"/>
      <c r="F111" s="121" t="s">
        <v>237</v>
      </c>
      <c r="G111" s="121" t="s">
        <v>166</v>
      </c>
      <c r="H111" s="121" t="s">
        <v>231</v>
      </c>
      <c r="I111" s="121"/>
      <c r="J111" s="482">
        <v>5</v>
      </c>
      <c r="K111" s="442">
        <v>1</v>
      </c>
      <c r="L111" s="442">
        <v>1</v>
      </c>
      <c r="M111" s="158">
        <v>255</v>
      </c>
      <c r="N111" s="158">
        <v>5</v>
      </c>
      <c r="O111" s="159" t="e">
        <f t="shared" si="5"/>
        <v>#DIV/0!</v>
      </c>
      <c r="P111" s="159" t="e">
        <f t="shared" si="6"/>
        <v>#DIV/0!</v>
      </c>
      <c r="Q111" s="160">
        <f>IF(M111="nio",0,IF(M111&gt;0,VLOOKUP(G111,'3-Productie normen'!A:L,VLOOKUP(M111,'3-Productie normen'!O:P,2,FALSE),FALSE)))</f>
        <v>0</v>
      </c>
      <c r="R111" s="160">
        <f t="shared" si="7"/>
        <v>0</v>
      </c>
      <c r="S111" s="161" t="str">
        <f>VLOOKUP(G111,'3-Productie normen'!A:L,10,FALSE)</f>
        <v>V</v>
      </c>
      <c r="T111" s="161" t="s">
        <v>238</v>
      </c>
      <c r="V111" s="123">
        <f t="shared" si="8"/>
        <v>1275</v>
      </c>
    </row>
    <row r="112" spans="1:22" ht="14.1" customHeight="1">
      <c r="A112" s="138">
        <f t="shared" si="9"/>
        <v>112</v>
      </c>
      <c r="B112" s="156" t="s">
        <v>79</v>
      </c>
      <c r="C112" s="156" t="s">
        <v>236</v>
      </c>
      <c r="D112" s="124" t="s">
        <v>199</v>
      </c>
      <c r="E112" s="157"/>
      <c r="F112" s="121" t="s">
        <v>163</v>
      </c>
      <c r="G112" s="121" t="s">
        <v>163</v>
      </c>
      <c r="H112" s="121" t="s">
        <v>205</v>
      </c>
      <c r="I112" s="121"/>
      <c r="J112" s="482">
        <v>8</v>
      </c>
      <c r="K112" s="442">
        <v>1</v>
      </c>
      <c r="L112" s="442">
        <v>1</v>
      </c>
      <c r="M112" s="158">
        <v>255</v>
      </c>
      <c r="N112" s="158">
        <v>5</v>
      </c>
      <c r="O112" s="159" t="e">
        <f t="shared" si="5"/>
        <v>#DIV/0!</v>
      </c>
      <c r="P112" s="159" t="e">
        <f t="shared" si="6"/>
        <v>#DIV/0!</v>
      </c>
      <c r="Q112" s="160">
        <f>IF(M112="nio",0,IF(M112&gt;0,VLOOKUP(G112,'3-Productie normen'!A:L,VLOOKUP(M112,'3-Productie normen'!O:P,2,FALSE),FALSE)))</f>
        <v>0</v>
      </c>
      <c r="R112" s="160">
        <f t="shared" si="7"/>
        <v>0</v>
      </c>
      <c r="S112" s="161" t="str">
        <f>VLOOKUP(G112,'3-Productie normen'!A:L,10,FALSE)</f>
        <v>V</v>
      </c>
      <c r="T112" s="161" t="s">
        <v>238</v>
      </c>
      <c r="V112" s="123">
        <f t="shared" si="8"/>
        <v>2040</v>
      </c>
    </row>
    <row r="113" spans="1:22" ht="14.1" customHeight="1">
      <c r="A113" s="138">
        <f t="shared" si="9"/>
        <v>113</v>
      </c>
      <c r="B113" s="156" t="s">
        <v>79</v>
      </c>
      <c r="C113" s="156" t="s">
        <v>236</v>
      </c>
      <c r="D113" s="124" t="s">
        <v>199</v>
      </c>
      <c r="E113" s="157"/>
      <c r="F113" s="121" t="s">
        <v>212</v>
      </c>
      <c r="G113" s="121" t="s">
        <v>166</v>
      </c>
      <c r="H113" s="121" t="s">
        <v>231</v>
      </c>
      <c r="I113" s="121"/>
      <c r="J113" s="482">
        <v>8</v>
      </c>
      <c r="K113" s="442">
        <v>1</v>
      </c>
      <c r="L113" s="442">
        <v>1</v>
      </c>
      <c r="M113" s="158">
        <v>255</v>
      </c>
      <c r="N113" s="158">
        <v>5</v>
      </c>
      <c r="O113" s="159" t="e">
        <f t="shared" si="5"/>
        <v>#DIV/0!</v>
      </c>
      <c r="P113" s="159" t="e">
        <f t="shared" si="6"/>
        <v>#DIV/0!</v>
      </c>
      <c r="Q113" s="160">
        <f>IF(M113="nio",0,IF(M113&gt;0,VLOOKUP(G113,'3-Productie normen'!A:L,VLOOKUP(M113,'3-Productie normen'!O:P,2,FALSE),FALSE)))</f>
        <v>0</v>
      </c>
      <c r="R113" s="160">
        <f t="shared" si="7"/>
        <v>0</v>
      </c>
      <c r="S113" s="161" t="str">
        <f>VLOOKUP(G113,'3-Productie normen'!A:L,10,FALSE)</f>
        <v>V</v>
      </c>
      <c r="T113" s="161" t="s">
        <v>238</v>
      </c>
      <c r="V113" s="123">
        <f t="shared" si="8"/>
        <v>2040</v>
      </c>
    </row>
    <row r="114" spans="1:22" ht="14.1" customHeight="1">
      <c r="A114" s="138">
        <f t="shared" si="9"/>
        <v>114</v>
      </c>
      <c r="B114" s="156" t="s">
        <v>79</v>
      </c>
      <c r="C114" s="156" t="s">
        <v>236</v>
      </c>
      <c r="D114" s="124" t="s">
        <v>199</v>
      </c>
      <c r="E114" s="157"/>
      <c r="F114" s="121" t="s">
        <v>250</v>
      </c>
      <c r="G114" s="121" t="s">
        <v>151</v>
      </c>
      <c r="H114" s="121" t="s">
        <v>231</v>
      </c>
      <c r="I114" s="121"/>
      <c r="J114" s="482">
        <v>101.34</v>
      </c>
      <c r="K114" s="442">
        <v>1</v>
      </c>
      <c r="L114" s="442">
        <v>1</v>
      </c>
      <c r="M114" s="158">
        <v>255</v>
      </c>
      <c r="N114" s="158">
        <v>5</v>
      </c>
      <c r="O114" s="159" t="e">
        <f t="shared" si="5"/>
        <v>#DIV/0!</v>
      </c>
      <c r="P114" s="159" t="e">
        <f t="shared" si="6"/>
        <v>#DIV/0!</v>
      </c>
      <c r="Q114" s="160">
        <f>IF(M114="nio",0,IF(M114&gt;0,VLOOKUP(G114,'3-Productie normen'!A:L,VLOOKUP(M114,'3-Productie normen'!O:P,2,FALSE),FALSE)))</f>
        <v>0</v>
      </c>
      <c r="R114" s="160">
        <f t="shared" si="7"/>
        <v>0</v>
      </c>
      <c r="S114" s="161" t="str">
        <f>VLOOKUP(G114,'3-Productie normen'!A:L,10,FALSE)</f>
        <v>B</v>
      </c>
      <c r="T114" s="161" t="s">
        <v>238</v>
      </c>
      <c r="V114" s="123">
        <f t="shared" si="8"/>
        <v>25841.7</v>
      </c>
    </row>
    <row r="115" spans="1:22" ht="14.1" customHeight="1">
      <c r="A115" s="138">
        <f t="shared" si="9"/>
        <v>115</v>
      </c>
      <c r="B115" s="156" t="s">
        <v>79</v>
      </c>
      <c r="C115" s="156" t="s">
        <v>236</v>
      </c>
      <c r="D115" s="124" t="s">
        <v>199</v>
      </c>
      <c r="E115" s="157"/>
      <c r="F115" s="121" t="s">
        <v>250</v>
      </c>
      <c r="G115" s="121" t="s">
        <v>151</v>
      </c>
      <c r="H115" s="121" t="s">
        <v>231</v>
      </c>
      <c r="I115" s="121"/>
      <c r="J115" s="482">
        <v>112</v>
      </c>
      <c r="K115" s="442">
        <v>1</v>
      </c>
      <c r="L115" s="442">
        <v>1</v>
      </c>
      <c r="M115" s="158">
        <v>255</v>
      </c>
      <c r="N115" s="158">
        <v>5</v>
      </c>
      <c r="O115" s="159" t="e">
        <f t="shared" si="5"/>
        <v>#DIV/0!</v>
      </c>
      <c r="P115" s="159" t="e">
        <f t="shared" si="6"/>
        <v>#DIV/0!</v>
      </c>
      <c r="Q115" s="160">
        <f>IF(M115="nio",0,IF(M115&gt;0,VLOOKUP(G115,'3-Productie normen'!A:L,VLOOKUP(M115,'3-Productie normen'!O:P,2,FALSE),FALSE)))</f>
        <v>0</v>
      </c>
      <c r="R115" s="160">
        <f t="shared" si="7"/>
        <v>0</v>
      </c>
      <c r="S115" s="161" t="str">
        <f>VLOOKUP(G115,'3-Productie normen'!A:L,10,FALSE)</f>
        <v>B</v>
      </c>
      <c r="T115" s="161" t="s">
        <v>238</v>
      </c>
      <c r="V115" s="123">
        <f t="shared" si="8"/>
        <v>28560</v>
      </c>
    </row>
    <row r="116" spans="1:22" ht="14.1" customHeight="1">
      <c r="A116" s="138">
        <f t="shared" si="9"/>
        <v>116</v>
      </c>
      <c r="B116" s="156" t="s">
        <v>79</v>
      </c>
      <c r="C116" s="156" t="s">
        <v>236</v>
      </c>
      <c r="D116" s="124" t="s">
        <v>199</v>
      </c>
      <c r="E116" s="157"/>
      <c r="F116" s="121" t="s">
        <v>163</v>
      </c>
      <c r="G116" s="121" t="s">
        <v>163</v>
      </c>
      <c r="H116" s="121" t="s">
        <v>205</v>
      </c>
      <c r="I116" s="121"/>
      <c r="J116" s="482">
        <v>4</v>
      </c>
      <c r="K116" s="442">
        <v>1</v>
      </c>
      <c r="L116" s="442">
        <v>1</v>
      </c>
      <c r="M116" s="158">
        <v>255</v>
      </c>
      <c r="N116" s="158">
        <v>5</v>
      </c>
      <c r="O116" s="159" t="e">
        <f t="shared" si="5"/>
        <v>#DIV/0!</v>
      </c>
      <c r="P116" s="159" t="e">
        <f t="shared" si="6"/>
        <v>#DIV/0!</v>
      </c>
      <c r="Q116" s="160">
        <f>IF(M116="nio",0,IF(M116&gt;0,VLOOKUP(G116,'3-Productie normen'!A:L,VLOOKUP(M116,'3-Productie normen'!O:P,2,FALSE),FALSE)))</f>
        <v>0</v>
      </c>
      <c r="R116" s="160">
        <f t="shared" si="7"/>
        <v>0</v>
      </c>
      <c r="S116" s="161" t="str">
        <f>VLOOKUP(G116,'3-Productie normen'!A:L,10,FALSE)</f>
        <v>V</v>
      </c>
      <c r="T116" s="161" t="s">
        <v>238</v>
      </c>
      <c r="V116" s="123">
        <f t="shared" si="8"/>
        <v>1020</v>
      </c>
    </row>
    <row r="117" spans="1:22" ht="14.1" customHeight="1">
      <c r="A117" s="138">
        <f t="shared" si="9"/>
        <v>117</v>
      </c>
      <c r="B117" s="156" t="s">
        <v>79</v>
      </c>
      <c r="C117" s="156" t="s">
        <v>236</v>
      </c>
      <c r="D117" s="124" t="s">
        <v>199</v>
      </c>
      <c r="E117" s="157"/>
      <c r="F117" s="121" t="s">
        <v>242</v>
      </c>
      <c r="G117" s="121" t="s">
        <v>168</v>
      </c>
      <c r="H117" s="121" t="s">
        <v>231</v>
      </c>
      <c r="I117" s="121"/>
      <c r="J117" s="482">
        <v>35</v>
      </c>
      <c r="K117" s="442">
        <v>1</v>
      </c>
      <c r="L117" s="512"/>
      <c r="M117" s="158" t="s">
        <v>216</v>
      </c>
      <c r="N117" s="158"/>
      <c r="O117" s="159">
        <f t="shared" si="5"/>
        <v>0</v>
      </c>
      <c r="P117" s="159">
        <f t="shared" si="6"/>
        <v>0</v>
      </c>
      <c r="Q117" s="160">
        <f>IF(M117="nio",0,IF(M117&gt;0,VLOOKUP(G117,'3-Productie normen'!A:L,VLOOKUP(M117,'3-Productie normen'!O:P,2,FALSE),FALSE)))</f>
        <v>0</v>
      </c>
      <c r="R117" s="160">
        <f t="shared" si="7"/>
        <v>0</v>
      </c>
      <c r="S117" s="161">
        <f>VLOOKUP(G117,'3-Productie normen'!A:L,10,FALSE)</f>
        <v>0</v>
      </c>
      <c r="T117" s="161" t="s">
        <v>238</v>
      </c>
      <c r="V117" s="123">
        <f t="shared" si="8"/>
        <v>0</v>
      </c>
    </row>
    <row r="118" spans="1:22" ht="14.1" customHeight="1">
      <c r="A118" s="138">
        <f t="shared" si="9"/>
        <v>118</v>
      </c>
      <c r="B118" s="156" t="s">
        <v>79</v>
      </c>
      <c r="C118" s="156" t="s">
        <v>236</v>
      </c>
      <c r="D118" s="124" t="s">
        <v>251</v>
      </c>
      <c r="E118" s="157"/>
      <c r="F118" s="121" t="s">
        <v>212</v>
      </c>
      <c r="G118" s="121" t="s">
        <v>166</v>
      </c>
      <c r="H118" s="121" t="s">
        <v>191</v>
      </c>
      <c r="I118" s="121" t="s">
        <v>192</v>
      </c>
      <c r="J118" s="483">
        <v>22.66</v>
      </c>
      <c r="K118" s="442">
        <v>1</v>
      </c>
      <c r="L118" s="442">
        <v>1</v>
      </c>
      <c r="M118" s="158">
        <v>255</v>
      </c>
      <c r="N118" s="158">
        <v>5</v>
      </c>
      <c r="O118" s="159" t="e">
        <f t="shared" si="5"/>
        <v>#DIV/0!</v>
      </c>
      <c r="P118" s="159" t="e">
        <f t="shared" si="6"/>
        <v>#DIV/0!</v>
      </c>
      <c r="Q118" s="160">
        <f>IF(M118="nio",0,IF(M118&gt;0,VLOOKUP(G118,'3-Productie normen'!A:L,VLOOKUP(M118,'3-Productie normen'!O:P,2,FALSE),FALSE)))</f>
        <v>0</v>
      </c>
      <c r="R118" s="160">
        <f t="shared" si="7"/>
        <v>0</v>
      </c>
      <c r="S118" s="161" t="str">
        <f>VLOOKUP(G118,'3-Productie normen'!A:L,10,FALSE)</f>
        <v>V</v>
      </c>
      <c r="T118" s="161" t="s">
        <v>238</v>
      </c>
      <c r="V118" s="123">
        <f t="shared" si="8"/>
        <v>5778.3</v>
      </c>
    </row>
    <row r="119" spans="1:22" ht="14.1" customHeight="1">
      <c r="A119" s="138">
        <f t="shared" si="9"/>
        <v>119</v>
      </c>
      <c r="B119" s="156" t="s">
        <v>79</v>
      </c>
      <c r="C119" s="156" t="s">
        <v>236</v>
      </c>
      <c r="D119" s="124" t="s">
        <v>251</v>
      </c>
      <c r="E119" s="165"/>
      <c r="F119" s="166" t="s">
        <v>212</v>
      </c>
      <c r="G119" s="166" t="s">
        <v>166</v>
      </c>
      <c r="H119" s="166" t="s">
        <v>191</v>
      </c>
      <c r="I119" s="121" t="s">
        <v>192</v>
      </c>
      <c r="J119" s="482">
        <v>33</v>
      </c>
      <c r="K119" s="442">
        <v>1</v>
      </c>
      <c r="L119" s="442">
        <v>1</v>
      </c>
      <c r="M119" s="158">
        <v>255</v>
      </c>
      <c r="N119" s="158">
        <v>5</v>
      </c>
      <c r="O119" s="159" t="e">
        <f t="shared" si="5"/>
        <v>#DIV/0!</v>
      </c>
      <c r="P119" s="159" t="e">
        <f t="shared" si="6"/>
        <v>#DIV/0!</v>
      </c>
      <c r="Q119" s="160">
        <f>IF(M119="nio",0,IF(M119&gt;0,VLOOKUP(G119,'3-Productie normen'!A:L,VLOOKUP(M119,'3-Productie normen'!O:P,2,FALSE),FALSE)))</f>
        <v>0</v>
      </c>
      <c r="R119" s="160">
        <f t="shared" si="7"/>
        <v>0</v>
      </c>
      <c r="S119" s="161" t="str">
        <f>VLOOKUP(G119,'3-Productie normen'!A:L,10,FALSE)</f>
        <v>V</v>
      </c>
      <c r="T119" s="161" t="s">
        <v>238</v>
      </c>
      <c r="V119" s="123">
        <f t="shared" si="8"/>
        <v>8415</v>
      </c>
    </row>
    <row r="120" spans="1:22" ht="14.1" customHeight="1">
      <c r="A120" s="138">
        <f t="shared" si="9"/>
        <v>120</v>
      </c>
      <c r="B120" s="156" t="s">
        <v>79</v>
      </c>
      <c r="C120" s="156" t="s">
        <v>236</v>
      </c>
      <c r="D120" s="124" t="s">
        <v>251</v>
      </c>
      <c r="E120" s="157"/>
      <c r="F120" s="121" t="s">
        <v>252</v>
      </c>
      <c r="G120" s="121" t="s">
        <v>138</v>
      </c>
      <c r="H120" s="121" t="s">
        <v>201</v>
      </c>
      <c r="I120" s="121" t="s">
        <v>202</v>
      </c>
      <c r="J120" s="482">
        <v>17</v>
      </c>
      <c r="K120" s="442">
        <v>1</v>
      </c>
      <c r="L120" s="442">
        <v>1</v>
      </c>
      <c r="M120" s="158">
        <v>255</v>
      </c>
      <c r="N120" s="158">
        <v>5</v>
      </c>
      <c r="O120" s="159" t="e">
        <f t="shared" si="5"/>
        <v>#DIV/0!</v>
      </c>
      <c r="P120" s="159" t="e">
        <f t="shared" si="6"/>
        <v>#DIV/0!</v>
      </c>
      <c r="Q120" s="160">
        <f>IF(M120="nio",0,IF(M120&gt;0,VLOOKUP(G120,'3-Productie normen'!A:L,VLOOKUP(M120,'3-Productie normen'!O:P,2,FALSE),FALSE)))</f>
        <v>0</v>
      </c>
      <c r="R120" s="160">
        <f t="shared" si="7"/>
        <v>0</v>
      </c>
      <c r="S120" s="161" t="str">
        <f>VLOOKUP(G120,'3-Productie normen'!A:L,10,FALSE)</f>
        <v>B</v>
      </c>
      <c r="T120" s="161" t="s">
        <v>238</v>
      </c>
      <c r="V120" s="123">
        <f t="shared" si="8"/>
        <v>4335</v>
      </c>
    </row>
    <row r="121" spans="1:22" ht="14.1" customHeight="1">
      <c r="A121" s="138">
        <f t="shared" si="9"/>
        <v>121</v>
      </c>
      <c r="B121" s="156" t="s">
        <v>79</v>
      </c>
      <c r="C121" s="156" t="s">
        <v>236</v>
      </c>
      <c r="D121" s="124" t="s">
        <v>251</v>
      </c>
      <c r="E121" s="157"/>
      <c r="F121" s="121" t="s">
        <v>233</v>
      </c>
      <c r="G121" s="121" t="s">
        <v>167</v>
      </c>
      <c r="H121" s="121" t="s">
        <v>201</v>
      </c>
      <c r="I121" s="121"/>
      <c r="J121" s="482">
        <v>8</v>
      </c>
      <c r="K121" s="442">
        <v>1</v>
      </c>
      <c r="L121" s="512"/>
      <c r="M121" s="158" t="s">
        <v>216</v>
      </c>
      <c r="N121" s="158"/>
      <c r="O121" s="159">
        <f t="shared" si="5"/>
        <v>0</v>
      </c>
      <c r="P121" s="159">
        <f t="shared" si="6"/>
        <v>0</v>
      </c>
      <c r="Q121" s="160">
        <f>IF(M121="nio",0,IF(M121&gt;0,VLOOKUP(G121,'3-Productie normen'!A:L,VLOOKUP(M121,'3-Productie normen'!O:P,2,FALSE),FALSE)))</f>
        <v>0</v>
      </c>
      <c r="R121" s="160">
        <f t="shared" si="7"/>
        <v>0</v>
      </c>
      <c r="S121" s="161">
        <f>VLOOKUP(G121,'3-Productie normen'!A:L,10,FALSE)</f>
        <v>0</v>
      </c>
      <c r="T121" s="161" t="s">
        <v>238</v>
      </c>
      <c r="V121" s="123">
        <f t="shared" si="8"/>
        <v>0</v>
      </c>
    </row>
    <row r="122" spans="1:22" ht="14.1" customHeight="1">
      <c r="A122" s="138">
        <f t="shared" si="9"/>
        <v>122</v>
      </c>
      <c r="B122" s="156" t="s">
        <v>79</v>
      </c>
      <c r="C122" s="156" t="s">
        <v>236</v>
      </c>
      <c r="D122" s="124" t="s">
        <v>251</v>
      </c>
      <c r="E122" s="157"/>
      <c r="F122" s="121" t="s">
        <v>200</v>
      </c>
      <c r="G122" s="121" t="s">
        <v>138</v>
      </c>
      <c r="H122" s="121" t="s">
        <v>201</v>
      </c>
      <c r="I122" s="121" t="s">
        <v>202</v>
      </c>
      <c r="J122" s="482">
        <v>16</v>
      </c>
      <c r="K122" s="442">
        <v>1</v>
      </c>
      <c r="L122" s="442">
        <v>1</v>
      </c>
      <c r="M122" s="158">
        <v>255</v>
      </c>
      <c r="N122" s="158">
        <v>5</v>
      </c>
      <c r="O122" s="159" t="e">
        <f t="shared" si="5"/>
        <v>#DIV/0!</v>
      </c>
      <c r="P122" s="159" t="e">
        <f t="shared" si="6"/>
        <v>#DIV/0!</v>
      </c>
      <c r="Q122" s="160">
        <f>IF(M122="nio",0,IF(M122&gt;0,VLOOKUP(G122,'3-Productie normen'!A:L,VLOOKUP(M122,'3-Productie normen'!O:P,2,FALSE),FALSE)))</f>
        <v>0</v>
      </c>
      <c r="R122" s="160">
        <f t="shared" si="7"/>
        <v>0</v>
      </c>
      <c r="S122" s="161" t="str">
        <f>VLOOKUP(G122,'3-Productie normen'!A:L,10,FALSE)</f>
        <v>B</v>
      </c>
      <c r="T122" s="161" t="s">
        <v>238</v>
      </c>
      <c r="V122" s="123">
        <f t="shared" si="8"/>
        <v>4080</v>
      </c>
    </row>
    <row r="123" spans="1:22" ht="14.1" customHeight="1">
      <c r="A123" s="138">
        <f t="shared" si="9"/>
        <v>123</v>
      </c>
      <c r="B123" s="156" t="s">
        <v>79</v>
      </c>
      <c r="C123" s="156" t="s">
        <v>236</v>
      </c>
      <c r="D123" s="124" t="s">
        <v>251</v>
      </c>
      <c r="E123" s="157"/>
      <c r="F123" s="121" t="s">
        <v>200</v>
      </c>
      <c r="G123" s="121" t="s">
        <v>138</v>
      </c>
      <c r="H123" s="121" t="s">
        <v>201</v>
      </c>
      <c r="I123" s="121" t="s">
        <v>202</v>
      </c>
      <c r="J123" s="482">
        <v>25</v>
      </c>
      <c r="K123" s="442">
        <v>1</v>
      </c>
      <c r="L123" s="442">
        <v>1</v>
      </c>
      <c r="M123" s="158">
        <v>255</v>
      </c>
      <c r="N123" s="158">
        <v>5</v>
      </c>
      <c r="O123" s="159" t="e">
        <f t="shared" si="5"/>
        <v>#DIV/0!</v>
      </c>
      <c r="P123" s="159" t="e">
        <f t="shared" si="6"/>
        <v>#DIV/0!</v>
      </c>
      <c r="Q123" s="160">
        <f>IF(M123="nio",0,IF(M123&gt;0,VLOOKUP(G123,'3-Productie normen'!A:L,VLOOKUP(M123,'3-Productie normen'!O:P,2,FALSE),FALSE)))</f>
        <v>0</v>
      </c>
      <c r="R123" s="160">
        <f t="shared" si="7"/>
        <v>0</v>
      </c>
      <c r="S123" s="161" t="str">
        <f>VLOOKUP(G123,'3-Productie normen'!A:L,10,FALSE)</f>
        <v>B</v>
      </c>
      <c r="T123" s="161" t="s">
        <v>238</v>
      </c>
      <c r="V123" s="123">
        <f t="shared" si="8"/>
        <v>6375</v>
      </c>
    </row>
    <row r="124" spans="1:22" ht="14.1" customHeight="1">
      <c r="A124" s="138">
        <f t="shared" si="9"/>
        <v>124</v>
      </c>
      <c r="B124" s="156" t="s">
        <v>79</v>
      </c>
      <c r="C124" s="156" t="s">
        <v>236</v>
      </c>
      <c r="D124" s="124" t="s">
        <v>251</v>
      </c>
      <c r="E124" s="157"/>
      <c r="F124" s="121" t="s">
        <v>200</v>
      </c>
      <c r="G124" s="121" t="s">
        <v>138</v>
      </c>
      <c r="H124" s="121" t="s">
        <v>201</v>
      </c>
      <c r="I124" s="121" t="s">
        <v>202</v>
      </c>
      <c r="J124" s="482">
        <v>16</v>
      </c>
      <c r="K124" s="442">
        <v>1</v>
      </c>
      <c r="L124" s="442">
        <v>1</v>
      </c>
      <c r="M124" s="158">
        <v>255</v>
      </c>
      <c r="N124" s="158">
        <v>5</v>
      </c>
      <c r="O124" s="159" t="e">
        <f t="shared" si="5"/>
        <v>#DIV/0!</v>
      </c>
      <c r="P124" s="159" t="e">
        <f t="shared" si="6"/>
        <v>#DIV/0!</v>
      </c>
      <c r="Q124" s="160">
        <f>IF(M124="nio",0,IF(M124&gt;0,VLOOKUP(G124,'3-Productie normen'!A:L,VLOOKUP(M124,'3-Productie normen'!O:P,2,FALSE),FALSE)))</f>
        <v>0</v>
      </c>
      <c r="R124" s="160">
        <f t="shared" si="7"/>
        <v>0</v>
      </c>
      <c r="S124" s="161" t="str">
        <f>VLOOKUP(G124,'3-Productie normen'!A:L,10,FALSE)</f>
        <v>B</v>
      </c>
      <c r="T124" s="161" t="s">
        <v>238</v>
      </c>
      <c r="V124" s="123">
        <f t="shared" si="8"/>
        <v>4080</v>
      </c>
    </row>
    <row r="125" spans="1:22" ht="14.1" customHeight="1">
      <c r="A125" s="138">
        <f t="shared" si="9"/>
        <v>125</v>
      </c>
      <c r="B125" s="156" t="s">
        <v>79</v>
      </c>
      <c r="C125" s="156" t="s">
        <v>236</v>
      </c>
      <c r="D125" s="124" t="s">
        <v>251</v>
      </c>
      <c r="E125" s="157"/>
      <c r="F125" s="121" t="s">
        <v>200</v>
      </c>
      <c r="G125" s="121" t="s">
        <v>138</v>
      </c>
      <c r="H125" s="121" t="s">
        <v>201</v>
      </c>
      <c r="I125" s="121" t="s">
        <v>202</v>
      </c>
      <c r="J125" s="482">
        <v>21</v>
      </c>
      <c r="K125" s="442">
        <v>1</v>
      </c>
      <c r="L125" s="442">
        <v>1</v>
      </c>
      <c r="M125" s="158">
        <v>255</v>
      </c>
      <c r="N125" s="158">
        <v>5</v>
      </c>
      <c r="O125" s="159" t="e">
        <f t="shared" si="5"/>
        <v>#DIV/0!</v>
      </c>
      <c r="P125" s="159" t="e">
        <f t="shared" si="6"/>
        <v>#DIV/0!</v>
      </c>
      <c r="Q125" s="160">
        <f>IF(M125="nio",0,IF(M125&gt;0,VLOOKUP(G125,'3-Productie normen'!A:L,VLOOKUP(M125,'3-Productie normen'!O:P,2,FALSE),FALSE)))</f>
        <v>0</v>
      </c>
      <c r="R125" s="160">
        <f t="shared" si="7"/>
        <v>0</v>
      </c>
      <c r="S125" s="161" t="str">
        <f>VLOOKUP(G125,'3-Productie normen'!A:L,10,FALSE)</f>
        <v>B</v>
      </c>
      <c r="T125" s="161" t="s">
        <v>238</v>
      </c>
      <c r="V125" s="123">
        <f t="shared" si="8"/>
        <v>5355</v>
      </c>
    </row>
    <row r="126" spans="1:22" ht="14.1" customHeight="1">
      <c r="A126" s="138">
        <f t="shared" si="9"/>
        <v>126</v>
      </c>
      <c r="B126" s="156" t="s">
        <v>79</v>
      </c>
      <c r="C126" s="156" t="s">
        <v>236</v>
      </c>
      <c r="D126" s="124" t="s">
        <v>251</v>
      </c>
      <c r="E126" s="157"/>
      <c r="F126" s="121" t="s">
        <v>200</v>
      </c>
      <c r="G126" s="121" t="s">
        <v>138</v>
      </c>
      <c r="H126" s="121" t="s">
        <v>201</v>
      </c>
      <c r="I126" s="121" t="s">
        <v>202</v>
      </c>
      <c r="J126" s="482">
        <v>21</v>
      </c>
      <c r="K126" s="442">
        <v>1</v>
      </c>
      <c r="L126" s="442">
        <v>1</v>
      </c>
      <c r="M126" s="158">
        <v>255</v>
      </c>
      <c r="N126" s="158">
        <v>5</v>
      </c>
      <c r="O126" s="159" t="e">
        <f t="shared" si="5"/>
        <v>#DIV/0!</v>
      </c>
      <c r="P126" s="159" t="e">
        <f t="shared" si="6"/>
        <v>#DIV/0!</v>
      </c>
      <c r="Q126" s="160">
        <f>IF(M126="nio",0,IF(M126&gt;0,VLOOKUP(G126,'3-Productie normen'!A:L,VLOOKUP(M126,'3-Productie normen'!O:P,2,FALSE),FALSE)))</f>
        <v>0</v>
      </c>
      <c r="R126" s="160">
        <f t="shared" si="7"/>
        <v>0</v>
      </c>
      <c r="S126" s="161" t="str">
        <f>VLOOKUP(G126,'3-Productie normen'!A:L,10,FALSE)</f>
        <v>B</v>
      </c>
      <c r="T126" s="161" t="s">
        <v>238</v>
      </c>
      <c r="V126" s="123">
        <f t="shared" si="8"/>
        <v>5355</v>
      </c>
    </row>
    <row r="127" spans="1:22" ht="14.1" customHeight="1">
      <c r="A127" s="138">
        <f t="shared" si="9"/>
        <v>127</v>
      </c>
      <c r="B127" s="156" t="s">
        <v>79</v>
      </c>
      <c r="C127" s="156" t="s">
        <v>236</v>
      </c>
      <c r="D127" s="124" t="s">
        <v>251</v>
      </c>
      <c r="E127" s="157"/>
      <c r="F127" s="121" t="s">
        <v>200</v>
      </c>
      <c r="G127" s="121" t="s">
        <v>138</v>
      </c>
      <c r="H127" s="121" t="s">
        <v>201</v>
      </c>
      <c r="I127" s="121" t="s">
        <v>202</v>
      </c>
      <c r="J127" s="482">
        <v>21</v>
      </c>
      <c r="K127" s="442">
        <v>1</v>
      </c>
      <c r="L127" s="442">
        <v>1</v>
      </c>
      <c r="M127" s="158">
        <v>255</v>
      </c>
      <c r="N127" s="158">
        <v>5</v>
      </c>
      <c r="O127" s="159" t="e">
        <f t="shared" si="5"/>
        <v>#DIV/0!</v>
      </c>
      <c r="P127" s="159" t="e">
        <f t="shared" si="6"/>
        <v>#DIV/0!</v>
      </c>
      <c r="Q127" s="160">
        <f>IF(M127="nio",0,IF(M127&gt;0,VLOOKUP(G127,'3-Productie normen'!A:L,VLOOKUP(M127,'3-Productie normen'!O:P,2,FALSE),FALSE)))</f>
        <v>0</v>
      </c>
      <c r="R127" s="160">
        <f t="shared" si="7"/>
        <v>0</v>
      </c>
      <c r="S127" s="161" t="str">
        <f>VLOOKUP(G127,'3-Productie normen'!A:L,10,FALSE)</f>
        <v>B</v>
      </c>
      <c r="T127" s="161" t="s">
        <v>238</v>
      </c>
      <c r="V127" s="123">
        <f t="shared" si="8"/>
        <v>5355</v>
      </c>
    </row>
    <row r="128" spans="1:22" ht="14.1" customHeight="1">
      <c r="A128" s="138">
        <f t="shared" si="9"/>
        <v>128</v>
      </c>
      <c r="B128" s="156" t="s">
        <v>79</v>
      </c>
      <c r="C128" s="156" t="s">
        <v>236</v>
      </c>
      <c r="D128" s="124" t="s">
        <v>251</v>
      </c>
      <c r="E128" s="157"/>
      <c r="F128" s="121" t="s">
        <v>200</v>
      </c>
      <c r="G128" s="121" t="s">
        <v>138</v>
      </c>
      <c r="H128" s="121" t="s">
        <v>201</v>
      </c>
      <c r="I128" s="121" t="s">
        <v>202</v>
      </c>
      <c r="J128" s="482">
        <v>14</v>
      </c>
      <c r="K128" s="442">
        <v>1</v>
      </c>
      <c r="L128" s="442">
        <v>1</v>
      </c>
      <c r="M128" s="158">
        <v>255</v>
      </c>
      <c r="N128" s="158">
        <v>5</v>
      </c>
      <c r="O128" s="159" t="e">
        <f t="shared" si="5"/>
        <v>#DIV/0!</v>
      </c>
      <c r="P128" s="159" t="e">
        <f t="shared" si="6"/>
        <v>#DIV/0!</v>
      </c>
      <c r="Q128" s="160">
        <f>IF(M128="nio",0,IF(M128&gt;0,VLOOKUP(G128,'3-Productie normen'!A:L,VLOOKUP(M128,'3-Productie normen'!O:P,2,FALSE),FALSE)))</f>
        <v>0</v>
      </c>
      <c r="R128" s="160">
        <f t="shared" si="7"/>
        <v>0</v>
      </c>
      <c r="S128" s="161" t="str">
        <f>VLOOKUP(G128,'3-Productie normen'!A:L,10,FALSE)</f>
        <v>B</v>
      </c>
      <c r="T128" s="161" t="s">
        <v>238</v>
      </c>
      <c r="V128" s="123">
        <f t="shared" si="8"/>
        <v>3570</v>
      </c>
    </row>
    <row r="129" spans="1:22" ht="14.1" customHeight="1">
      <c r="A129" s="138">
        <f t="shared" si="9"/>
        <v>129</v>
      </c>
      <c r="B129" s="156" t="s">
        <v>79</v>
      </c>
      <c r="C129" s="156" t="s">
        <v>236</v>
      </c>
      <c r="D129" s="124" t="s">
        <v>251</v>
      </c>
      <c r="E129" s="157"/>
      <c r="F129" s="121" t="s">
        <v>200</v>
      </c>
      <c r="G129" s="121" t="s">
        <v>138</v>
      </c>
      <c r="H129" s="121" t="s">
        <v>201</v>
      </c>
      <c r="I129" s="121" t="s">
        <v>202</v>
      </c>
      <c r="J129" s="482">
        <v>14</v>
      </c>
      <c r="K129" s="442">
        <v>1</v>
      </c>
      <c r="L129" s="442">
        <v>1</v>
      </c>
      <c r="M129" s="158">
        <v>255</v>
      </c>
      <c r="N129" s="158">
        <v>5</v>
      </c>
      <c r="O129" s="159" t="e">
        <f t="shared" si="5"/>
        <v>#DIV/0!</v>
      </c>
      <c r="P129" s="159" t="e">
        <f t="shared" si="6"/>
        <v>#DIV/0!</v>
      </c>
      <c r="Q129" s="160">
        <f>IF(M129="nio",0,IF(M129&gt;0,VLOOKUP(G129,'3-Productie normen'!A:L,VLOOKUP(M129,'3-Productie normen'!O:P,2,FALSE),FALSE)))</f>
        <v>0</v>
      </c>
      <c r="R129" s="160">
        <f t="shared" si="7"/>
        <v>0</v>
      </c>
      <c r="S129" s="161" t="str">
        <f>VLOOKUP(G129,'3-Productie normen'!A:L,10,FALSE)</f>
        <v>B</v>
      </c>
      <c r="T129" s="161" t="s">
        <v>238</v>
      </c>
      <c r="V129" s="123">
        <f t="shared" si="8"/>
        <v>3570</v>
      </c>
    </row>
    <row r="130" spans="1:22" ht="14.1" customHeight="1">
      <c r="A130" s="138">
        <f t="shared" si="9"/>
        <v>130</v>
      </c>
      <c r="B130" s="156" t="s">
        <v>79</v>
      </c>
      <c r="C130" s="156" t="s">
        <v>236</v>
      </c>
      <c r="D130" s="124" t="s">
        <v>251</v>
      </c>
      <c r="E130" s="157"/>
      <c r="F130" s="121" t="s">
        <v>200</v>
      </c>
      <c r="G130" s="121" t="s">
        <v>138</v>
      </c>
      <c r="H130" s="121" t="s">
        <v>201</v>
      </c>
      <c r="I130" s="121" t="s">
        <v>202</v>
      </c>
      <c r="J130" s="482">
        <v>19</v>
      </c>
      <c r="K130" s="442">
        <v>1</v>
      </c>
      <c r="L130" s="442">
        <v>1</v>
      </c>
      <c r="M130" s="158">
        <v>255</v>
      </c>
      <c r="N130" s="158">
        <v>5</v>
      </c>
      <c r="O130" s="159" t="e">
        <f t="shared" si="5"/>
        <v>#DIV/0!</v>
      </c>
      <c r="P130" s="159" t="e">
        <f t="shared" si="6"/>
        <v>#DIV/0!</v>
      </c>
      <c r="Q130" s="160">
        <f>IF(M130="nio",0,IF(M130&gt;0,VLOOKUP(G130,'3-Productie normen'!A:L,VLOOKUP(M130,'3-Productie normen'!O:P,2,FALSE),FALSE)))</f>
        <v>0</v>
      </c>
      <c r="R130" s="160">
        <f t="shared" si="7"/>
        <v>0</v>
      </c>
      <c r="S130" s="161" t="str">
        <f>VLOOKUP(G130,'3-Productie normen'!A:L,10,FALSE)</f>
        <v>B</v>
      </c>
      <c r="T130" s="161" t="s">
        <v>238</v>
      </c>
      <c r="V130" s="123">
        <f t="shared" si="8"/>
        <v>4845</v>
      </c>
    </row>
    <row r="131" spans="1:22" ht="14.1" customHeight="1">
      <c r="A131" s="138">
        <f t="shared" si="9"/>
        <v>131</v>
      </c>
      <c r="B131" s="156" t="s">
        <v>79</v>
      </c>
      <c r="C131" s="156" t="s">
        <v>236</v>
      </c>
      <c r="D131" s="124" t="s">
        <v>251</v>
      </c>
      <c r="E131" s="157"/>
      <c r="F131" s="121" t="s">
        <v>200</v>
      </c>
      <c r="G131" s="121" t="s">
        <v>138</v>
      </c>
      <c r="H131" s="121" t="s">
        <v>201</v>
      </c>
      <c r="I131" s="121" t="s">
        <v>202</v>
      </c>
      <c r="J131" s="482">
        <v>20</v>
      </c>
      <c r="K131" s="442">
        <v>1</v>
      </c>
      <c r="L131" s="442">
        <v>1</v>
      </c>
      <c r="M131" s="158">
        <v>255</v>
      </c>
      <c r="N131" s="158">
        <v>5</v>
      </c>
      <c r="O131" s="159" t="e">
        <f t="shared" si="5"/>
        <v>#DIV/0!</v>
      </c>
      <c r="P131" s="159" t="e">
        <f t="shared" si="6"/>
        <v>#DIV/0!</v>
      </c>
      <c r="Q131" s="160">
        <f>IF(M131="nio",0,IF(M131&gt;0,VLOOKUP(G131,'3-Productie normen'!A:L,VLOOKUP(M131,'3-Productie normen'!O:P,2,FALSE),FALSE)))</f>
        <v>0</v>
      </c>
      <c r="R131" s="160">
        <f t="shared" si="7"/>
        <v>0</v>
      </c>
      <c r="S131" s="161" t="str">
        <f>VLOOKUP(G131,'3-Productie normen'!A:L,10,FALSE)</f>
        <v>B</v>
      </c>
      <c r="T131" s="161" t="s">
        <v>238</v>
      </c>
      <c r="V131" s="123">
        <f t="shared" si="8"/>
        <v>5100</v>
      </c>
    </row>
    <row r="132" spans="1:22" ht="14.1" customHeight="1">
      <c r="A132" s="138">
        <f t="shared" si="9"/>
        <v>132</v>
      </c>
      <c r="B132" s="156" t="s">
        <v>79</v>
      </c>
      <c r="C132" s="156" t="s">
        <v>236</v>
      </c>
      <c r="D132" s="124" t="s">
        <v>251</v>
      </c>
      <c r="E132" s="157"/>
      <c r="F132" s="121" t="s">
        <v>214</v>
      </c>
      <c r="G132" s="121" t="s">
        <v>168</v>
      </c>
      <c r="H132" s="121" t="s">
        <v>195</v>
      </c>
      <c r="I132" s="121"/>
      <c r="J132" s="482">
        <v>3.36</v>
      </c>
      <c r="K132" s="442">
        <v>1</v>
      </c>
      <c r="L132" s="512"/>
      <c r="M132" s="158" t="s">
        <v>216</v>
      </c>
      <c r="N132" s="158"/>
      <c r="O132" s="159">
        <f t="shared" si="5"/>
        <v>0</v>
      </c>
      <c r="P132" s="159">
        <f t="shared" si="6"/>
        <v>0</v>
      </c>
      <c r="Q132" s="160">
        <f>IF(M132="nio",0,IF(M132&gt;0,VLOOKUP(G132,'3-Productie normen'!A:L,VLOOKUP(M132,'3-Productie normen'!O:P,2,FALSE),FALSE)))</f>
        <v>0</v>
      </c>
      <c r="R132" s="160">
        <f t="shared" si="7"/>
        <v>0</v>
      </c>
      <c r="S132" s="161">
        <f>VLOOKUP(G132,'3-Productie normen'!A:L,10,FALSE)</f>
        <v>0</v>
      </c>
      <c r="T132" s="161" t="s">
        <v>238</v>
      </c>
      <c r="V132" s="123">
        <f t="shared" si="8"/>
        <v>0</v>
      </c>
    </row>
    <row r="133" spans="1:22" ht="14.1" customHeight="1">
      <c r="A133" s="138">
        <f t="shared" si="9"/>
        <v>133</v>
      </c>
      <c r="B133" s="156" t="s">
        <v>79</v>
      </c>
      <c r="C133" s="156" t="s">
        <v>236</v>
      </c>
      <c r="D133" s="124" t="s">
        <v>251</v>
      </c>
      <c r="E133" s="157"/>
      <c r="F133" s="121" t="s">
        <v>212</v>
      </c>
      <c r="G133" s="121" t="s">
        <v>166</v>
      </c>
      <c r="H133" s="121" t="s">
        <v>191</v>
      </c>
      <c r="I133" s="121" t="s">
        <v>192</v>
      </c>
      <c r="J133" s="482">
        <v>34.200000000000003</v>
      </c>
      <c r="K133" s="442">
        <v>1</v>
      </c>
      <c r="L133" s="442">
        <v>1</v>
      </c>
      <c r="M133" s="158">
        <v>255</v>
      </c>
      <c r="N133" s="158">
        <v>5</v>
      </c>
      <c r="O133" s="159" t="e">
        <f t="shared" si="5"/>
        <v>#DIV/0!</v>
      </c>
      <c r="P133" s="159" t="e">
        <f t="shared" si="6"/>
        <v>#DIV/0!</v>
      </c>
      <c r="Q133" s="160">
        <f>IF(M133="nio",0,IF(M133&gt;0,VLOOKUP(G133,'3-Productie normen'!A:L,VLOOKUP(M133,'3-Productie normen'!O:P,2,FALSE),FALSE)))</f>
        <v>0</v>
      </c>
      <c r="R133" s="160">
        <f t="shared" si="7"/>
        <v>0</v>
      </c>
      <c r="S133" s="161" t="str">
        <f>VLOOKUP(G133,'3-Productie normen'!A:L,10,FALSE)</f>
        <v>V</v>
      </c>
      <c r="T133" s="161" t="s">
        <v>238</v>
      </c>
      <c r="V133" s="123">
        <f t="shared" si="8"/>
        <v>8721</v>
      </c>
    </row>
    <row r="134" spans="1:22" ht="14.1" customHeight="1">
      <c r="A134" s="138">
        <f t="shared" si="9"/>
        <v>134</v>
      </c>
      <c r="B134" s="156" t="s">
        <v>79</v>
      </c>
      <c r="C134" s="156" t="s">
        <v>236</v>
      </c>
      <c r="D134" s="124" t="s">
        <v>251</v>
      </c>
      <c r="E134" s="157"/>
      <c r="F134" s="121" t="s">
        <v>247</v>
      </c>
      <c r="G134" s="121" t="s">
        <v>160</v>
      </c>
      <c r="H134" s="121" t="s">
        <v>195</v>
      </c>
      <c r="I134" s="121" t="s">
        <v>196</v>
      </c>
      <c r="J134" s="482">
        <v>5.5</v>
      </c>
      <c r="K134" s="442">
        <v>1</v>
      </c>
      <c r="L134" s="442">
        <v>1</v>
      </c>
      <c r="M134" s="158">
        <v>255</v>
      </c>
      <c r="N134" s="158">
        <v>5</v>
      </c>
      <c r="O134" s="159" t="e">
        <f t="shared" si="5"/>
        <v>#DIV/0!</v>
      </c>
      <c r="P134" s="159" t="e">
        <f t="shared" si="6"/>
        <v>#DIV/0!</v>
      </c>
      <c r="Q134" s="160">
        <f>IF(M134="nio",0,IF(M134&gt;0,VLOOKUP(G134,'3-Productie normen'!A:L,VLOOKUP(M134,'3-Productie normen'!O:P,2,FALSE),FALSE)))</f>
        <v>0</v>
      </c>
      <c r="R134" s="160">
        <f t="shared" si="7"/>
        <v>0</v>
      </c>
      <c r="S134" s="161" t="str">
        <f>VLOOKUP(G134,'3-Productie normen'!A:L,10,FALSE)</f>
        <v>S</v>
      </c>
      <c r="T134" s="161" t="s">
        <v>238</v>
      </c>
      <c r="V134" s="123">
        <f t="shared" si="8"/>
        <v>1402.5</v>
      </c>
    </row>
    <row r="135" spans="1:22" ht="14.1" customHeight="1">
      <c r="A135" s="138">
        <f t="shared" si="9"/>
        <v>135</v>
      </c>
      <c r="B135" s="156" t="s">
        <v>79</v>
      </c>
      <c r="C135" s="156" t="s">
        <v>236</v>
      </c>
      <c r="D135" s="124" t="s">
        <v>251</v>
      </c>
      <c r="E135" s="157"/>
      <c r="F135" s="121" t="s">
        <v>247</v>
      </c>
      <c r="G135" s="121" t="s">
        <v>160</v>
      </c>
      <c r="H135" s="121" t="s">
        <v>195</v>
      </c>
      <c r="I135" s="121" t="s">
        <v>196</v>
      </c>
      <c r="J135" s="482">
        <v>1.2</v>
      </c>
      <c r="K135" s="442">
        <v>1</v>
      </c>
      <c r="L135" s="442">
        <v>1</v>
      </c>
      <c r="M135" s="158">
        <v>255</v>
      </c>
      <c r="N135" s="158">
        <v>5</v>
      </c>
      <c r="O135" s="159" t="e">
        <f t="shared" si="5"/>
        <v>#DIV/0!</v>
      </c>
      <c r="P135" s="159" t="e">
        <f t="shared" si="6"/>
        <v>#DIV/0!</v>
      </c>
      <c r="Q135" s="160">
        <f>IF(M135="nio",0,IF(M135&gt;0,VLOOKUP(G135,'3-Productie normen'!A:L,VLOOKUP(M135,'3-Productie normen'!O:P,2,FALSE),FALSE)))</f>
        <v>0</v>
      </c>
      <c r="R135" s="160">
        <f t="shared" si="7"/>
        <v>0</v>
      </c>
      <c r="S135" s="161" t="str">
        <f>VLOOKUP(G135,'3-Productie normen'!A:L,10,FALSE)</f>
        <v>S</v>
      </c>
      <c r="T135" s="161" t="s">
        <v>238</v>
      </c>
      <c r="V135" s="123">
        <f t="shared" si="8"/>
        <v>306</v>
      </c>
    </row>
    <row r="136" spans="1:22" ht="14.1" customHeight="1">
      <c r="A136" s="138">
        <f t="shared" si="9"/>
        <v>136</v>
      </c>
      <c r="B136" s="156" t="s">
        <v>79</v>
      </c>
      <c r="C136" s="156" t="s">
        <v>236</v>
      </c>
      <c r="D136" s="124" t="s">
        <v>251</v>
      </c>
      <c r="E136" s="157"/>
      <c r="F136" s="121" t="s">
        <v>247</v>
      </c>
      <c r="G136" s="121" t="s">
        <v>160</v>
      </c>
      <c r="H136" s="121" t="s">
        <v>195</v>
      </c>
      <c r="I136" s="121" t="s">
        <v>196</v>
      </c>
      <c r="J136" s="482">
        <v>1.2</v>
      </c>
      <c r="K136" s="442">
        <v>1</v>
      </c>
      <c r="L136" s="442">
        <v>1</v>
      </c>
      <c r="M136" s="158">
        <v>255</v>
      </c>
      <c r="N136" s="158">
        <v>5</v>
      </c>
      <c r="O136" s="159" t="e">
        <f t="shared" si="5"/>
        <v>#DIV/0!</v>
      </c>
      <c r="P136" s="159" t="e">
        <f t="shared" si="6"/>
        <v>#DIV/0!</v>
      </c>
      <c r="Q136" s="160">
        <f>IF(M136="nio",0,IF(M136&gt;0,VLOOKUP(G136,'3-Productie normen'!A:L,VLOOKUP(M136,'3-Productie normen'!O:P,2,FALSE),FALSE)))</f>
        <v>0</v>
      </c>
      <c r="R136" s="160">
        <f t="shared" si="7"/>
        <v>0</v>
      </c>
      <c r="S136" s="161" t="str">
        <f>VLOOKUP(G136,'3-Productie normen'!A:L,10,FALSE)</f>
        <v>S</v>
      </c>
      <c r="T136" s="161" t="s">
        <v>238</v>
      </c>
      <c r="V136" s="123">
        <f t="shared" si="8"/>
        <v>306</v>
      </c>
    </row>
    <row r="137" spans="1:22" ht="14.1" customHeight="1">
      <c r="A137" s="138">
        <f t="shared" si="9"/>
        <v>137</v>
      </c>
      <c r="B137" s="156" t="s">
        <v>79</v>
      </c>
      <c r="C137" s="156" t="s">
        <v>236</v>
      </c>
      <c r="D137" s="124" t="s">
        <v>251</v>
      </c>
      <c r="E137" s="157"/>
      <c r="F137" s="121" t="s">
        <v>247</v>
      </c>
      <c r="G137" s="121" t="s">
        <v>160</v>
      </c>
      <c r="H137" s="121" t="s">
        <v>195</v>
      </c>
      <c r="I137" s="121" t="s">
        <v>196</v>
      </c>
      <c r="J137" s="482">
        <v>3.6</v>
      </c>
      <c r="K137" s="442">
        <v>1</v>
      </c>
      <c r="L137" s="442">
        <v>1</v>
      </c>
      <c r="M137" s="158">
        <v>255</v>
      </c>
      <c r="N137" s="158">
        <v>5</v>
      </c>
      <c r="O137" s="159" t="e">
        <f t="shared" si="5"/>
        <v>#DIV/0!</v>
      </c>
      <c r="P137" s="159" t="e">
        <f t="shared" si="6"/>
        <v>#DIV/0!</v>
      </c>
      <c r="Q137" s="160">
        <f>IF(M137="nio",0,IF(M137&gt;0,VLOOKUP(G137,'3-Productie normen'!A:L,VLOOKUP(M137,'3-Productie normen'!O:P,2,FALSE),FALSE)))</f>
        <v>0</v>
      </c>
      <c r="R137" s="160">
        <f t="shared" si="7"/>
        <v>0</v>
      </c>
      <c r="S137" s="161" t="str">
        <f>VLOOKUP(G137,'3-Productie normen'!A:L,10,FALSE)</f>
        <v>S</v>
      </c>
      <c r="T137" s="161" t="s">
        <v>238</v>
      </c>
      <c r="V137" s="123">
        <f t="shared" si="8"/>
        <v>918</v>
      </c>
    </row>
    <row r="138" spans="1:22" ht="14.1" customHeight="1">
      <c r="A138" s="138">
        <f t="shared" si="9"/>
        <v>138</v>
      </c>
      <c r="B138" s="156" t="s">
        <v>79</v>
      </c>
      <c r="C138" s="156" t="s">
        <v>236</v>
      </c>
      <c r="D138" s="124" t="s">
        <v>251</v>
      </c>
      <c r="E138" s="157"/>
      <c r="F138" s="121" t="s">
        <v>247</v>
      </c>
      <c r="G138" s="121" t="s">
        <v>160</v>
      </c>
      <c r="H138" s="121" t="s">
        <v>195</v>
      </c>
      <c r="I138" s="121" t="s">
        <v>196</v>
      </c>
      <c r="J138" s="482">
        <v>0.96</v>
      </c>
      <c r="K138" s="442">
        <v>1</v>
      </c>
      <c r="L138" s="442">
        <v>1</v>
      </c>
      <c r="M138" s="158">
        <v>255</v>
      </c>
      <c r="N138" s="158">
        <v>5</v>
      </c>
      <c r="O138" s="159" t="e">
        <f t="shared" ref="O138:O201" si="10">IF(M138="nio",0,IF(M138&gt;0,M138*J138/Q138,0))*K138</f>
        <v>#DIV/0!</v>
      </c>
      <c r="P138" s="159" t="e">
        <f t="shared" ref="P138:P201" si="11">IF(N138&gt;0,N138*J138/R138,0)*L138</f>
        <v>#DIV/0!</v>
      </c>
      <c r="Q138" s="160">
        <f>IF(M138="nio",0,IF(M138&gt;0,VLOOKUP(G138,'3-Productie normen'!A:L,VLOOKUP(M138,'3-Productie normen'!O:P,2,FALSE),FALSE)))</f>
        <v>0</v>
      </c>
      <c r="R138" s="160">
        <f t="shared" ref="R138:R201" si="12">IF(N138&gt;0,Q138*$R$8,0)</f>
        <v>0</v>
      </c>
      <c r="S138" s="161" t="str">
        <f>VLOOKUP(G138,'3-Productie normen'!A:L,10,FALSE)</f>
        <v>S</v>
      </c>
      <c r="T138" s="161" t="s">
        <v>238</v>
      </c>
      <c r="V138" s="123">
        <f t="shared" ref="V138:V201" si="13">SUM(M138:M138)*J138</f>
        <v>244.79999999999998</v>
      </c>
    </row>
    <row r="139" spans="1:22" ht="14.1" customHeight="1">
      <c r="A139" s="138">
        <f t="shared" ref="A139:A202" si="14">A138+1</f>
        <v>139</v>
      </c>
      <c r="B139" s="156" t="s">
        <v>79</v>
      </c>
      <c r="C139" s="156" t="s">
        <v>236</v>
      </c>
      <c r="D139" s="124" t="s">
        <v>251</v>
      </c>
      <c r="E139" s="157"/>
      <c r="F139" s="121" t="s">
        <v>247</v>
      </c>
      <c r="G139" s="121" t="s">
        <v>160</v>
      </c>
      <c r="H139" s="121" t="s">
        <v>195</v>
      </c>
      <c r="I139" s="121" t="s">
        <v>196</v>
      </c>
      <c r="J139" s="482">
        <v>0.96</v>
      </c>
      <c r="K139" s="442">
        <v>1</v>
      </c>
      <c r="L139" s="442">
        <v>1</v>
      </c>
      <c r="M139" s="158">
        <v>255</v>
      </c>
      <c r="N139" s="158">
        <v>5</v>
      </c>
      <c r="O139" s="159" t="e">
        <f t="shared" si="10"/>
        <v>#DIV/0!</v>
      </c>
      <c r="P139" s="159" t="e">
        <f t="shared" si="11"/>
        <v>#DIV/0!</v>
      </c>
      <c r="Q139" s="160">
        <f>IF(M139="nio",0,IF(M139&gt;0,VLOOKUP(G139,'3-Productie normen'!A:L,VLOOKUP(M139,'3-Productie normen'!O:P,2,FALSE),FALSE)))</f>
        <v>0</v>
      </c>
      <c r="R139" s="160">
        <f t="shared" si="12"/>
        <v>0</v>
      </c>
      <c r="S139" s="161" t="str">
        <f>VLOOKUP(G139,'3-Productie normen'!A:L,10,FALSE)</f>
        <v>S</v>
      </c>
      <c r="T139" s="161" t="s">
        <v>238</v>
      </c>
      <c r="V139" s="123">
        <f t="shared" si="13"/>
        <v>244.79999999999998</v>
      </c>
    </row>
    <row r="140" spans="1:22" ht="14.1" customHeight="1">
      <c r="A140" s="138">
        <f t="shared" si="14"/>
        <v>140</v>
      </c>
      <c r="B140" s="156" t="s">
        <v>79</v>
      </c>
      <c r="C140" s="156" t="s">
        <v>236</v>
      </c>
      <c r="D140" s="124" t="s">
        <v>251</v>
      </c>
      <c r="E140" s="157"/>
      <c r="F140" s="121" t="s">
        <v>247</v>
      </c>
      <c r="G140" s="121" t="s">
        <v>160</v>
      </c>
      <c r="H140" s="121" t="s">
        <v>195</v>
      </c>
      <c r="I140" s="121" t="s">
        <v>196</v>
      </c>
      <c r="J140" s="482">
        <v>4</v>
      </c>
      <c r="K140" s="442">
        <v>1</v>
      </c>
      <c r="L140" s="442">
        <v>1</v>
      </c>
      <c r="M140" s="158">
        <v>255</v>
      </c>
      <c r="N140" s="158">
        <v>5</v>
      </c>
      <c r="O140" s="159" t="e">
        <f t="shared" si="10"/>
        <v>#DIV/0!</v>
      </c>
      <c r="P140" s="159" t="e">
        <f t="shared" si="11"/>
        <v>#DIV/0!</v>
      </c>
      <c r="Q140" s="160">
        <f>IF(M140="nio",0,IF(M140&gt;0,VLOOKUP(G140,'3-Productie normen'!A:L,VLOOKUP(M140,'3-Productie normen'!O:P,2,FALSE),FALSE)))</f>
        <v>0</v>
      </c>
      <c r="R140" s="160">
        <f t="shared" si="12"/>
        <v>0</v>
      </c>
      <c r="S140" s="161" t="str">
        <f>VLOOKUP(G140,'3-Productie normen'!A:L,10,FALSE)</f>
        <v>S</v>
      </c>
      <c r="T140" s="161" t="s">
        <v>238</v>
      </c>
      <c r="V140" s="123">
        <f t="shared" si="13"/>
        <v>1020</v>
      </c>
    </row>
    <row r="141" spans="1:22" ht="14.1" customHeight="1">
      <c r="A141" s="138">
        <f t="shared" si="14"/>
        <v>141</v>
      </c>
      <c r="B141" s="156" t="s">
        <v>79</v>
      </c>
      <c r="C141" s="156" t="s">
        <v>236</v>
      </c>
      <c r="D141" s="124" t="s">
        <v>251</v>
      </c>
      <c r="E141" s="157"/>
      <c r="F141" s="121" t="s">
        <v>210</v>
      </c>
      <c r="G141" s="121" t="s">
        <v>157</v>
      </c>
      <c r="H141" s="121" t="s">
        <v>191</v>
      </c>
      <c r="I141" s="121" t="s">
        <v>192</v>
      </c>
      <c r="J141" s="482">
        <v>50.56</v>
      </c>
      <c r="K141" s="442">
        <v>1</v>
      </c>
      <c r="L141" s="442">
        <v>1</v>
      </c>
      <c r="M141" s="158">
        <v>255</v>
      </c>
      <c r="N141" s="158">
        <v>5</v>
      </c>
      <c r="O141" s="159" t="e">
        <f t="shared" si="10"/>
        <v>#DIV/0!</v>
      </c>
      <c r="P141" s="159" t="e">
        <f t="shared" si="11"/>
        <v>#DIV/0!</v>
      </c>
      <c r="Q141" s="160">
        <f>IF(M141="nio",0,IF(M141&gt;0,VLOOKUP(G141,'3-Productie normen'!A:L,VLOOKUP(M141,'3-Productie normen'!O:P,2,FALSE),FALSE)))</f>
        <v>0</v>
      </c>
      <c r="R141" s="160">
        <f t="shared" si="12"/>
        <v>0</v>
      </c>
      <c r="S141" s="161" t="str">
        <f>VLOOKUP(G141,'3-Productie normen'!A:L,10,FALSE)</f>
        <v>V</v>
      </c>
      <c r="T141" s="161" t="s">
        <v>238</v>
      </c>
      <c r="V141" s="123">
        <f t="shared" si="13"/>
        <v>12892.800000000001</v>
      </c>
    </row>
    <row r="142" spans="1:22" ht="14.1" customHeight="1">
      <c r="A142" s="138">
        <f t="shared" si="14"/>
        <v>142</v>
      </c>
      <c r="B142" s="156" t="s">
        <v>79</v>
      </c>
      <c r="C142" s="156" t="s">
        <v>236</v>
      </c>
      <c r="D142" s="124" t="s">
        <v>251</v>
      </c>
      <c r="E142" s="157"/>
      <c r="F142" s="121" t="s">
        <v>227</v>
      </c>
      <c r="G142" s="121" t="s">
        <v>157</v>
      </c>
      <c r="H142" s="121" t="s">
        <v>191</v>
      </c>
      <c r="I142" s="121" t="s">
        <v>192</v>
      </c>
      <c r="J142" s="482">
        <v>13.2</v>
      </c>
      <c r="K142" s="442">
        <v>1</v>
      </c>
      <c r="L142" s="442">
        <v>1</v>
      </c>
      <c r="M142" s="158">
        <v>255</v>
      </c>
      <c r="N142" s="158">
        <v>5</v>
      </c>
      <c r="O142" s="159" t="e">
        <f t="shared" si="10"/>
        <v>#DIV/0!</v>
      </c>
      <c r="P142" s="159" t="e">
        <f t="shared" si="11"/>
        <v>#DIV/0!</v>
      </c>
      <c r="Q142" s="160">
        <f>IF(M142="nio",0,IF(M142&gt;0,VLOOKUP(G142,'3-Productie normen'!A:L,VLOOKUP(M142,'3-Productie normen'!O:P,2,FALSE),FALSE)))</f>
        <v>0</v>
      </c>
      <c r="R142" s="160">
        <f t="shared" si="12"/>
        <v>0</v>
      </c>
      <c r="S142" s="161" t="str">
        <f>VLOOKUP(G142,'3-Productie normen'!A:L,10,FALSE)</f>
        <v>V</v>
      </c>
      <c r="T142" s="161" t="s">
        <v>238</v>
      </c>
      <c r="V142" s="123">
        <f t="shared" si="13"/>
        <v>3366</v>
      </c>
    </row>
    <row r="143" spans="1:22" ht="14.1" customHeight="1">
      <c r="A143" s="138">
        <f t="shared" si="14"/>
        <v>143</v>
      </c>
      <c r="B143" s="156" t="s">
        <v>79</v>
      </c>
      <c r="C143" s="156" t="s">
        <v>236</v>
      </c>
      <c r="D143" s="124" t="s">
        <v>251</v>
      </c>
      <c r="E143" s="157"/>
      <c r="F143" s="156" t="s">
        <v>230</v>
      </c>
      <c r="G143" s="156" t="s">
        <v>167</v>
      </c>
      <c r="H143" s="121" t="s">
        <v>191</v>
      </c>
      <c r="I143" s="121"/>
      <c r="J143" s="482">
        <v>6.2</v>
      </c>
      <c r="K143" s="442">
        <v>1</v>
      </c>
      <c r="L143" s="512"/>
      <c r="M143" s="158" t="s">
        <v>216</v>
      </c>
      <c r="N143" s="158"/>
      <c r="O143" s="159">
        <f t="shared" si="10"/>
        <v>0</v>
      </c>
      <c r="P143" s="159">
        <f t="shared" si="11"/>
        <v>0</v>
      </c>
      <c r="Q143" s="160">
        <f>IF(M143="nio",0,IF(M143&gt;0,VLOOKUP(G143,'3-Productie normen'!A:L,VLOOKUP(M143,'3-Productie normen'!O:P,2,FALSE),FALSE)))</f>
        <v>0</v>
      </c>
      <c r="R143" s="160">
        <f t="shared" si="12"/>
        <v>0</v>
      </c>
      <c r="S143" s="161">
        <f>VLOOKUP(G143,'3-Productie normen'!A:L,10,FALSE)</f>
        <v>0</v>
      </c>
      <c r="T143" s="161" t="s">
        <v>238</v>
      </c>
      <c r="V143" s="123">
        <f t="shared" si="13"/>
        <v>0</v>
      </c>
    </row>
    <row r="144" spans="1:22" ht="14.1" customHeight="1">
      <c r="A144" s="138">
        <f t="shared" si="14"/>
        <v>144</v>
      </c>
      <c r="B144" s="156" t="s">
        <v>79</v>
      </c>
      <c r="C144" s="156" t="s">
        <v>236</v>
      </c>
      <c r="D144" s="124" t="s">
        <v>251</v>
      </c>
      <c r="E144" s="157"/>
      <c r="F144" s="156" t="s">
        <v>230</v>
      </c>
      <c r="G144" s="156" t="s">
        <v>167</v>
      </c>
      <c r="H144" s="121" t="s">
        <v>191</v>
      </c>
      <c r="I144" s="121"/>
      <c r="J144" s="482">
        <v>6.2</v>
      </c>
      <c r="K144" s="442">
        <v>1</v>
      </c>
      <c r="L144" s="512"/>
      <c r="M144" s="158" t="s">
        <v>216</v>
      </c>
      <c r="N144" s="158"/>
      <c r="O144" s="159">
        <f t="shared" si="10"/>
        <v>0</v>
      </c>
      <c r="P144" s="159">
        <f t="shared" si="11"/>
        <v>0</v>
      </c>
      <c r="Q144" s="160">
        <f>IF(M144="nio",0,IF(M144&gt;0,VLOOKUP(G144,'3-Productie normen'!A:L,VLOOKUP(M144,'3-Productie normen'!O:P,2,FALSE),FALSE)))</f>
        <v>0</v>
      </c>
      <c r="R144" s="160">
        <f t="shared" si="12"/>
        <v>0</v>
      </c>
      <c r="S144" s="161">
        <f>VLOOKUP(G144,'3-Productie normen'!A:L,10,FALSE)</f>
        <v>0</v>
      </c>
      <c r="T144" s="161" t="s">
        <v>238</v>
      </c>
      <c r="V144" s="123">
        <f t="shared" si="13"/>
        <v>0</v>
      </c>
    </row>
    <row r="145" spans="1:22" ht="14.1" customHeight="1">
      <c r="A145" s="138">
        <f t="shared" si="14"/>
        <v>145</v>
      </c>
      <c r="B145" s="156" t="s">
        <v>79</v>
      </c>
      <c r="C145" s="156" t="s">
        <v>236</v>
      </c>
      <c r="D145" s="124" t="s">
        <v>251</v>
      </c>
      <c r="E145" s="157"/>
      <c r="F145" s="156" t="s">
        <v>144</v>
      </c>
      <c r="G145" s="156" t="s">
        <v>144</v>
      </c>
      <c r="H145" s="121" t="s">
        <v>191</v>
      </c>
      <c r="I145" s="121" t="s">
        <v>192</v>
      </c>
      <c r="J145" s="482">
        <v>3</v>
      </c>
      <c r="K145" s="442">
        <v>1</v>
      </c>
      <c r="L145" s="442">
        <v>1</v>
      </c>
      <c r="M145" s="158">
        <v>255</v>
      </c>
      <c r="N145" s="158">
        <v>5</v>
      </c>
      <c r="O145" s="159" t="e">
        <f t="shared" si="10"/>
        <v>#DIV/0!</v>
      </c>
      <c r="P145" s="159" t="e">
        <f t="shared" si="11"/>
        <v>#DIV/0!</v>
      </c>
      <c r="Q145" s="160">
        <f>IF(M145="nio",0,IF(M145&gt;0,VLOOKUP(G145,'3-Productie normen'!A:L,VLOOKUP(M145,'3-Productie normen'!O:P,2,FALSE),FALSE)))</f>
        <v>0</v>
      </c>
      <c r="R145" s="160">
        <f t="shared" si="12"/>
        <v>0</v>
      </c>
      <c r="S145" s="161" t="str">
        <f>VLOOKUP(G145,'3-Productie normen'!A:L,10,FALSE)</f>
        <v>V</v>
      </c>
      <c r="T145" s="161" t="s">
        <v>238</v>
      </c>
      <c r="V145" s="123">
        <f t="shared" si="13"/>
        <v>765</v>
      </c>
    </row>
    <row r="146" spans="1:22" ht="14.1" customHeight="1">
      <c r="A146" s="138">
        <f t="shared" si="14"/>
        <v>146</v>
      </c>
      <c r="B146" s="156" t="s">
        <v>79</v>
      </c>
      <c r="C146" s="156" t="s">
        <v>236</v>
      </c>
      <c r="D146" s="124" t="s">
        <v>251</v>
      </c>
      <c r="E146" s="157"/>
      <c r="F146" s="121" t="s">
        <v>206</v>
      </c>
      <c r="G146" s="121" t="s">
        <v>151</v>
      </c>
      <c r="H146" s="121" t="s">
        <v>191</v>
      </c>
      <c r="I146" s="121" t="s">
        <v>192</v>
      </c>
      <c r="J146" s="482">
        <v>44</v>
      </c>
      <c r="K146" s="442">
        <v>1</v>
      </c>
      <c r="L146" s="442">
        <v>1</v>
      </c>
      <c r="M146" s="158">
        <v>255</v>
      </c>
      <c r="N146" s="158">
        <v>5</v>
      </c>
      <c r="O146" s="159" t="e">
        <f t="shared" si="10"/>
        <v>#DIV/0!</v>
      </c>
      <c r="P146" s="159" t="e">
        <f t="shared" si="11"/>
        <v>#DIV/0!</v>
      </c>
      <c r="Q146" s="160">
        <f>IF(M146="nio",0,IF(M146&gt;0,VLOOKUP(G146,'3-Productie normen'!A:L,VLOOKUP(M146,'3-Productie normen'!O:P,2,FALSE),FALSE)))</f>
        <v>0</v>
      </c>
      <c r="R146" s="160">
        <f t="shared" si="12"/>
        <v>0</v>
      </c>
      <c r="S146" s="161" t="str">
        <f>VLOOKUP(G146,'3-Productie normen'!A:L,10,FALSE)</f>
        <v>B</v>
      </c>
      <c r="T146" s="161" t="s">
        <v>238</v>
      </c>
      <c r="V146" s="123">
        <f t="shared" si="13"/>
        <v>11220</v>
      </c>
    </row>
    <row r="147" spans="1:22" ht="14.1" customHeight="1">
      <c r="A147" s="138">
        <f t="shared" si="14"/>
        <v>147</v>
      </c>
      <c r="B147" s="156" t="s">
        <v>79</v>
      </c>
      <c r="C147" s="156" t="s">
        <v>236</v>
      </c>
      <c r="D147" s="124" t="s">
        <v>251</v>
      </c>
      <c r="E147" s="157"/>
      <c r="F147" s="121" t="s">
        <v>144</v>
      </c>
      <c r="G147" s="121" t="s">
        <v>144</v>
      </c>
      <c r="H147" s="121" t="s">
        <v>191</v>
      </c>
      <c r="I147" s="121" t="s">
        <v>192</v>
      </c>
      <c r="J147" s="482">
        <v>3</v>
      </c>
      <c r="K147" s="442">
        <v>1</v>
      </c>
      <c r="L147" s="442">
        <v>1</v>
      </c>
      <c r="M147" s="158">
        <v>255</v>
      </c>
      <c r="N147" s="158">
        <v>5</v>
      </c>
      <c r="O147" s="159" t="e">
        <f t="shared" si="10"/>
        <v>#DIV/0!</v>
      </c>
      <c r="P147" s="159" t="e">
        <f t="shared" si="11"/>
        <v>#DIV/0!</v>
      </c>
      <c r="Q147" s="160">
        <f>IF(M147="nio",0,IF(M147&gt;0,VLOOKUP(G147,'3-Productie normen'!A:L,VLOOKUP(M147,'3-Productie normen'!O:P,2,FALSE),FALSE)))</f>
        <v>0</v>
      </c>
      <c r="R147" s="160">
        <f t="shared" si="12"/>
        <v>0</v>
      </c>
      <c r="S147" s="161" t="str">
        <f>VLOOKUP(G147,'3-Productie normen'!A:L,10,FALSE)</f>
        <v>V</v>
      </c>
      <c r="T147" s="161" t="s">
        <v>238</v>
      </c>
      <c r="V147" s="123">
        <f t="shared" si="13"/>
        <v>765</v>
      </c>
    </row>
    <row r="148" spans="1:22" ht="14.1" customHeight="1">
      <c r="A148" s="138">
        <f t="shared" si="14"/>
        <v>148</v>
      </c>
      <c r="B148" s="156" t="s">
        <v>79</v>
      </c>
      <c r="C148" s="156" t="s">
        <v>236</v>
      </c>
      <c r="D148" s="124" t="s">
        <v>251</v>
      </c>
      <c r="E148" s="157"/>
      <c r="F148" s="121" t="s">
        <v>206</v>
      </c>
      <c r="G148" s="121" t="s">
        <v>151</v>
      </c>
      <c r="H148" s="121" t="s">
        <v>191</v>
      </c>
      <c r="I148" s="121" t="s">
        <v>192</v>
      </c>
      <c r="J148" s="482">
        <v>44</v>
      </c>
      <c r="K148" s="442">
        <v>1</v>
      </c>
      <c r="L148" s="442">
        <v>1</v>
      </c>
      <c r="M148" s="158">
        <v>255</v>
      </c>
      <c r="N148" s="158">
        <v>5</v>
      </c>
      <c r="O148" s="159" t="e">
        <f t="shared" si="10"/>
        <v>#DIV/0!</v>
      </c>
      <c r="P148" s="159" t="e">
        <f t="shared" si="11"/>
        <v>#DIV/0!</v>
      </c>
      <c r="Q148" s="160">
        <f>IF(M148="nio",0,IF(M148&gt;0,VLOOKUP(G148,'3-Productie normen'!A:L,VLOOKUP(M148,'3-Productie normen'!O:P,2,FALSE),FALSE)))</f>
        <v>0</v>
      </c>
      <c r="R148" s="160">
        <f t="shared" si="12"/>
        <v>0</v>
      </c>
      <c r="S148" s="161" t="str">
        <f>VLOOKUP(G148,'3-Productie normen'!A:L,10,FALSE)</f>
        <v>B</v>
      </c>
      <c r="T148" s="161" t="s">
        <v>238</v>
      </c>
      <c r="V148" s="123">
        <f t="shared" si="13"/>
        <v>11220</v>
      </c>
    </row>
    <row r="149" spans="1:22" ht="14.1" customHeight="1">
      <c r="A149" s="138">
        <f t="shared" si="14"/>
        <v>149</v>
      </c>
      <c r="B149" s="156" t="s">
        <v>79</v>
      </c>
      <c r="C149" s="156" t="s">
        <v>236</v>
      </c>
      <c r="D149" s="124" t="s">
        <v>251</v>
      </c>
      <c r="E149" s="157"/>
      <c r="F149" s="121" t="s">
        <v>230</v>
      </c>
      <c r="G149" s="121" t="s">
        <v>167</v>
      </c>
      <c r="H149" s="121" t="s">
        <v>231</v>
      </c>
      <c r="I149" s="121"/>
      <c r="J149" s="482">
        <v>9.3000000000000007</v>
      </c>
      <c r="K149" s="442">
        <v>1</v>
      </c>
      <c r="L149" s="512"/>
      <c r="M149" s="158" t="s">
        <v>216</v>
      </c>
      <c r="N149" s="158"/>
      <c r="O149" s="159">
        <f t="shared" si="10"/>
        <v>0</v>
      </c>
      <c r="P149" s="159">
        <f t="shared" si="11"/>
        <v>0</v>
      </c>
      <c r="Q149" s="160">
        <f>IF(M149="nio",0,IF(M149&gt;0,VLOOKUP(G149,'3-Productie normen'!A:L,VLOOKUP(M149,'3-Productie normen'!O:P,2,FALSE),FALSE)))</f>
        <v>0</v>
      </c>
      <c r="R149" s="160">
        <f t="shared" si="12"/>
        <v>0</v>
      </c>
      <c r="S149" s="161">
        <f>VLOOKUP(G149,'3-Productie normen'!A:L,10,FALSE)</f>
        <v>0</v>
      </c>
      <c r="T149" s="161" t="s">
        <v>238</v>
      </c>
      <c r="V149" s="123">
        <f t="shared" si="13"/>
        <v>0</v>
      </c>
    </row>
    <row r="150" spans="1:22" ht="14.1" customHeight="1">
      <c r="A150" s="138">
        <f t="shared" si="14"/>
        <v>150</v>
      </c>
      <c r="B150" s="156" t="s">
        <v>83</v>
      </c>
      <c r="C150" s="156" t="s">
        <v>253</v>
      </c>
      <c r="D150" s="124" t="s">
        <v>190</v>
      </c>
      <c r="E150" s="157"/>
      <c r="F150" s="163" t="s">
        <v>194</v>
      </c>
      <c r="G150" s="163" t="s">
        <v>160</v>
      </c>
      <c r="H150" s="121" t="s">
        <v>195</v>
      </c>
      <c r="I150" s="121" t="s">
        <v>196</v>
      </c>
      <c r="J150" s="482">
        <v>2.88</v>
      </c>
      <c r="K150" s="442">
        <v>1</v>
      </c>
      <c r="L150" s="512"/>
      <c r="M150" s="158">
        <v>52</v>
      </c>
      <c r="N150" s="158"/>
      <c r="O150" s="159" t="e">
        <f t="shared" si="10"/>
        <v>#DIV/0!</v>
      </c>
      <c r="P150" s="159">
        <f t="shared" si="11"/>
        <v>0</v>
      </c>
      <c r="Q150" s="160">
        <f>IF(M150="nio",0,IF(M150&gt;0,VLOOKUP(G150,'3-Productie normen'!A:L,VLOOKUP(M150,'3-Productie normen'!O:P,2,FALSE),FALSE)))</f>
        <v>0</v>
      </c>
      <c r="R150" s="160">
        <f t="shared" si="12"/>
        <v>0</v>
      </c>
      <c r="S150" s="161" t="str">
        <f>VLOOKUP(G150,'3-Productie normen'!A:L,10,FALSE)</f>
        <v>S</v>
      </c>
      <c r="T150" s="161" t="s">
        <v>193</v>
      </c>
      <c r="V150" s="123">
        <f t="shared" si="13"/>
        <v>149.76</v>
      </c>
    </row>
    <row r="151" spans="1:22" ht="14.1" customHeight="1">
      <c r="A151" s="138">
        <f t="shared" si="14"/>
        <v>151</v>
      </c>
      <c r="B151" s="156" t="s">
        <v>83</v>
      </c>
      <c r="C151" s="156" t="s">
        <v>253</v>
      </c>
      <c r="D151" s="124" t="s">
        <v>190</v>
      </c>
      <c r="E151" s="157"/>
      <c r="F151" s="121" t="s">
        <v>198</v>
      </c>
      <c r="G151" s="121" t="s">
        <v>160</v>
      </c>
      <c r="H151" s="164" t="s">
        <v>195</v>
      </c>
      <c r="I151" s="121" t="s">
        <v>196</v>
      </c>
      <c r="J151" s="482">
        <v>1.24</v>
      </c>
      <c r="K151" s="442">
        <v>1</v>
      </c>
      <c r="L151" s="512"/>
      <c r="M151" s="158">
        <v>52</v>
      </c>
      <c r="N151" s="158"/>
      <c r="O151" s="159" t="e">
        <f t="shared" si="10"/>
        <v>#DIV/0!</v>
      </c>
      <c r="P151" s="159">
        <f t="shared" si="11"/>
        <v>0</v>
      </c>
      <c r="Q151" s="160">
        <f>IF(M151="nio",0,IF(M151&gt;0,VLOOKUP(G151,'3-Productie normen'!A:L,VLOOKUP(M151,'3-Productie normen'!O:P,2,FALSE),FALSE)))</f>
        <v>0</v>
      </c>
      <c r="R151" s="160">
        <f t="shared" si="12"/>
        <v>0</v>
      </c>
      <c r="S151" s="161" t="str">
        <f>VLOOKUP(G151,'3-Productie normen'!A:L,10,FALSE)</f>
        <v>S</v>
      </c>
      <c r="T151" s="161" t="s">
        <v>193</v>
      </c>
      <c r="V151" s="123">
        <f t="shared" si="13"/>
        <v>64.48</v>
      </c>
    </row>
    <row r="152" spans="1:22" ht="14.1" customHeight="1">
      <c r="A152" s="138">
        <f t="shared" si="14"/>
        <v>152</v>
      </c>
      <c r="B152" s="156" t="s">
        <v>83</v>
      </c>
      <c r="C152" s="156" t="s">
        <v>253</v>
      </c>
      <c r="D152" s="167" t="s">
        <v>190</v>
      </c>
      <c r="E152" s="165"/>
      <c r="F152" s="166" t="s">
        <v>198</v>
      </c>
      <c r="G152" s="166" t="s">
        <v>160</v>
      </c>
      <c r="H152" s="121" t="s">
        <v>195</v>
      </c>
      <c r="I152" s="121" t="s">
        <v>196</v>
      </c>
      <c r="J152" s="482">
        <v>1.24</v>
      </c>
      <c r="K152" s="442">
        <v>1</v>
      </c>
      <c r="L152" s="512"/>
      <c r="M152" s="158">
        <v>52</v>
      </c>
      <c r="N152" s="158"/>
      <c r="O152" s="159" t="e">
        <f t="shared" si="10"/>
        <v>#DIV/0!</v>
      </c>
      <c r="P152" s="159">
        <f t="shared" si="11"/>
        <v>0</v>
      </c>
      <c r="Q152" s="160">
        <f>IF(M152="nio",0,IF(M152&gt;0,VLOOKUP(G152,'3-Productie normen'!A:L,VLOOKUP(M152,'3-Productie normen'!O:P,2,FALSE),FALSE)))</f>
        <v>0</v>
      </c>
      <c r="R152" s="160">
        <f t="shared" si="12"/>
        <v>0</v>
      </c>
      <c r="S152" s="161" t="str">
        <f>VLOOKUP(G152,'3-Productie normen'!A:L,10,FALSE)</f>
        <v>S</v>
      </c>
      <c r="T152" s="161" t="s">
        <v>193</v>
      </c>
      <c r="V152" s="123">
        <f t="shared" si="13"/>
        <v>64.48</v>
      </c>
    </row>
    <row r="153" spans="1:22" ht="14.1" customHeight="1">
      <c r="A153" s="138">
        <f t="shared" si="14"/>
        <v>153</v>
      </c>
      <c r="B153" s="156" t="s">
        <v>83</v>
      </c>
      <c r="C153" s="156" t="s">
        <v>253</v>
      </c>
      <c r="D153" s="124" t="s">
        <v>190</v>
      </c>
      <c r="E153" s="157"/>
      <c r="F153" s="121" t="s">
        <v>204</v>
      </c>
      <c r="G153" s="121" t="s">
        <v>163</v>
      </c>
      <c r="H153" s="121" t="s">
        <v>209</v>
      </c>
      <c r="I153" s="121"/>
      <c r="J153" s="482">
        <v>4</v>
      </c>
      <c r="K153" s="442">
        <v>1</v>
      </c>
      <c r="L153" s="512"/>
      <c r="M153" s="158">
        <v>52</v>
      </c>
      <c r="N153" s="158"/>
      <c r="O153" s="159" t="e">
        <f t="shared" si="10"/>
        <v>#DIV/0!</v>
      </c>
      <c r="P153" s="159">
        <f t="shared" si="11"/>
        <v>0</v>
      </c>
      <c r="Q153" s="160">
        <f>IF(M153="nio",0,IF(M153&gt;0,VLOOKUP(G153,'3-Productie normen'!A:L,VLOOKUP(M153,'3-Productie normen'!O:P,2,FALSE),FALSE)))</f>
        <v>0</v>
      </c>
      <c r="R153" s="160">
        <f t="shared" si="12"/>
        <v>0</v>
      </c>
      <c r="S153" s="161" t="str">
        <f>VLOOKUP(G153,'3-Productie normen'!A:L,10,FALSE)</f>
        <v>V</v>
      </c>
      <c r="T153" s="161" t="s">
        <v>193</v>
      </c>
      <c r="V153" s="123">
        <f t="shared" si="13"/>
        <v>208</v>
      </c>
    </row>
    <row r="154" spans="1:22" ht="14.1" customHeight="1">
      <c r="A154" s="138">
        <f t="shared" si="14"/>
        <v>154</v>
      </c>
      <c r="B154" s="156" t="s">
        <v>83</v>
      </c>
      <c r="C154" s="156" t="s">
        <v>253</v>
      </c>
      <c r="D154" s="124" t="s">
        <v>190</v>
      </c>
      <c r="E154" s="157"/>
      <c r="F154" s="121" t="s">
        <v>206</v>
      </c>
      <c r="G154" s="121" t="s">
        <v>151</v>
      </c>
      <c r="H154" s="121" t="s">
        <v>191</v>
      </c>
      <c r="I154" s="121" t="s">
        <v>192</v>
      </c>
      <c r="J154" s="482">
        <v>25.46</v>
      </c>
      <c r="K154" s="442">
        <v>1</v>
      </c>
      <c r="L154" s="512"/>
      <c r="M154" s="158">
        <v>52</v>
      </c>
      <c r="N154" s="158"/>
      <c r="O154" s="159" t="e">
        <f t="shared" si="10"/>
        <v>#DIV/0!</v>
      </c>
      <c r="P154" s="159">
        <f t="shared" si="11"/>
        <v>0</v>
      </c>
      <c r="Q154" s="160">
        <f>IF(M154="nio",0,IF(M154&gt;0,VLOOKUP(G154,'3-Productie normen'!A:L,VLOOKUP(M154,'3-Productie normen'!O:P,2,FALSE),FALSE)))</f>
        <v>0</v>
      </c>
      <c r="R154" s="160">
        <f t="shared" si="12"/>
        <v>0</v>
      </c>
      <c r="S154" s="161" t="str">
        <f>VLOOKUP(G154,'3-Productie normen'!A:L,10,FALSE)</f>
        <v>B</v>
      </c>
      <c r="T154" s="161" t="s">
        <v>193</v>
      </c>
      <c r="V154" s="123">
        <f t="shared" si="13"/>
        <v>1323.92</v>
      </c>
    </row>
    <row r="155" spans="1:22" ht="14.1" customHeight="1">
      <c r="A155" s="138">
        <f t="shared" si="14"/>
        <v>155</v>
      </c>
      <c r="B155" s="156" t="s">
        <v>84</v>
      </c>
      <c r="C155" s="156" t="s">
        <v>254</v>
      </c>
      <c r="D155" s="124" t="s">
        <v>190</v>
      </c>
      <c r="E155" s="157"/>
      <c r="F155" s="121" t="s">
        <v>212</v>
      </c>
      <c r="G155" s="121" t="s">
        <v>166</v>
      </c>
      <c r="H155" s="121" t="s">
        <v>201</v>
      </c>
      <c r="I155" s="121" t="s">
        <v>202</v>
      </c>
      <c r="J155" s="482">
        <v>7</v>
      </c>
      <c r="K155" s="442">
        <v>1</v>
      </c>
      <c r="L155" s="512"/>
      <c r="M155" s="158">
        <v>104</v>
      </c>
      <c r="N155" s="158"/>
      <c r="O155" s="159" t="e">
        <f t="shared" si="10"/>
        <v>#DIV/0!</v>
      </c>
      <c r="P155" s="159">
        <f t="shared" si="11"/>
        <v>0</v>
      </c>
      <c r="Q155" s="160">
        <f>IF(M155="nio",0,IF(M155&gt;0,VLOOKUP(G155,'3-Productie normen'!A:L,VLOOKUP(M155,'3-Productie normen'!O:P,2,FALSE),FALSE)))</f>
        <v>0</v>
      </c>
      <c r="R155" s="160">
        <f t="shared" si="12"/>
        <v>0</v>
      </c>
      <c r="S155" s="161" t="str">
        <f>VLOOKUP(G155,'3-Productie normen'!A:L,10,FALSE)</f>
        <v>V</v>
      </c>
      <c r="T155" s="161" t="s">
        <v>238</v>
      </c>
      <c r="V155" s="123">
        <f t="shared" si="13"/>
        <v>728</v>
      </c>
    </row>
    <row r="156" spans="1:22" ht="14.1" customHeight="1">
      <c r="A156" s="138">
        <f t="shared" si="14"/>
        <v>156</v>
      </c>
      <c r="B156" s="156" t="s">
        <v>84</v>
      </c>
      <c r="C156" s="156" t="s">
        <v>254</v>
      </c>
      <c r="D156" s="124" t="s">
        <v>190</v>
      </c>
      <c r="E156" s="157"/>
      <c r="F156" s="121" t="s">
        <v>212</v>
      </c>
      <c r="G156" s="121" t="s">
        <v>166</v>
      </c>
      <c r="H156" s="121" t="s">
        <v>191</v>
      </c>
      <c r="I156" s="121" t="s">
        <v>192</v>
      </c>
      <c r="J156" s="482">
        <v>70</v>
      </c>
      <c r="K156" s="442">
        <v>1</v>
      </c>
      <c r="L156" s="512"/>
      <c r="M156" s="158">
        <v>104</v>
      </c>
      <c r="N156" s="158"/>
      <c r="O156" s="159" t="e">
        <f t="shared" si="10"/>
        <v>#DIV/0!</v>
      </c>
      <c r="P156" s="159">
        <f t="shared" si="11"/>
        <v>0</v>
      </c>
      <c r="Q156" s="160">
        <f>IF(M156="nio",0,IF(M156&gt;0,VLOOKUP(G156,'3-Productie normen'!A:L,VLOOKUP(M156,'3-Productie normen'!O:P,2,FALSE),FALSE)))</f>
        <v>0</v>
      </c>
      <c r="R156" s="160">
        <f t="shared" si="12"/>
        <v>0</v>
      </c>
      <c r="S156" s="161" t="str">
        <f>VLOOKUP(G156,'3-Productie normen'!A:L,10,FALSE)</f>
        <v>V</v>
      </c>
      <c r="T156" s="161" t="s">
        <v>238</v>
      </c>
      <c r="V156" s="123">
        <f t="shared" si="13"/>
        <v>7280</v>
      </c>
    </row>
    <row r="157" spans="1:22" ht="14.1" customHeight="1">
      <c r="A157" s="138">
        <f t="shared" si="14"/>
        <v>157</v>
      </c>
      <c r="B157" s="156" t="s">
        <v>84</v>
      </c>
      <c r="C157" s="156" t="s">
        <v>254</v>
      </c>
      <c r="D157" s="124" t="s">
        <v>190</v>
      </c>
      <c r="E157" s="157"/>
      <c r="F157" s="121" t="s">
        <v>163</v>
      </c>
      <c r="G157" s="121" t="s">
        <v>163</v>
      </c>
      <c r="H157" s="121" t="s">
        <v>221</v>
      </c>
      <c r="I157" s="121" t="s">
        <v>196</v>
      </c>
      <c r="J157" s="482">
        <v>1.6000000238418579</v>
      </c>
      <c r="K157" s="442">
        <v>1</v>
      </c>
      <c r="L157" s="512"/>
      <c r="M157" s="158">
        <v>104</v>
      </c>
      <c r="N157" s="158"/>
      <c r="O157" s="159" t="e">
        <f t="shared" si="10"/>
        <v>#DIV/0!</v>
      </c>
      <c r="P157" s="159">
        <f t="shared" si="11"/>
        <v>0</v>
      </c>
      <c r="Q157" s="160">
        <f>IF(M157="nio",0,IF(M157&gt;0,VLOOKUP(G157,'3-Productie normen'!A:L,VLOOKUP(M157,'3-Productie normen'!O:P,2,FALSE),FALSE)))</f>
        <v>0</v>
      </c>
      <c r="R157" s="160">
        <f t="shared" si="12"/>
        <v>0</v>
      </c>
      <c r="S157" s="161" t="str">
        <f>VLOOKUP(G157,'3-Productie normen'!A:L,10,FALSE)</f>
        <v>V</v>
      </c>
      <c r="T157" s="161" t="s">
        <v>238</v>
      </c>
      <c r="V157" s="123">
        <f t="shared" si="13"/>
        <v>166.40000247955322</v>
      </c>
    </row>
    <row r="158" spans="1:22" ht="14.1" customHeight="1">
      <c r="A158" s="138">
        <f t="shared" si="14"/>
        <v>158</v>
      </c>
      <c r="B158" s="156" t="s">
        <v>84</v>
      </c>
      <c r="C158" s="156" t="s">
        <v>254</v>
      </c>
      <c r="D158" s="124" t="s">
        <v>190</v>
      </c>
      <c r="E158" s="157"/>
      <c r="F158" s="156" t="s">
        <v>234</v>
      </c>
      <c r="G158" s="156" t="s">
        <v>167</v>
      </c>
      <c r="H158" s="121" t="s">
        <v>221</v>
      </c>
      <c r="I158" s="121"/>
      <c r="J158" s="482">
        <v>24</v>
      </c>
      <c r="K158" s="442">
        <v>1</v>
      </c>
      <c r="L158" s="512"/>
      <c r="M158" s="158" t="s">
        <v>216</v>
      </c>
      <c r="N158" s="158"/>
      <c r="O158" s="159">
        <f t="shared" si="10"/>
        <v>0</v>
      </c>
      <c r="P158" s="159">
        <f t="shared" si="11"/>
        <v>0</v>
      </c>
      <c r="Q158" s="160">
        <f>IF(M158="nio",0,IF(M158&gt;0,VLOOKUP(G158,'3-Productie normen'!A:L,VLOOKUP(M158,'3-Productie normen'!O:P,2,FALSE),FALSE)))</f>
        <v>0</v>
      </c>
      <c r="R158" s="160">
        <f t="shared" si="12"/>
        <v>0</v>
      </c>
      <c r="S158" s="161">
        <f>VLOOKUP(G158,'3-Productie normen'!A:L,10,FALSE)</f>
        <v>0</v>
      </c>
      <c r="T158" s="161" t="s">
        <v>238</v>
      </c>
      <c r="V158" s="123">
        <f t="shared" si="13"/>
        <v>0</v>
      </c>
    </row>
    <row r="159" spans="1:22" ht="14.1" customHeight="1">
      <c r="A159" s="138">
        <f t="shared" si="14"/>
        <v>159</v>
      </c>
      <c r="B159" s="156" t="s">
        <v>84</v>
      </c>
      <c r="C159" s="156" t="s">
        <v>254</v>
      </c>
      <c r="D159" s="124" t="s">
        <v>190</v>
      </c>
      <c r="E159" s="157"/>
      <c r="F159" s="156" t="s">
        <v>220</v>
      </c>
      <c r="G159" s="156" t="s">
        <v>167</v>
      </c>
      <c r="H159" s="121" t="s">
        <v>240</v>
      </c>
      <c r="I159" s="121"/>
      <c r="J159" s="482">
        <v>67</v>
      </c>
      <c r="K159" s="442">
        <v>1</v>
      </c>
      <c r="L159" s="512"/>
      <c r="M159" s="158" t="s">
        <v>216</v>
      </c>
      <c r="N159" s="158"/>
      <c r="O159" s="159">
        <f t="shared" si="10"/>
        <v>0</v>
      </c>
      <c r="P159" s="159">
        <f t="shared" si="11"/>
        <v>0</v>
      </c>
      <c r="Q159" s="160">
        <f>IF(M159="nio",0,IF(M159&gt;0,VLOOKUP(G159,'3-Productie normen'!A:L,VLOOKUP(M159,'3-Productie normen'!O:P,2,FALSE),FALSE)))</f>
        <v>0</v>
      </c>
      <c r="R159" s="160">
        <f t="shared" si="12"/>
        <v>0</v>
      </c>
      <c r="S159" s="161">
        <f>VLOOKUP(G159,'3-Productie normen'!A:L,10,FALSE)</f>
        <v>0</v>
      </c>
      <c r="T159" s="161" t="s">
        <v>238</v>
      </c>
      <c r="V159" s="123">
        <f t="shared" si="13"/>
        <v>0</v>
      </c>
    </row>
    <row r="160" spans="1:22" ht="14.1" customHeight="1">
      <c r="A160" s="138">
        <f t="shared" si="14"/>
        <v>160</v>
      </c>
      <c r="B160" s="156" t="s">
        <v>84</v>
      </c>
      <c r="C160" s="156" t="s">
        <v>254</v>
      </c>
      <c r="D160" s="124" t="s">
        <v>190</v>
      </c>
      <c r="E160" s="157"/>
      <c r="F160" s="156" t="s">
        <v>220</v>
      </c>
      <c r="G160" s="156" t="s">
        <v>167</v>
      </c>
      <c r="H160" s="121" t="s">
        <v>221</v>
      </c>
      <c r="I160" s="121"/>
      <c r="J160" s="482">
        <v>286</v>
      </c>
      <c r="K160" s="442">
        <v>1</v>
      </c>
      <c r="L160" s="512"/>
      <c r="M160" s="158" t="s">
        <v>216</v>
      </c>
      <c r="N160" s="158"/>
      <c r="O160" s="159">
        <f t="shared" si="10"/>
        <v>0</v>
      </c>
      <c r="P160" s="159">
        <f t="shared" si="11"/>
        <v>0</v>
      </c>
      <c r="Q160" s="160">
        <f>IF(M160="nio",0,IF(M160&gt;0,VLOOKUP(G160,'3-Productie normen'!A:L,VLOOKUP(M160,'3-Productie normen'!O:P,2,FALSE),FALSE)))</f>
        <v>0</v>
      </c>
      <c r="R160" s="160">
        <f t="shared" si="12"/>
        <v>0</v>
      </c>
      <c r="S160" s="161">
        <f>VLOOKUP(G160,'3-Productie normen'!A:L,10,FALSE)</f>
        <v>0</v>
      </c>
      <c r="T160" s="161" t="s">
        <v>238</v>
      </c>
      <c r="V160" s="123">
        <f t="shared" si="13"/>
        <v>0</v>
      </c>
    </row>
    <row r="161" spans="1:22" ht="14.1" customHeight="1">
      <c r="A161" s="138">
        <f t="shared" si="14"/>
        <v>161</v>
      </c>
      <c r="B161" s="156" t="s">
        <v>84</v>
      </c>
      <c r="C161" s="156" t="s">
        <v>254</v>
      </c>
      <c r="D161" s="124" t="s">
        <v>190</v>
      </c>
      <c r="E161" s="157"/>
      <c r="F161" s="121" t="s">
        <v>224</v>
      </c>
      <c r="G161" s="121" t="s">
        <v>167</v>
      </c>
      <c r="H161" s="121" t="s">
        <v>231</v>
      </c>
      <c r="I161" s="121"/>
      <c r="J161" s="482">
        <v>63</v>
      </c>
      <c r="K161" s="442">
        <v>1</v>
      </c>
      <c r="L161" s="512"/>
      <c r="M161" s="158" t="s">
        <v>216</v>
      </c>
      <c r="N161" s="158"/>
      <c r="O161" s="159">
        <f t="shared" si="10"/>
        <v>0</v>
      </c>
      <c r="P161" s="159">
        <f t="shared" si="11"/>
        <v>0</v>
      </c>
      <c r="Q161" s="160">
        <f>IF(M161="nio",0,IF(M161&gt;0,VLOOKUP(G161,'3-Productie normen'!A:L,VLOOKUP(M161,'3-Productie normen'!O:P,2,FALSE),FALSE)))</f>
        <v>0</v>
      </c>
      <c r="R161" s="160">
        <f t="shared" si="12"/>
        <v>0</v>
      </c>
      <c r="S161" s="161">
        <f>VLOOKUP(G161,'3-Productie normen'!A:L,10,FALSE)</f>
        <v>0</v>
      </c>
      <c r="T161" s="161" t="s">
        <v>238</v>
      </c>
      <c r="V161" s="123">
        <f t="shared" si="13"/>
        <v>0</v>
      </c>
    </row>
    <row r="162" spans="1:22" ht="14.1" customHeight="1">
      <c r="A162" s="138">
        <f t="shared" si="14"/>
        <v>162</v>
      </c>
      <c r="B162" s="156" t="s">
        <v>84</v>
      </c>
      <c r="C162" s="156" t="s">
        <v>254</v>
      </c>
      <c r="D162" s="124" t="s">
        <v>190</v>
      </c>
      <c r="E162" s="157"/>
      <c r="F162" s="121" t="s">
        <v>255</v>
      </c>
      <c r="G162" s="121" t="s">
        <v>167</v>
      </c>
      <c r="H162" s="121" t="s">
        <v>231</v>
      </c>
      <c r="I162" s="121"/>
      <c r="J162" s="482">
        <v>41</v>
      </c>
      <c r="K162" s="442">
        <v>1</v>
      </c>
      <c r="L162" s="512"/>
      <c r="M162" s="158" t="s">
        <v>216</v>
      </c>
      <c r="N162" s="158"/>
      <c r="O162" s="159">
        <f t="shared" si="10"/>
        <v>0</v>
      </c>
      <c r="P162" s="159">
        <f t="shared" si="11"/>
        <v>0</v>
      </c>
      <c r="Q162" s="160">
        <f>IF(M162="nio",0,IF(M162&gt;0,VLOOKUP(G162,'3-Productie normen'!A:L,VLOOKUP(M162,'3-Productie normen'!O:P,2,FALSE),FALSE)))</f>
        <v>0</v>
      </c>
      <c r="R162" s="160">
        <f t="shared" si="12"/>
        <v>0</v>
      </c>
      <c r="S162" s="161">
        <f>VLOOKUP(G162,'3-Productie normen'!A:L,10,FALSE)</f>
        <v>0</v>
      </c>
      <c r="T162" s="161" t="s">
        <v>238</v>
      </c>
      <c r="V162" s="123">
        <f t="shared" si="13"/>
        <v>0</v>
      </c>
    </row>
    <row r="163" spans="1:22" ht="14.1" customHeight="1">
      <c r="A163" s="138">
        <f t="shared" si="14"/>
        <v>163</v>
      </c>
      <c r="B163" s="156" t="s">
        <v>84</v>
      </c>
      <c r="C163" s="156" t="s">
        <v>254</v>
      </c>
      <c r="D163" s="124" t="s">
        <v>190</v>
      </c>
      <c r="E163" s="157"/>
      <c r="F163" s="121" t="s">
        <v>222</v>
      </c>
      <c r="G163" s="121" t="s">
        <v>167</v>
      </c>
      <c r="H163" s="121" t="s">
        <v>195</v>
      </c>
      <c r="I163" s="121"/>
      <c r="J163" s="482">
        <v>22</v>
      </c>
      <c r="K163" s="442">
        <v>1</v>
      </c>
      <c r="L163" s="512"/>
      <c r="M163" s="158" t="s">
        <v>216</v>
      </c>
      <c r="N163" s="158"/>
      <c r="O163" s="159">
        <f t="shared" si="10"/>
        <v>0</v>
      </c>
      <c r="P163" s="159">
        <f t="shared" si="11"/>
        <v>0</v>
      </c>
      <c r="Q163" s="160">
        <f>IF(M163="nio",0,IF(M163&gt;0,VLOOKUP(G163,'3-Productie normen'!A:L,VLOOKUP(M163,'3-Productie normen'!O:P,2,FALSE),FALSE)))</f>
        <v>0</v>
      </c>
      <c r="R163" s="160">
        <f t="shared" si="12"/>
        <v>0</v>
      </c>
      <c r="S163" s="161">
        <f>VLOOKUP(G163,'3-Productie normen'!A:L,10,FALSE)</f>
        <v>0</v>
      </c>
      <c r="T163" s="161" t="s">
        <v>238</v>
      </c>
      <c r="V163" s="123">
        <f t="shared" si="13"/>
        <v>0</v>
      </c>
    </row>
    <row r="164" spans="1:22" ht="14.1" customHeight="1">
      <c r="A164" s="138">
        <f t="shared" si="14"/>
        <v>164</v>
      </c>
      <c r="B164" s="156" t="s">
        <v>84</v>
      </c>
      <c r="C164" s="156" t="s">
        <v>254</v>
      </c>
      <c r="D164" s="124" t="s">
        <v>190</v>
      </c>
      <c r="E164" s="157"/>
      <c r="F164" s="121" t="s">
        <v>256</v>
      </c>
      <c r="G164" s="121" t="s">
        <v>155</v>
      </c>
      <c r="H164" s="121" t="s">
        <v>221</v>
      </c>
      <c r="I164" s="121" t="s">
        <v>196</v>
      </c>
      <c r="J164" s="482">
        <v>23</v>
      </c>
      <c r="K164" s="442">
        <v>1</v>
      </c>
      <c r="L164" s="512"/>
      <c r="M164" s="158">
        <v>52</v>
      </c>
      <c r="N164" s="158"/>
      <c r="O164" s="159" t="e">
        <f t="shared" si="10"/>
        <v>#DIV/0!</v>
      </c>
      <c r="P164" s="159">
        <f t="shared" si="11"/>
        <v>0</v>
      </c>
      <c r="Q164" s="160">
        <f>IF(M164="nio",0,IF(M164&gt;0,VLOOKUP(G164,'3-Productie normen'!A:L,VLOOKUP(M164,'3-Productie normen'!O:P,2,FALSE),FALSE)))</f>
        <v>0</v>
      </c>
      <c r="R164" s="160">
        <f t="shared" si="12"/>
        <v>0</v>
      </c>
      <c r="S164" s="161" t="str">
        <f>VLOOKUP(G164,'3-Productie normen'!A:L,10,FALSE)</f>
        <v>V</v>
      </c>
      <c r="T164" s="161" t="s">
        <v>238</v>
      </c>
      <c r="V164" s="123">
        <f t="shared" si="13"/>
        <v>1196</v>
      </c>
    </row>
    <row r="165" spans="1:22" ht="14.1" customHeight="1">
      <c r="A165" s="138">
        <f t="shared" si="14"/>
        <v>165</v>
      </c>
      <c r="B165" s="156" t="s">
        <v>84</v>
      </c>
      <c r="C165" s="156" t="s">
        <v>254</v>
      </c>
      <c r="D165" s="124" t="s">
        <v>190</v>
      </c>
      <c r="E165" s="157"/>
      <c r="F165" s="121" t="s">
        <v>163</v>
      </c>
      <c r="G165" s="121" t="s">
        <v>163</v>
      </c>
      <c r="H165" s="121" t="s">
        <v>221</v>
      </c>
      <c r="I165" s="121" t="s">
        <v>196</v>
      </c>
      <c r="J165" s="482">
        <v>2</v>
      </c>
      <c r="K165" s="442">
        <v>1</v>
      </c>
      <c r="L165" s="512"/>
      <c r="M165" s="158">
        <v>104</v>
      </c>
      <c r="N165" s="158"/>
      <c r="O165" s="159" t="e">
        <f t="shared" si="10"/>
        <v>#DIV/0!</v>
      </c>
      <c r="P165" s="159">
        <f t="shared" si="11"/>
        <v>0</v>
      </c>
      <c r="Q165" s="160">
        <f>IF(M165="nio",0,IF(M165&gt;0,VLOOKUP(G165,'3-Productie normen'!A:L,VLOOKUP(M165,'3-Productie normen'!O:P,2,FALSE),FALSE)))</f>
        <v>0</v>
      </c>
      <c r="R165" s="160">
        <f t="shared" si="12"/>
        <v>0</v>
      </c>
      <c r="S165" s="161" t="str">
        <f>VLOOKUP(G165,'3-Productie normen'!A:L,10,FALSE)</f>
        <v>V</v>
      </c>
      <c r="T165" s="161" t="s">
        <v>238</v>
      </c>
      <c r="V165" s="123">
        <f t="shared" si="13"/>
        <v>208</v>
      </c>
    </row>
    <row r="166" spans="1:22" ht="14.1" customHeight="1">
      <c r="A166" s="138">
        <f t="shared" si="14"/>
        <v>166</v>
      </c>
      <c r="B166" s="156" t="s">
        <v>84</v>
      </c>
      <c r="C166" s="156" t="s">
        <v>254</v>
      </c>
      <c r="D166" s="124" t="s">
        <v>190</v>
      </c>
      <c r="E166" s="157"/>
      <c r="F166" s="163" t="s">
        <v>242</v>
      </c>
      <c r="G166" s="163" t="s">
        <v>168</v>
      </c>
      <c r="H166" s="164" t="s">
        <v>231</v>
      </c>
      <c r="I166" s="164"/>
      <c r="J166" s="482">
        <v>25</v>
      </c>
      <c r="K166" s="442">
        <v>1</v>
      </c>
      <c r="L166" s="512"/>
      <c r="M166" s="158" t="s">
        <v>216</v>
      </c>
      <c r="N166" s="158"/>
      <c r="O166" s="159">
        <f t="shared" si="10"/>
        <v>0</v>
      </c>
      <c r="P166" s="159">
        <f t="shared" si="11"/>
        <v>0</v>
      </c>
      <c r="Q166" s="160">
        <f>IF(M166="nio",0,IF(M166&gt;0,VLOOKUP(G166,'3-Productie normen'!A:L,VLOOKUP(M166,'3-Productie normen'!O:P,2,FALSE),FALSE)))</f>
        <v>0</v>
      </c>
      <c r="R166" s="160">
        <f t="shared" si="12"/>
        <v>0</v>
      </c>
      <c r="S166" s="161">
        <f>VLOOKUP(G166,'3-Productie normen'!A:L,10,FALSE)</f>
        <v>0</v>
      </c>
      <c r="T166" s="161" t="s">
        <v>238</v>
      </c>
      <c r="V166" s="123">
        <f t="shared" si="13"/>
        <v>0</v>
      </c>
    </row>
    <row r="167" spans="1:22" ht="14.1" customHeight="1">
      <c r="A167" s="138">
        <f t="shared" si="14"/>
        <v>167</v>
      </c>
      <c r="B167" s="156" t="s">
        <v>84</v>
      </c>
      <c r="C167" s="156" t="s">
        <v>254</v>
      </c>
      <c r="D167" s="124" t="s">
        <v>190</v>
      </c>
      <c r="E167" s="165"/>
      <c r="F167" s="166" t="s">
        <v>237</v>
      </c>
      <c r="G167" s="166" t="s">
        <v>166</v>
      </c>
      <c r="H167" s="121" t="s">
        <v>191</v>
      </c>
      <c r="I167" s="121" t="s">
        <v>192</v>
      </c>
      <c r="J167" s="482">
        <v>3</v>
      </c>
      <c r="K167" s="442">
        <v>1</v>
      </c>
      <c r="L167" s="512"/>
      <c r="M167" s="158">
        <v>104</v>
      </c>
      <c r="N167" s="158"/>
      <c r="O167" s="159" t="e">
        <f t="shared" si="10"/>
        <v>#DIV/0!</v>
      </c>
      <c r="P167" s="159">
        <f t="shared" si="11"/>
        <v>0</v>
      </c>
      <c r="Q167" s="160">
        <f>IF(M167="nio",0,IF(M167&gt;0,VLOOKUP(G167,'3-Productie normen'!A:L,VLOOKUP(M167,'3-Productie normen'!O:P,2,FALSE),FALSE)))</f>
        <v>0</v>
      </c>
      <c r="R167" s="160">
        <f t="shared" si="12"/>
        <v>0</v>
      </c>
      <c r="S167" s="161" t="str">
        <f>VLOOKUP(G167,'3-Productie normen'!A:L,10,FALSE)</f>
        <v>V</v>
      </c>
      <c r="T167" s="161" t="s">
        <v>238</v>
      </c>
      <c r="V167" s="123">
        <f t="shared" si="13"/>
        <v>312</v>
      </c>
    </row>
    <row r="168" spans="1:22" ht="14.1" customHeight="1">
      <c r="A168" s="138">
        <f t="shared" si="14"/>
        <v>168</v>
      </c>
      <c r="B168" s="156" t="s">
        <v>84</v>
      </c>
      <c r="C168" s="156" t="s">
        <v>254</v>
      </c>
      <c r="D168" s="124" t="s">
        <v>190</v>
      </c>
      <c r="E168" s="157"/>
      <c r="F168" s="121" t="s">
        <v>232</v>
      </c>
      <c r="G168" s="121" t="s">
        <v>160</v>
      </c>
      <c r="H168" s="121" t="s">
        <v>195</v>
      </c>
      <c r="I168" s="121" t="s">
        <v>196</v>
      </c>
      <c r="J168" s="482">
        <v>29</v>
      </c>
      <c r="K168" s="442">
        <v>1</v>
      </c>
      <c r="L168" s="512"/>
      <c r="M168" s="158">
        <v>104</v>
      </c>
      <c r="N168" s="158"/>
      <c r="O168" s="159" t="e">
        <f t="shared" si="10"/>
        <v>#DIV/0!</v>
      </c>
      <c r="P168" s="159">
        <f t="shared" si="11"/>
        <v>0</v>
      </c>
      <c r="Q168" s="160">
        <f>IF(M168="nio",0,IF(M168&gt;0,VLOOKUP(G168,'3-Productie normen'!A:L,VLOOKUP(M168,'3-Productie normen'!O:P,2,FALSE),FALSE)))</f>
        <v>0</v>
      </c>
      <c r="R168" s="160">
        <f t="shared" si="12"/>
        <v>0</v>
      </c>
      <c r="S168" s="161" t="str">
        <f>VLOOKUP(G168,'3-Productie normen'!A:L,10,FALSE)</f>
        <v>S</v>
      </c>
      <c r="T168" s="161" t="s">
        <v>238</v>
      </c>
      <c r="V168" s="123">
        <f t="shared" si="13"/>
        <v>3016</v>
      </c>
    </row>
    <row r="169" spans="1:22" ht="14.1" customHeight="1">
      <c r="A169" s="138">
        <f t="shared" si="14"/>
        <v>169</v>
      </c>
      <c r="B169" s="156" t="s">
        <v>84</v>
      </c>
      <c r="C169" s="156" t="s">
        <v>254</v>
      </c>
      <c r="D169" s="124" t="s">
        <v>190</v>
      </c>
      <c r="E169" s="157"/>
      <c r="F169" s="121" t="s">
        <v>232</v>
      </c>
      <c r="G169" s="121" t="s">
        <v>160</v>
      </c>
      <c r="H169" s="121" t="s">
        <v>195</v>
      </c>
      <c r="I169" s="121" t="s">
        <v>196</v>
      </c>
      <c r="J169" s="482">
        <v>7</v>
      </c>
      <c r="K169" s="442">
        <v>1</v>
      </c>
      <c r="L169" s="512"/>
      <c r="M169" s="158">
        <v>104</v>
      </c>
      <c r="N169" s="158"/>
      <c r="O169" s="159" t="e">
        <f t="shared" si="10"/>
        <v>#DIV/0!</v>
      </c>
      <c r="P169" s="159">
        <f t="shared" si="11"/>
        <v>0</v>
      </c>
      <c r="Q169" s="160">
        <f>IF(M169="nio",0,IF(M169&gt;0,VLOOKUP(G169,'3-Productie normen'!A:L,VLOOKUP(M169,'3-Productie normen'!O:P,2,FALSE),FALSE)))</f>
        <v>0</v>
      </c>
      <c r="R169" s="160">
        <f t="shared" si="12"/>
        <v>0</v>
      </c>
      <c r="S169" s="161" t="str">
        <f>VLOOKUP(G169,'3-Productie normen'!A:L,10,FALSE)</f>
        <v>S</v>
      </c>
      <c r="T169" s="161" t="s">
        <v>238</v>
      </c>
      <c r="V169" s="123">
        <f t="shared" si="13"/>
        <v>728</v>
      </c>
    </row>
    <row r="170" spans="1:22" ht="14.1" customHeight="1">
      <c r="A170" s="138">
        <f t="shared" si="14"/>
        <v>170</v>
      </c>
      <c r="B170" s="156" t="s">
        <v>84</v>
      </c>
      <c r="C170" s="156" t="s">
        <v>254</v>
      </c>
      <c r="D170" s="124" t="s">
        <v>190</v>
      </c>
      <c r="E170" s="157"/>
      <c r="F170" s="121" t="s">
        <v>247</v>
      </c>
      <c r="G170" s="121" t="s">
        <v>160</v>
      </c>
      <c r="H170" s="121" t="s">
        <v>195</v>
      </c>
      <c r="I170" s="121" t="s">
        <v>196</v>
      </c>
      <c r="J170" s="482">
        <v>3</v>
      </c>
      <c r="K170" s="442">
        <v>1</v>
      </c>
      <c r="L170" s="512"/>
      <c r="M170" s="158">
        <v>104</v>
      </c>
      <c r="N170" s="158"/>
      <c r="O170" s="159" t="e">
        <f t="shared" si="10"/>
        <v>#DIV/0!</v>
      </c>
      <c r="P170" s="159">
        <f t="shared" si="11"/>
        <v>0</v>
      </c>
      <c r="Q170" s="160">
        <f>IF(M170="nio",0,IF(M170&gt;0,VLOOKUP(G170,'3-Productie normen'!A:L,VLOOKUP(M170,'3-Productie normen'!O:P,2,FALSE),FALSE)))</f>
        <v>0</v>
      </c>
      <c r="R170" s="160">
        <f t="shared" si="12"/>
        <v>0</v>
      </c>
      <c r="S170" s="161" t="str">
        <f>VLOOKUP(G170,'3-Productie normen'!A:L,10,FALSE)</f>
        <v>S</v>
      </c>
      <c r="T170" s="161" t="s">
        <v>238</v>
      </c>
      <c r="V170" s="123">
        <f t="shared" si="13"/>
        <v>312</v>
      </c>
    </row>
    <row r="171" spans="1:22" ht="14.1" customHeight="1">
      <c r="A171" s="138">
        <f t="shared" si="14"/>
        <v>171</v>
      </c>
      <c r="B171" s="156" t="s">
        <v>84</v>
      </c>
      <c r="C171" s="156" t="s">
        <v>254</v>
      </c>
      <c r="D171" s="124" t="s">
        <v>190</v>
      </c>
      <c r="E171" s="157"/>
      <c r="F171" s="121" t="s">
        <v>247</v>
      </c>
      <c r="G171" s="121" t="s">
        <v>160</v>
      </c>
      <c r="H171" s="121" t="s">
        <v>195</v>
      </c>
      <c r="I171" s="121" t="s">
        <v>196</v>
      </c>
      <c r="J171" s="482">
        <v>11</v>
      </c>
      <c r="K171" s="442">
        <v>1</v>
      </c>
      <c r="L171" s="512"/>
      <c r="M171" s="158">
        <v>104</v>
      </c>
      <c r="N171" s="158"/>
      <c r="O171" s="159" t="e">
        <f t="shared" si="10"/>
        <v>#DIV/0!</v>
      </c>
      <c r="P171" s="159">
        <f t="shared" si="11"/>
        <v>0</v>
      </c>
      <c r="Q171" s="160">
        <f>IF(M171="nio",0,IF(M171&gt;0,VLOOKUP(G171,'3-Productie normen'!A:L,VLOOKUP(M171,'3-Productie normen'!O:P,2,FALSE),FALSE)))</f>
        <v>0</v>
      </c>
      <c r="R171" s="160">
        <f t="shared" si="12"/>
        <v>0</v>
      </c>
      <c r="S171" s="161" t="str">
        <f>VLOOKUP(G171,'3-Productie normen'!A:L,10,FALSE)</f>
        <v>S</v>
      </c>
      <c r="T171" s="161" t="s">
        <v>238</v>
      </c>
      <c r="V171" s="123">
        <f t="shared" si="13"/>
        <v>1144</v>
      </c>
    </row>
    <row r="172" spans="1:22" ht="14.1" customHeight="1">
      <c r="A172" s="138">
        <f t="shared" si="14"/>
        <v>172</v>
      </c>
      <c r="B172" s="156" t="s">
        <v>84</v>
      </c>
      <c r="C172" s="156" t="s">
        <v>254</v>
      </c>
      <c r="D172" s="124" t="s">
        <v>190</v>
      </c>
      <c r="E172" s="157"/>
      <c r="F172" s="121" t="s">
        <v>247</v>
      </c>
      <c r="G172" s="121" t="s">
        <v>160</v>
      </c>
      <c r="H172" s="121" t="s">
        <v>195</v>
      </c>
      <c r="I172" s="121" t="s">
        <v>196</v>
      </c>
      <c r="J172" s="482">
        <v>5</v>
      </c>
      <c r="K172" s="442">
        <v>1</v>
      </c>
      <c r="L172" s="512"/>
      <c r="M172" s="158">
        <v>104</v>
      </c>
      <c r="N172" s="158"/>
      <c r="O172" s="159" t="e">
        <f t="shared" si="10"/>
        <v>#DIV/0!</v>
      </c>
      <c r="P172" s="159">
        <f t="shared" si="11"/>
        <v>0</v>
      </c>
      <c r="Q172" s="160">
        <f>IF(M172="nio",0,IF(M172&gt;0,VLOOKUP(G172,'3-Productie normen'!A:L,VLOOKUP(M172,'3-Productie normen'!O:P,2,FALSE),FALSE)))</f>
        <v>0</v>
      </c>
      <c r="R172" s="160">
        <f t="shared" si="12"/>
        <v>0</v>
      </c>
      <c r="S172" s="161" t="str">
        <f>VLOOKUP(G172,'3-Productie normen'!A:L,10,FALSE)</f>
        <v>S</v>
      </c>
      <c r="T172" s="161" t="s">
        <v>238</v>
      </c>
      <c r="V172" s="123">
        <f t="shared" si="13"/>
        <v>520</v>
      </c>
    </row>
    <row r="173" spans="1:22" ht="14.1" customHeight="1">
      <c r="A173" s="138">
        <f t="shared" si="14"/>
        <v>173</v>
      </c>
      <c r="B173" s="156" t="s">
        <v>84</v>
      </c>
      <c r="C173" s="156" t="s">
        <v>254</v>
      </c>
      <c r="D173" s="124" t="s">
        <v>190</v>
      </c>
      <c r="E173" s="157"/>
      <c r="F173" s="156" t="s">
        <v>200</v>
      </c>
      <c r="G173" s="156" t="s">
        <v>138</v>
      </c>
      <c r="H173" s="121" t="s">
        <v>201</v>
      </c>
      <c r="I173" s="121" t="s">
        <v>202</v>
      </c>
      <c r="J173" s="482">
        <v>45</v>
      </c>
      <c r="K173" s="442">
        <v>1</v>
      </c>
      <c r="L173" s="512"/>
      <c r="M173" s="158">
        <v>104</v>
      </c>
      <c r="N173" s="158"/>
      <c r="O173" s="159" t="e">
        <f t="shared" si="10"/>
        <v>#DIV/0!</v>
      </c>
      <c r="P173" s="159">
        <f t="shared" si="11"/>
        <v>0</v>
      </c>
      <c r="Q173" s="160">
        <f>IF(M173="nio",0,IF(M173&gt;0,VLOOKUP(G173,'3-Productie normen'!A:L,VLOOKUP(M173,'3-Productie normen'!O:P,2,FALSE),FALSE)))</f>
        <v>0</v>
      </c>
      <c r="R173" s="160">
        <f t="shared" si="12"/>
        <v>0</v>
      </c>
      <c r="S173" s="161" t="str">
        <f>VLOOKUP(G173,'3-Productie normen'!A:L,10,FALSE)</f>
        <v>B</v>
      </c>
      <c r="T173" s="161" t="s">
        <v>238</v>
      </c>
      <c r="V173" s="123">
        <f t="shared" si="13"/>
        <v>4680</v>
      </c>
    </row>
    <row r="174" spans="1:22" ht="14.1" customHeight="1">
      <c r="A174" s="138">
        <f t="shared" si="14"/>
        <v>174</v>
      </c>
      <c r="B174" s="156" t="s">
        <v>84</v>
      </c>
      <c r="C174" s="156" t="s">
        <v>254</v>
      </c>
      <c r="D174" s="124" t="s">
        <v>190</v>
      </c>
      <c r="E174" s="157"/>
      <c r="F174" s="156" t="s">
        <v>235</v>
      </c>
      <c r="G174" s="156" t="s">
        <v>165</v>
      </c>
      <c r="H174" s="121" t="s">
        <v>201</v>
      </c>
      <c r="I174" s="121" t="s">
        <v>202</v>
      </c>
      <c r="J174" s="482">
        <v>26</v>
      </c>
      <c r="K174" s="442">
        <v>1</v>
      </c>
      <c r="L174" s="512"/>
      <c r="M174" s="158">
        <v>104</v>
      </c>
      <c r="N174" s="158"/>
      <c r="O174" s="159" t="e">
        <f t="shared" si="10"/>
        <v>#DIV/0!</v>
      </c>
      <c r="P174" s="159">
        <f t="shared" si="11"/>
        <v>0</v>
      </c>
      <c r="Q174" s="160">
        <f>IF(M174="nio",0,IF(M174&gt;0,VLOOKUP(G174,'3-Productie normen'!A:L,VLOOKUP(M174,'3-Productie normen'!O:P,2,FALSE),FALSE)))</f>
        <v>0</v>
      </c>
      <c r="R174" s="160">
        <f t="shared" si="12"/>
        <v>0</v>
      </c>
      <c r="S174" s="161" t="str">
        <f>VLOOKUP(G174,'3-Productie normen'!A:L,10,FALSE)</f>
        <v>B</v>
      </c>
      <c r="T174" s="161" t="s">
        <v>238</v>
      </c>
      <c r="V174" s="123">
        <f t="shared" si="13"/>
        <v>2704</v>
      </c>
    </row>
    <row r="175" spans="1:22" ht="14.1" customHeight="1">
      <c r="A175" s="138">
        <f t="shared" si="14"/>
        <v>175</v>
      </c>
      <c r="B175" s="156" t="s">
        <v>84</v>
      </c>
      <c r="C175" s="156" t="s">
        <v>254</v>
      </c>
      <c r="D175" s="124" t="s">
        <v>190</v>
      </c>
      <c r="E175" s="157"/>
      <c r="F175" s="156" t="s">
        <v>200</v>
      </c>
      <c r="G175" s="156" t="s">
        <v>138</v>
      </c>
      <c r="H175" s="121" t="s">
        <v>201</v>
      </c>
      <c r="I175" s="121" t="s">
        <v>202</v>
      </c>
      <c r="J175" s="482">
        <v>54</v>
      </c>
      <c r="K175" s="442">
        <v>1</v>
      </c>
      <c r="L175" s="512"/>
      <c r="M175" s="158">
        <v>104</v>
      </c>
      <c r="N175" s="158"/>
      <c r="O175" s="159" t="e">
        <f t="shared" si="10"/>
        <v>#DIV/0!</v>
      </c>
      <c r="P175" s="159">
        <f t="shared" si="11"/>
        <v>0</v>
      </c>
      <c r="Q175" s="160">
        <f>IF(M175="nio",0,IF(M175&gt;0,VLOOKUP(G175,'3-Productie normen'!A:L,VLOOKUP(M175,'3-Productie normen'!O:P,2,FALSE),FALSE)))</f>
        <v>0</v>
      </c>
      <c r="R175" s="160">
        <f t="shared" si="12"/>
        <v>0</v>
      </c>
      <c r="S175" s="161" t="str">
        <f>VLOOKUP(G175,'3-Productie normen'!A:L,10,FALSE)</f>
        <v>B</v>
      </c>
      <c r="T175" s="161" t="s">
        <v>238</v>
      </c>
      <c r="V175" s="123">
        <f t="shared" si="13"/>
        <v>5616</v>
      </c>
    </row>
    <row r="176" spans="1:22" ht="14.1" customHeight="1">
      <c r="A176" s="138">
        <f t="shared" si="14"/>
        <v>176</v>
      </c>
      <c r="B176" s="156" t="s">
        <v>84</v>
      </c>
      <c r="C176" s="156" t="s">
        <v>254</v>
      </c>
      <c r="D176" s="124" t="s">
        <v>190</v>
      </c>
      <c r="E176" s="157"/>
      <c r="F176" s="121" t="s">
        <v>212</v>
      </c>
      <c r="G176" s="121" t="s">
        <v>166</v>
      </c>
      <c r="H176" s="121" t="s">
        <v>191</v>
      </c>
      <c r="I176" s="121" t="s">
        <v>192</v>
      </c>
      <c r="J176" s="482">
        <v>4</v>
      </c>
      <c r="K176" s="442">
        <v>1</v>
      </c>
      <c r="L176" s="512"/>
      <c r="M176" s="158">
        <v>104</v>
      </c>
      <c r="N176" s="158"/>
      <c r="O176" s="159" t="e">
        <f t="shared" si="10"/>
        <v>#DIV/0!</v>
      </c>
      <c r="P176" s="159">
        <f t="shared" si="11"/>
        <v>0</v>
      </c>
      <c r="Q176" s="160">
        <f>IF(M176="nio",0,IF(M176&gt;0,VLOOKUP(G176,'3-Productie normen'!A:L,VLOOKUP(M176,'3-Productie normen'!O:P,2,FALSE),FALSE)))</f>
        <v>0</v>
      </c>
      <c r="R176" s="160">
        <f t="shared" si="12"/>
        <v>0</v>
      </c>
      <c r="S176" s="161" t="str">
        <f>VLOOKUP(G176,'3-Productie normen'!A:L,10,FALSE)</f>
        <v>V</v>
      </c>
      <c r="T176" s="161" t="s">
        <v>238</v>
      </c>
      <c r="V176" s="123">
        <f t="shared" si="13"/>
        <v>416</v>
      </c>
    </row>
    <row r="177" spans="1:22" ht="14.1" customHeight="1">
      <c r="A177" s="138">
        <f t="shared" si="14"/>
        <v>177</v>
      </c>
      <c r="B177" s="156" t="s">
        <v>84</v>
      </c>
      <c r="C177" s="156" t="s">
        <v>254</v>
      </c>
      <c r="D177" s="124" t="s">
        <v>199</v>
      </c>
      <c r="E177" s="157"/>
      <c r="F177" s="121" t="s">
        <v>212</v>
      </c>
      <c r="G177" s="121" t="s">
        <v>166</v>
      </c>
      <c r="H177" s="121" t="s">
        <v>191</v>
      </c>
      <c r="I177" s="121" t="s">
        <v>192</v>
      </c>
      <c r="J177" s="482">
        <v>16</v>
      </c>
      <c r="K177" s="442">
        <v>1</v>
      </c>
      <c r="L177" s="512"/>
      <c r="M177" s="158">
        <v>104</v>
      </c>
      <c r="N177" s="158"/>
      <c r="O177" s="159" t="e">
        <f t="shared" si="10"/>
        <v>#DIV/0!</v>
      </c>
      <c r="P177" s="159">
        <f t="shared" si="11"/>
        <v>0</v>
      </c>
      <c r="Q177" s="160">
        <f>IF(M177="nio",0,IF(M177&gt;0,VLOOKUP(G177,'3-Productie normen'!A:L,VLOOKUP(M177,'3-Productie normen'!O:P,2,FALSE),FALSE)))</f>
        <v>0</v>
      </c>
      <c r="R177" s="160">
        <f t="shared" si="12"/>
        <v>0</v>
      </c>
      <c r="S177" s="161" t="str">
        <f>VLOOKUP(G177,'3-Productie normen'!A:L,10,FALSE)</f>
        <v>V</v>
      </c>
      <c r="T177" s="161" t="s">
        <v>238</v>
      </c>
      <c r="V177" s="123">
        <f t="shared" si="13"/>
        <v>1664</v>
      </c>
    </row>
    <row r="178" spans="1:22" ht="14.1" customHeight="1">
      <c r="A178" s="138">
        <f t="shared" si="14"/>
        <v>178</v>
      </c>
      <c r="B178" s="156" t="s">
        <v>84</v>
      </c>
      <c r="C178" s="156" t="s">
        <v>254</v>
      </c>
      <c r="D178" s="124" t="s">
        <v>199</v>
      </c>
      <c r="E178" s="157"/>
      <c r="F178" s="121" t="s">
        <v>200</v>
      </c>
      <c r="G178" s="121" t="s">
        <v>138</v>
      </c>
      <c r="H178" s="121" t="s">
        <v>201</v>
      </c>
      <c r="I178" s="121" t="s">
        <v>202</v>
      </c>
      <c r="J178" s="482">
        <v>22.700000762939453</v>
      </c>
      <c r="K178" s="442">
        <v>1</v>
      </c>
      <c r="L178" s="512"/>
      <c r="M178" s="158">
        <v>104</v>
      </c>
      <c r="N178" s="158"/>
      <c r="O178" s="159" t="e">
        <f t="shared" si="10"/>
        <v>#DIV/0!</v>
      </c>
      <c r="P178" s="159">
        <f t="shared" si="11"/>
        <v>0</v>
      </c>
      <c r="Q178" s="160">
        <f>IF(M178="nio",0,IF(M178&gt;0,VLOOKUP(G178,'3-Productie normen'!A:L,VLOOKUP(M178,'3-Productie normen'!O:P,2,FALSE),FALSE)))</f>
        <v>0</v>
      </c>
      <c r="R178" s="160">
        <f t="shared" si="12"/>
        <v>0</v>
      </c>
      <c r="S178" s="161" t="str">
        <f>VLOOKUP(G178,'3-Productie normen'!A:L,10,FALSE)</f>
        <v>B</v>
      </c>
      <c r="T178" s="161" t="s">
        <v>238</v>
      </c>
      <c r="V178" s="123">
        <f t="shared" si="13"/>
        <v>2360.8000793457031</v>
      </c>
    </row>
    <row r="179" spans="1:22" ht="14.1" customHeight="1">
      <c r="A179" s="138">
        <f t="shared" si="14"/>
        <v>179</v>
      </c>
      <c r="B179" s="156" t="s">
        <v>84</v>
      </c>
      <c r="C179" s="156" t="s">
        <v>254</v>
      </c>
      <c r="D179" s="124" t="s">
        <v>199</v>
      </c>
      <c r="E179" s="157"/>
      <c r="F179" s="121" t="s">
        <v>210</v>
      </c>
      <c r="G179" s="121" t="s">
        <v>157</v>
      </c>
      <c r="H179" s="121" t="s">
        <v>191</v>
      </c>
      <c r="I179" s="121" t="s">
        <v>192</v>
      </c>
      <c r="J179" s="482">
        <v>83.5</v>
      </c>
      <c r="K179" s="442">
        <v>1</v>
      </c>
      <c r="L179" s="512"/>
      <c r="M179" s="158">
        <v>104</v>
      </c>
      <c r="N179" s="158"/>
      <c r="O179" s="159" t="e">
        <f t="shared" si="10"/>
        <v>#DIV/0!</v>
      </c>
      <c r="P179" s="159">
        <f t="shared" si="11"/>
        <v>0</v>
      </c>
      <c r="Q179" s="160">
        <f>IF(M179="nio",0,IF(M179&gt;0,VLOOKUP(G179,'3-Productie normen'!A:L,VLOOKUP(M179,'3-Productie normen'!O:P,2,FALSE),FALSE)))</f>
        <v>0</v>
      </c>
      <c r="R179" s="160">
        <f t="shared" si="12"/>
        <v>0</v>
      </c>
      <c r="S179" s="161" t="str">
        <f>VLOOKUP(G179,'3-Productie normen'!A:L,10,FALSE)</f>
        <v>V</v>
      </c>
      <c r="T179" s="161" t="s">
        <v>238</v>
      </c>
      <c r="V179" s="123">
        <f t="shared" si="13"/>
        <v>8684</v>
      </c>
    </row>
    <row r="180" spans="1:22" ht="14.1" customHeight="1">
      <c r="A180" s="138">
        <f t="shared" si="14"/>
        <v>180</v>
      </c>
      <c r="B180" s="156" t="s">
        <v>84</v>
      </c>
      <c r="C180" s="156" t="s">
        <v>254</v>
      </c>
      <c r="D180" s="124" t="s">
        <v>199</v>
      </c>
      <c r="E180" s="157"/>
      <c r="F180" s="163" t="s">
        <v>246</v>
      </c>
      <c r="G180" s="121" t="s">
        <v>151</v>
      </c>
      <c r="H180" s="121" t="s">
        <v>191</v>
      </c>
      <c r="I180" s="121" t="s">
        <v>192</v>
      </c>
      <c r="J180" s="482">
        <v>83.5</v>
      </c>
      <c r="K180" s="442">
        <v>1</v>
      </c>
      <c r="L180" s="512"/>
      <c r="M180" s="158">
        <v>104</v>
      </c>
      <c r="N180" s="158"/>
      <c r="O180" s="159" t="e">
        <f t="shared" si="10"/>
        <v>#DIV/0!</v>
      </c>
      <c r="P180" s="159">
        <f t="shared" si="11"/>
        <v>0</v>
      </c>
      <c r="Q180" s="160">
        <f>IF(M180="nio",0,IF(M180&gt;0,VLOOKUP(G180,'3-Productie normen'!A:L,VLOOKUP(M180,'3-Productie normen'!O:P,2,FALSE),FALSE)))</f>
        <v>0</v>
      </c>
      <c r="R180" s="160">
        <f t="shared" si="12"/>
        <v>0</v>
      </c>
      <c r="S180" s="161" t="str">
        <f>VLOOKUP(G180,'3-Productie normen'!A:L,10,FALSE)</f>
        <v>B</v>
      </c>
      <c r="T180" s="161" t="s">
        <v>238</v>
      </c>
      <c r="V180" s="123">
        <f t="shared" si="13"/>
        <v>8684</v>
      </c>
    </row>
    <row r="181" spans="1:22" ht="14.1" customHeight="1">
      <c r="A181" s="138">
        <f t="shared" si="14"/>
        <v>181</v>
      </c>
      <c r="B181" s="156" t="s">
        <v>84</v>
      </c>
      <c r="C181" s="156" t="s">
        <v>254</v>
      </c>
      <c r="D181" s="124" t="s">
        <v>199</v>
      </c>
      <c r="E181" s="157"/>
      <c r="F181" s="121" t="s">
        <v>242</v>
      </c>
      <c r="G181" s="121" t="s">
        <v>168</v>
      </c>
      <c r="H181" s="164" t="s">
        <v>231</v>
      </c>
      <c r="I181" s="164"/>
      <c r="J181" s="482">
        <v>16</v>
      </c>
      <c r="K181" s="442">
        <v>1</v>
      </c>
      <c r="L181" s="512"/>
      <c r="M181" s="158" t="s">
        <v>216</v>
      </c>
      <c r="N181" s="158"/>
      <c r="O181" s="159">
        <f t="shared" si="10"/>
        <v>0</v>
      </c>
      <c r="P181" s="159">
        <f t="shared" si="11"/>
        <v>0</v>
      </c>
      <c r="Q181" s="160">
        <f>IF(M181="nio",0,IF(M181&gt;0,VLOOKUP(G181,'3-Productie normen'!A:L,VLOOKUP(M181,'3-Productie normen'!O:P,2,FALSE),FALSE)))</f>
        <v>0</v>
      </c>
      <c r="R181" s="160">
        <f t="shared" si="12"/>
        <v>0</v>
      </c>
      <c r="S181" s="161">
        <f>VLOOKUP(G181,'3-Productie normen'!A:L,10,FALSE)</f>
        <v>0</v>
      </c>
      <c r="T181" s="161" t="s">
        <v>238</v>
      </c>
      <c r="V181" s="123">
        <f t="shared" si="13"/>
        <v>0</v>
      </c>
    </row>
    <row r="182" spans="1:22" ht="14.1" customHeight="1">
      <c r="A182" s="138">
        <f t="shared" si="14"/>
        <v>182</v>
      </c>
      <c r="B182" s="156" t="s">
        <v>84</v>
      </c>
      <c r="C182" s="156" t="s">
        <v>254</v>
      </c>
      <c r="D182" s="124" t="s">
        <v>199</v>
      </c>
      <c r="E182" s="165"/>
      <c r="F182" s="166" t="s">
        <v>237</v>
      </c>
      <c r="G182" s="166" t="s">
        <v>166</v>
      </c>
      <c r="H182" s="121" t="s">
        <v>191</v>
      </c>
      <c r="I182" s="121" t="s">
        <v>192</v>
      </c>
      <c r="J182" s="482">
        <v>4</v>
      </c>
      <c r="K182" s="442">
        <v>1</v>
      </c>
      <c r="L182" s="512"/>
      <c r="M182" s="158">
        <v>104</v>
      </c>
      <c r="N182" s="158"/>
      <c r="O182" s="159" t="e">
        <f t="shared" si="10"/>
        <v>#DIV/0!</v>
      </c>
      <c r="P182" s="159">
        <f t="shared" si="11"/>
        <v>0</v>
      </c>
      <c r="Q182" s="160">
        <f>IF(M182="nio",0,IF(M182&gt;0,VLOOKUP(G182,'3-Productie normen'!A:L,VLOOKUP(M182,'3-Productie normen'!O:P,2,FALSE),FALSE)))</f>
        <v>0</v>
      </c>
      <c r="R182" s="160">
        <f t="shared" si="12"/>
        <v>0</v>
      </c>
      <c r="S182" s="161" t="str">
        <f>VLOOKUP(G182,'3-Productie normen'!A:L,10,FALSE)</f>
        <v>V</v>
      </c>
      <c r="T182" s="161" t="s">
        <v>238</v>
      </c>
      <c r="V182" s="123">
        <f t="shared" si="13"/>
        <v>416</v>
      </c>
    </row>
    <row r="183" spans="1:22" ht="14.1" customHeight="1">
      <c r="A183" s="138">
        <f t="shared" si="14"/>
        <v>183</v>
      </c>
      <c r="B183" s="156" t="s">
        <v>84</v>
      </c>
      <c r="C183" s="156" t="s">
        <v>254</v>
      </c>
      <c r="D183" s="124" t="s">
        <v>199</v>
      </c>
      <c r="E183" s="157"/>
      <c r="F183" s="121" t="s">
        <v>257</v>
      </c>
      <c r="G183" s="121" t="s">
        <v>167</v>
      </c>
      <c r="H183" s="121" t="s">
        <v>258</v>
      </c>
      <c r="I183" s="121"/>
      <c r="J183" s="482">
        <v>34.5</v>
      </c>
      <c r="K183" s="442">
        <v>1</v>
      </c>
      <c r="L183" s="512"/>
      <c r="M183" s="158" t="s">
        <v>216</v>
      </c>
      <c r="N183" s="158"/>
      <c r="O183" s="159">
        <f t="shared" si="10"/>
        <v>0</v>
      </c>
      <c r="P183" s="159">
        <f t="shared" si="11"/>
        <v>0</v>
      </c>
      <c r="Q183" s="160">
        <f>IF(M183="nio",0,IF(M183&gt;0,VLOOKUP(G183,'3-Productie normen'!A:L,VLOOKUP(M183,'3-Productie normen'!O:P,2,FALSE),FALSE)))</f>
        <v>0</v>
      </c>
      <c r="R183" s="160">
        <f t="shared" si="12"/>
        <v>0</v>
      </c>
      <c r="S183" s="161">
        <f>VLOOKUP(G183,'3-Productie normen'!A:L,10,FALSE)</f>
        <v>0</v>
      </c>
      <c r="T183" s="161" t="s">
        <v>238</v>
      </c>
      <c r="V183" s="123">
        <f t="shared" si="13"/>
        <v>0</v>
      </c>
    </row>
    <row r="184" spans="1:22" ht="14.1" customHeight="1">
      <c r="A184" s="138">
        <f t="shared" si="14"/>
        <v>184</v>
      </c>
      <c r="B184" s="156" t="s">
        <v>84</v>
      </c>
      <c r="C184" s="156" t="s">
        <v>254</v>
      </c>
      <c r="D184" s="124" t="s">
        <v>199</v>
      </c>
      <c r="E184" s="157"/>
      <c r="F184" s="156" t="s">
        <v>229</v>
      </c>
      <c r="G184" s="156" t="s">
        <v>157</v>
      </c>
      <c r="H184" s="121" t="s">
        <v>195</v>
      </c>
      <c r="I184" s="121" t="s">
        <v>196</v>
      </c>
      <c r="J184" s="482">
        <v>17</v>
      </c>
      <c r="K184" s="442">
        <v>1</v>
      </c>
      <c r="L184" s="512"/>
      <c r="M184" s="158">
        <v>104</v>
      </c>
      <c r="N184" s="158"/>
      <c r="O184" s="159" t="e">
        <f t="shared" si="10"/>
        <v>#DIV/0!</v>
      </c>
      <c r="P184" s="159">
        <f t="shared" si="11"/>
        <v>0</v>
      </c>
      <c r="Q184" s="160">
        <f>IF(M184="nio",0,IF(M184&gt;0,VLOOKUP(G184,'3-Productie normen'!A:L,VLOOKUP(M184,'3-Productie normen'!O:P,2,FALSE),FALSE)))</f>
        <v>0</v>
      </c>
      <c r="R184" s="160">
        <f t="shared" si="12"/>
        <v>0</v>
      </c>
      <c r="S184" s="161" t="str">
        <f>VLOOKUP(G184,'3-Productie normen'!A:L,10,FALSE)</f>
        <v>V</v>
      </c>
      <c r="T184" s="161" t="s">
        <v>238</v>
      </c>
      <c r="V184" s="123">
        <f t="shared" si="13"/>
        <v>1768</v>
      </c>
    </row>
    <row r="185" spans="1:22" ht="14.1" customHeight="1">
      <c r="A185" s="138">
        <f t="shared" si="14"/>
        <v>185</v>
      </c>
      <c r="B185" s="156" t="s">
        <v>84</v>
      </c>
      <c r="C185" s="156" t="s">
        <v>254</v>
      </c>
      <c r="D185" s="124" t="s">
        <v>199</v>
      </c>
      <c r="E185" s="157"/>
      <c r="F185" s="156" t="s">
        <v>230</v>
      </c>
      <c r="G185" s="156" t="s">
        <v>167</v>
      </c>
      <c r="H185" s="121" t="s">
        <v>231</v>
      </c>
      <c r="I185" s="121"/>
      <c r="J185" s="482">
        <v>3</v>
      </c>
      <c r="K185" s="442">
        <v>1</v>
      </c>
      <c r="L185" s="512"/>
      <c r="M185" s="158" t="s">
        <v>216</v>
      </c>
      <c r="N185" s="158"/>
      <c r="O185" s="159">
        <f t="shared" si="10"/>
        <v>0</v>
      </c>
      <c r="P185" s="159">
        <f t="shared" si="11"/>
        <v>0</v>
      </c>
      <c r="Q185" s="160">
        <f>IF(M185="nio",0,IF(M185&gt;0,VLOOKUP(G185,'3-Productie normen'!A:L,VLOOKUP(M185,'3-Productie normen'!O:P,2,FALSE),FALSE)))</f>
        <v>0</v>
      </c>
      <c r="R185" s="160">
        <f t="shared" si="12"/>
        <v>0</v>
      </c>
      <c r="S185" s="161">
        <f>VLOOKUP(G185,'3-Productie normen'!A:L,10,FALSE)</f>
        <v>0</v>
      </c>
      <c r="T185" s="161" t="s">
        <v>238</v>
      </c>
      <c r="V185" s="123">
        <f t="shared" si="13"/>
        <v>0</v>
      </c>
    </row>
    <row r="186" spans="1:22" ht="14.1" customHeight="1">
      <c r="A186" s="138">
        <f t="shared" si="14"/>
        <v>186</v>
      </c>
      <c r="B186" s="156" t="s">
        <v>84</v>
      </c>
      <c r="C186" s="156" t="s">
        <v>254</v>
      </c>
      <c r="D186" s="124" t="s">
        <v>199</v>
      </c>
      <c r="E186" s="157"/>
      <c r="F186" s="156" t="s">
        <v>247</v>
      </c>
      <c r="G186" s="156" t="s">
        <v>160</v>
      </c>
      <c r="H186" s="121" t="s">
        <v>195</v>
      </c>
      <c r="I186" s="121" t="s">
        <v>196</v>
      </c>
      <c r="J186" s="482">
        <v>6</v>
      </c>
      <c r="K186" s="442">
        <v>1</v>
      </c>
      <c r="L186" s="512"/>
      <c r="M186" s="158">
        <v>104</v>
      </c>
      <c r="N186" s="158"/>
      <c r="O186" s="159" t="e">
        <f t="shared" si="10"/>
        <v>#DIV/0!</v>
      </c>
      <c r="P186" s="159">
        <f t="shared" si="11"/>
        <v>0</v>
      </c>
      <c r="Q186" s="160">
        <f>IF(M186="nio",0,IF(M186&gt;0,VLOOKUP(G186,'3-Productie normen'!A:L,VLOOKUP(M186,'3-Productie normen'!O:P,2,FALSE),FALSE)))</f>
        <v>0</v>
      </c>
      <c r="R186" s="160">
        <f t="shared" si="12"/>
        <v>0</v>
      </c>
      <c r="S186" s="161" t="str">
        <f>VLOOKUP(G186,'3-Productie normen'!A:L,10,FALSE)</f>
        <v>S</v>
      </c>
      <c r="T186" s="161" t="s">
        <v>238</v>
      </c>
      <c r="V186" s="123">
        <f t="shared" si="13"/>
        <v>624</v>
      </c>
    </row>
    <row r="187" spans="1:22" ht="14.1" customHeight="1">
      <c r="A187" s="138">
        <f t="shared" si="14"/>
        <v>187</v>
      </c>
      <c r="B187" s="156" t="s">
        <v>84</v>
      </c>
      <c r="C187" s="156" t="s">
        <v>254</v>
      </c>
      <c r="D187" s="124" t="s">
        <v>199</v>
      </c>
      <c r="E187" s="157"/>
      <c r="F187" s="121" t="s">
        <v>247</v>
      </c>
      <c r="G187" s="121" t="s">
        <v>160</v>
      </c>
      <c r="H187" s="121" t="s">
        <v>195</v>
      </c>
      <c r="I187" s="121" t="s">
        <v>196</v>
      </c>
      <c r="J187" s="482">
        <v>6</v>
      </c>
      <c r="K187" s="442">
        <v>1</v>
      </c>
      <c r="L187" s="512"/>
      <c r="M187" s="158">
        <v>104</v>
      </c>
      <c r="N187" s="158"/>
      <c r="O187" s="159" t="e">
        <f t="shared" si="10"/>
        <v>#DIV/0!</v>
      </c>
      <c r="P187" s="159">
        <f t="shared" si="11"/>
        <v>0</v>
      </c>
      <c r="Q187" s="160">
        <f>IF(M187="nio",0,IF(M187&gt;0,VLOOKUP(G187,'3-Productie normen'!A:L,VLOOKUP(M187,'3-Productie normen'!O:P,2,FALSE),FALSE)))</f>
        <v>0</v>
      </c>
      <c r="R187" s="160">
        <f t="shared" si="12"/>
        <v>0</v>
      </c>
      <c r="S187" s="161" t="str">
        <f>VLOOKUP(G187,'3-Productie normen'!A:L,10,FALSE)</f>
        <v>S</v>
      </c>
      <c r="T187" s="161" t="s">
        <v>238</v>
      </c>
      <c r="V187" s="123">
        <f t="shared" si="13"/>
        <v>624</v>
      </c>
    </row>
    <row r="188" spans="1:22" ht="14.1" customHeight="1">
      <c r="A188" s="138">
        <f t="shared" si="14"/>
        <v>188</v>
      </c>
      <c r="B188" s="156" t="s">
        <v>86</v>
      </c>
      <c r="C188" s="156" t="s">
        <v>259</v>
      </c>
      <c r="D188" s="124" t="s">
        <v>190</v>
      </c>
      <c r="E188" s="157"/>
      <c r="F188" s="121" t="s">
        <v>260</v>
      </c>
      <c r="G188" s="121" t="s">
        <v>166</v>
      </c>
      <c r="H188" s="121" t="s">
        <v>208</v>
      </c>
      <c r="I188" s="121" t="s">
        <v>202</v>
      </c>
      <c r="J188" s="482">
        <v>12</v>
      </c>
      <c r="K188" s="442">
        <v>1</v>
      </c>
      <c r="L188" s="512"/>
      <c r="M188" s="158">
        <v>104</v>
      </c>
      <c r="N188" s="158"/>
      <c r="O188" s="159" t="e">
        <f t="shared" si="10"/>
        <v>#DIV/0!</v>
      </c>
      <c r="P188" s="159">
        <f t="shared" si="11"/>
        <v>0</v>
      </c>
      <c r="Q188" s="160">
        <f>IF(M188="nio",0,IF(M188&gt;0,VLOOKUP(G188,'3-Productie normen'!A:L,VLOOKUP(M188,'3-Productie normen'!O:P,2,FALSE),FALSE)))</f>
        <v>0</v>
      </c>
      <c r="R188" s="160">
        <f t="shared" si="12"/>
        <v>0</v>
      </c>
      <c r="S188" s="161" t="str">
        <f>VLOOKUP(G188,'3-Productie normen'!A:L,10,FALSE)</f>
        <v>V</v>
      </c>
      <c r="T188" s="161" t="s">
        <v>193</v>
      </c>
      <c r="V188" s="123">
        <f t="shared" si="13"/>
        <v>1248</v>
      </c>
    </row>
    <row r="189" spans="1:22" ht="14.1" customHeight="1">
      <c r="A189" s="138">
        <f t="shared" si="14"/>
        <v>189</v>
      </c>
      <c r="B189" s="156" t="s">
        <v>86</v>
      </c>
      <c r="C189" s="156" t="s">
        <v>259</v>
      </c>
      <c r="D189" s="124" t="s">
        <v>190</v>
      </c>
      <c r="E189" s="157"/>
      <c r="F189" s="121" t="s">
        <v>194</v>
      </c>
      <c r="G189" s="121" t="s">
        <v>160</v>
      </c>
      <c r="H189" s="121" t="s">
        <v>195</v>
      </c>
      <c r="I189" s="121" t="s">
        <v>196</v>
      </c>
      <c r="J189" s="482">
        <v>18</v>
      </c>
      <c r="K189" s="442">
        <v>1</v>
      </c>
      <c r="L189" s="512"/>
      <c r="M189" s="158">
        <v>104</v>
      </c>
      <c r="N189" s="158"/>
      <c r="O189" s="159" t="e">
        <f t="shared" si="10"/>
        <v>#DIV/0!</v>
      </c>
      <c r="P189" s="159">
        <f t="shared" si="11"/>
        <v>0</v>
      </c>
      <c r="Q189" s="160">
        <f>IF(M189="nio",0,IF(M189&gt;0,VLOOKUP(G189,'3-Productie normen'!A:L,VLOOKUP(M189,'3-Productie normen'!O:P,2,FALSE),FALSE)))</f>
        <v>0</v>
      </c>
      <c r="R189" s="160">
        <f t="shared" si="12"/>
        <v>0</v>
      </c>
      <c r="S189" s="161" t="str">
        <f>VLOOKUP(G189,'3-Productie normen'!A:L,10,FALSE)</f>
        <v>S</v>
      </c>
      <c r="T189" s="161" t="s">
        <v>193</v>
      </c>
      <c r="V189" s="123">
        <f t="shared" si="13"/>
        <v>1872</v>
      </c>
    </row>
    <row r="190" spans="1:22" ht="14.1" customHeight="1">
      <c r="A190" s="138">
        <f t="shared" si="14"/>
        <v>190</v>
      </c>
      <c r="B190" s="156" t="s">
        <v>86</v>
      </c>
      <c r="C190" s="156" t="s">
        <v>259</v>
      </c>
      <c r="D190" s="124" t="s">
        <v>190</v>
      </c>
      <c r="E190" s="157"/>
      <c r="F190" s="121" t="s">
        <v>197</v>
      </c>
      <c r="G190" s="121" t="s">
        <v>160</v>
      </c>
      <c r="H190" s="121" t="s">
        <v>195</v>
      </c>
      <c r="I190" s="121" t="s">
        <v>196</v>
      </c>
      <c r="J190" s="482">
        <v>5.2</v>
      </c>
      <c r="K190" s="442">
        <v>1</v>
      </c>
      <c r="L190" s="512"/>
      <c r="M190" s="158">
        <v>104</v>
      </c>
      <c r="N190" s="158"/>
      <c r="O190" s="159" t="e">
        <f t="shared" si="10"/>
        <v>#DIV/0!</v>
      </c>
      <c r="P190" s="159">
        <f t="shared" si="11"/>
        <v>0</v>
      </c>
      <c r="Q190" s="160">
        <f>IF(M190="nio",0,IF(M190&gt;0,VLOOKUP(G190,'3-Productie normen'!A:L,VLOOKUP(M190,'3-Productie normen'!O:P,2,FALSE),FALSE)))</f>
        <v>0</v>
      </c>
      <c r="R190" s="160">
        <f t="shared" si="12"/>
        <v>0</v>
      </c>
      <c r="S190" s="161" t="str">
        <f>VLOOKUP(G190,'3-Productie normen'!A:L,10,FALSE)</f>
        <v>S</v>
      </c>
      <c r="T190" s="161" t="s">
        <v>193</v>
      </c>
      <c r="V190" s="123">
        <f t="shared" si="13"/>
        <v>540.80000000000007</v>
      </c>
    </row>
    <row r="191" spans="1:22" ht="14.1" customHeight="1">
      <c r="A191" s="138">
        <f t="shared" si="14"/>
        <v>191</v>
      </c>
      <c r="B191" s="156" t="s">
        <v>86</v>
      </c>
      <c r="C191" s="156" t="s">
        <v>259</v>
      </c>
      <c r="D191" s="124" t="s">
        <v>190</v>
      </c>
      <c r="E191" s="157"/>
      <c r="F191" s="163" t="s">
        <v>198</v>
      </c>
      <c r="G191" s="163" t="s">
        <v>160</v>
      </c>
      <c r="H191" s="121" t="s">
        <v>195</v>
      </c>
      <c r="I191" s="121" t="s">
        <v>196</v>
      </c>
      <c r="J191" s="482">
        <v>1</v>
      </c>
      <c r="K191" s="442">
        <v>1</v>
      </c>
      <c r="L191" s="512"/>
      <c r="M191" s="158">
        <v>104</v>
      </c>
      <c r="N191" s="158"/>
      <c r="O191" s="159" t="e">
        <f t="shared" si="10"/>
        <v>#DIV/0!</v>
      </c>
      <c r="P191" s="159">
        <f t="shared" si="11"/>
        <v>0</v>
      </c>
      <c r="Q191" s="160">
        <f>IF(M191="nio",0,IF(M191&gt;0,VLOOKUP(G191,'3-Productie normen'!A:L,VLOOKUP(M191,'3-Productie normen'!O:P,2,FALSE),FALSE)))</f>
        <v>0</v>
      </c>
      <c r="R191" s="160">
        <f t="shared" si="12"/>
        <v>0</v>
      </c>
      <c r="S191" s="161" t="str">
        <f>VLOOKUP(G191,'3-Productie normen'!A:L,10,FALSE)</f>
        <v>S</v>
      </c>
      <c r="T191" s="161" t="s">
        <v>193</v>
      </c>
      <c r="V191" s="123">
        <f t="shared" si="13"/>
        <v>104</v>
      </c>
    </row>
    <row r="192" spans="1:22" ht="14.1" customHeight="1">
      <c r="A192" s="138">
        <f t="shared" si="14"/>
        <v>192</v>
      </c>
      <c r="B192" s="156" t="s">
        <v>86</v>
      </c>
      <c r="C192" s="156" t="s">
        <v>259</v>
      </c>
      <c r="D192" s="124" t="s">
        <v>190</v>
      </c>
      <c r="E192" s="157"/>
      <c r="F192" s="121" t="s">
        <v>198</v>
      </c>
      <c r="G192" s="121" t="s">
        <v>160</v>
      </c>
      <c r="H192" s="164" t="s">
        <v>195</v>
      </c>
      <c r="I192" s="121" t="s">
        <v>196</v>
      </c>
      <c r="J192" s="482">
        <v>1</v>
      </c>
      <c r="K192" s="442">
        <v>1</v>
      </c>
      <c r="L192" s="512"/>
      <c r="M192" s="158">
        <v>104</v>
      </c>
      <c r="N192" s="158"/>
      <c r="O192" s="159" t="e">
        <f t="shared" si="10"/>
        <v>#DIV/0!</v>
      </c>
      <c r="P192" s="159">
        <f t="shared" si="11"/>
        <v>0</v>
      </c>
      <c r="Q192" s="160">
        <f>IF(M192="nio",0,IF(M192&gt;0,VLOOKUP(G192,'3-Productie normen'!A:L,VLOOKUP(M192,'3-Productie normen'!O:P,2,FALSE),FALSE)))</f>
        <v>0</v>
      </c>
      <c r="R192" s="160">
        <f t="shared" si="12"/>
        <v>0</v>
      </c>
      <c r="S192" s="161" t="str">
        <f>VLOOKUP(G192,'3-Productie normen'!A:L,10,FALSE)</f>
        <v>S</v>
      </c>
      <c r="T192" s="161" t="s">
        <v>193</v>
      </c>
      <c r="V192" s="123">
        <f t="shared" si="13"/>
        <v>104</v>
      </c>
    </row>
    <row r="193" spans="1:22" ht="14.1" customHeight="1">
      <c r="A193" s="138">
        <f t="shared" si="14"/>
        <v>193</v>
      </c>
      <c r="B193" s="156" t="s">
        <v>86</v>
      </c>
      <c r="C193" s="156" t="s">
        <v>259</v>
      </c>
      <c r="D193" s="124" t="s">
        <v>190</v>
      </c>
      <c r="E193" s="157"/>
      <c r="F193" s="156" t="s">
        <v>198</v>
      </c>
      <c r="G193" s="156" t="s">
        <v>160</v>
      </c>
      <c r="H193" s="121" t="s">
        <v>195</v>
      </c>
      <c r="I193" s="121" t="s">
        <v>196</v>
      </c>
      <c r="J193" s="482">
        <v>2</v>
      </c>
      <c r="K193" s="442">
        <v>1</v>
      </c>
      <c r="L193" s="512"/>
      <c r="M193" s="158">
        <v>104</v>
      </c>
      <c r="N193" s="158"/>
      <c r="O193" s="159" t="e">
        <f t="shared" si="10"/>
        <v>#DIV/0!</v>
      </c>
      <c r="P193" s="159">
        <f t="shared" si="11"/>
        <v>0</v>
      </c>
      <c r="Q193" s="160">
        <f>IF(M193="nio",0,IF(M193&gt;0,VLOOKUP(G193,'3-Productie normen'!A:L,VLOOKUP(M193,'3-Productie normen'!O:P,2,FALSE),FALSE)))</f>
        <v>0</v>
      </c>
      <c r="R193" s="160">
        <f t="shared" si="12"/>
        <v>0</v>
      </c>
      <c r="S193" s="161" t="str">
        <f>VLOOKUP(G193,'3-Productie normen'!A:L,10,FALSE)</f>
        <v>S</v>
      </c>
      <c r="T193" s="161" t="s">
        <v>193</v>
      </c>
      <c r="V193" s="123">
        <f t="shared" si="13"/>
        <v>208</v>
      </c>
    </row>
    <row r="194" spans="1:22" ht="14.1" customHeight="1">
      <c r="A194" s="138">
        <f t="shared" si="14"/>
        <v>194</v>
      </c>
      <c r="B194" s="156" t="s">
        <v>86</v>
      </c>
      <c r="C194" s="156" t="s">
        <v>259</v>
      </c>
      <c r="D194" s="124" t="s">
        <v>190</v>
      </c>
      <c r="E194" s="157"/>
      <c r="F194" s="156" t="s">
        <v>194</v>
      </c>
      <c r="G194" s="156" t="s">
        <v>160</v>
      </c>
      <c r="H194" s="121" t="s">
        <v>195</v>
      </c>
      <c r="I194" s="121" t="s">
        <v>196</v>
      </c>
      <c r="J194" s="482">
        <v>8</v>
      </c>
      <c r="K194" s="442">
        <v>1</v>
      </c>
      <c r="L194" s="512"/>
      <c r="M194" s="158">
        <v>104</v>
      </c>
      <c r="N194" s="158"/>
      <c r="O194" s="159" t="e">
        <f t="shared" si="10"/>
        <v>#DIV/0!</v>
      </c>
      <c r="P194" s="159">
        <f t="shared" si="11"/>
        <v>0</v>
      </c>
      <c r="Q194" s="160">
        <f>IF(M194="nio",0,IF(M194&gt;0,VLOOKUP(G194,'3-Productie normen'!A:L,VLOOKUP(M194,'3-Productie normen'!O:P,2,FALSE),FALSE)))</f>
        <v>0</v>
      </c>
      <c r="R194" s="160">
        <f t="shared" si="12"/>
        <v>0</v>
      </c>
      <c r="S194" s="161" t="str">
        <f>VLOOKUP(G194,'3-Productie normen'!A:L,10,FALSE)</f>
        <v>S</v>
      </c>
      <c r="T194" s="161" t="s">
        <v>193</v>
      </c>
      <c r="V194" s="123">
        <f t="shared" si="13"/>
        <v>832</v>
      </c>
    </row>
    <row r="195" spans="1:22" ht="14.1" customHeight="1">
      <c r="A195" s="138">
        <f t="shared" si="14"/>
        <v>195</v>
      </c>
      <c r="B195" s="156" t="s">
        <v>86</v>
      </c>
      <c r="C195" s="156" t="s">
        <v>259</v>
      </c>
      <c r="D195" s="124" t="s">
        <v>190</v>
      </c>
      <c r="E195" s="157"/>
      <c r="F195" s="156" t="s">
        <v>214</v>
      </c>
      <c r="G195" s="156" t="s">
        <v>168</v>
      </c>
      <c r="H195" s="121" t="s">
        <v>195</v>
      </c>
      <c r="I195" s="121"/>
      <c r="J195" s="482">
        <v>6</v>
      </c>
      <c r="K195" s="442">
        <v>1</v>
      </c>
      <c r="L195" s="512"/>
      <c r="M195" s="158" t="s">
        <v>216</v>
      </c>
      <c r="N195" s="158"/>
      <c r="O195" s="159">
        <f t="shared" si="10"/>
        <v>0</v>
      </c>
      <c r="P195" s="159">
        <f t="shared" si="11"/>
        <v>0</v>
      </c>
      <c r="Q195" s="160">
        <f>IF(M195="nio",0,IF(M195&gt;0,VLOOKUP(G195,'3-Productie normen'!A:L,VLOOKUP(M195,'3-Productie normen'!O:P,2,FALSE),FALSE)))</f>
        <v>0</v>
      </c>
      <c r="R195" s="160">
        <f t="shared" si="12"/>
        <v>0</v>
      </c>
      <c r="S195" s="161">
        <f>VLOOKUP(G195,'3-Productie normen'!A:L,10,FALSE)</f>
        <v>0</v>
      </c>
      <c r="T195" s="161" t="s">
        <v>193</v>
      </c>
      <c r="V195" s="123">
        <f t="shared" si="13"/>
        <v>0</v>
      </c>
    </row>
    <row r="196" spans="1:22" ht="14.1" customHeight="1">
      <c r="A196" s="138">
        <f t="shared" si="14"/>
        <v>196</v>
      </c>
      <c r="B196" s="156" t="s">
        <v>86</v>
      </c>
      <c r="C196" s="156" t="s">
        <v>259</v>
      </c>
      <c r="D196" s="124" t="s">
        <v>199</v>
      </c>
      <c r="E196" s="157"/>
      <c r="F196" s="121" t="s">
        <v>204</v>
      </c>
      <c r="G196" s="121" t="s">
        <v>163</v>
      </c>
      <c r="H196" s="121" t="s">
        <v>205</v>
      </c>
      <c r="I196" s="121"/>
      <c r="J196" s="482">
        <v>4</v>
      </c>
      <c r="K196" s="442">
        <v>1</v>
      </c>
      <c r="L196" s="512"/>
      <c r="M196" s="158">
        <v>104</v>
      </c>
      <c r="N196" s="158"/>
      <c r="O196" s="159" t="e">
        <f t="shared" si="10"/>
        <v>#DIV/0!</v>
      </c>
      <c r="P196" s="159">
        <f t="shared" si="11"/>
        <v>0</v>
      </c>
      <c r="Q196" s="160">
        <f>IF(M196="nio",0,IF(M196&gt;0,VLOOKUP(G196,'3-Productie normen'!A:L,VLOOKUP(M196,'3-Productie normen'!O:P,2,FALSE),FALSE)))</f>
        <v>0</v>
      </c>
      <c r="R196" s="160">
        <f t="shared" si="12"/>
        <v>0</v>
      </c>
      <c r="S196" s="161" t="str">
        <f>VLOOKUP(G196,'3-Productie normen'!A:L,10,FALSE)</f>
        <v>V</v>
      </c>
      <c r="T196" s="161" t="s">
        <v>193</v>
      </c>
      <c r="V196" s="123">
        <f t="shared" si="13"/>
        <v>416</v>
      </c>
    </row>
    <row r="197" spans="1:22" ht="14.1" customHeight="1">
      <c r="A197" s="138">
        <f t="shared" si="14"/>
        <v>197</v>
      </c>
      <c r="B197" s="156" t="s">
        <v>86</v>
      </c>
      <c r="C197" s="156" t="s">
        <v>259</v>
      </c>
      <c r="D197" s="124" t="s">
        <v>199</v>
      </c>
      <c r="E197" s="157"/>
      <c r="F197" s="121" t="s">
        <v>144</v>
      </c>
      <c r="G197" s="121" t="s">
        <v>144</v>
      </c>
      <c r="H197" s="121" t="s">
        <v>191</v>
      </c>
      <c r="I197" s="121" t="s">
        <v>192</v>
      </c>
      <c r="J197" s="482">
        <v>4</v>
      </c>
      <c r="K197" s="442">
        <v>1</v>
      </c>
      <c r="L197" s="512"/>
      <c r="M197" s="158">
        <v>104</v>
      </c>
      <c r="N197" s="158"/>
      <c r="O197" s="159" t="e">
        <f t="shared" si="10"/>
        <v>#DIV/0!</v>
      </c>
      <c r="P197" s="159">
        <f t="shared" si="11"/>
        <v>0</v>
      </c>
      <c r="Q197" s="160">
        <f>IF(M197="nio",0,IF(M197&gt;0,VLOOKUP(G197,'3-Productie normen'!A:L,VLOOKUP(M197,'3-Productie normen'!O:P,2,FALSE),FALSE)))</f>
        <v>0</v>
      </c>
      <c r="R197" s="160">
        <f t="shared" si="12"/>
        <v>0</v>
      </c>
      <c r="S197" s="161" t="str">
        <f>VLOOKUP(G197,'3-Productie normen'!A:L,10,FALSE)</f>
        <v>V</v>
      </c>
      <c r="T197" s="161" t="s">
        <v>193</v>
      </c>
      <c r="V197" s="123">
        <f t="shared" si="13"/>
        <v>416</v>
      </c>
    </row>
    <row r="198" spans="1:22" ht="14.1" customHeight="1">
      <c r="A198" s="138">
        <f t="shared" si="14"/>
        <v>198</v>
      </c>
      <c r="B198" s="156" t="s">
        <v>86</v>
      </c>
      <c r="C198" s="156" t="s">
        <v>259</v>
      </c>
      <c r="D198" s="124" t="s">
        <v>199</v>
      </c>
      <c r="E198" s="157"/>
      <c r="F198" s="121" t="s">
        <v>212</v>
      </c>
      <c r="G198" s="121" t="s">
        <v>166</v>
      </c>
      <c r="H198" s="121" t="s">
        <v>191</v>
      </c>
      <c r="I198" s="121" t="s">
        <v>192</v>
      </c>
      <c r="J198" s="482">
        <v>6</v>
      </c>
      <c r="K198" s="442">
        <v>1</v>
      </c>
      <c r="L198" s="512"/>
      <c r="M198" s="158">
        <v>104</v>
      </c>
      <c r="N198" s="158"/>
      <c r="O198" s="159" t="e">
        <f t="shared" si="10"/>
        <v>#DIV/0!</v>
      </c>
      <c r="P198" s="159">
        <f t="shared" si="11"/>
        <v>0</v>
      </c>
      <c r="Q198" s="160">
        <f>IF(M198="nio",0,IF(M198&gt;0,VLOOKUP(G198,'3-Productie normen'!A:L,VLOOKUP(M198,'3-Productie normen'!O:P,2,FALSE),FALSE)))</f>
        <v>0</v>
      </c>
      <c r="R198" s="160">
        <f t="shared" si="12"/>
        <v>0</v>
      </c>
      <c r="S198" s="161" t="str">
        <f>VLOOKUP(G198,'3-Productie normen'!A:L,10,FALSE)</f>
        <v>V</v>
      </c>
      <c r="T198" s="161" t="s">
        <v>193</v>
      </c>
      <c r="V198" s="123">
        <f t="shared" si="13"/>
        <v>624</v>
      </c>
    </row>
    <row r="199" spans="1:22" ht="14.1" customHeight="1">
      <c r="A199" s="138">
        <f t="shared" si="14"/>
        <v>199</v>
      </c>
      <c r="B199" s="156" t="s">
        <v>86</v>
      </c>
      <c r="C199" s="156" t="s">
        <v>259</v>
      </c>
      <c r="D199" s="124" t="s">
        <v>199</v>
      </c>
      <c r="E199" s="157"/>
      <c r="F199" s="121" t="s">
        <v>261</v>
      </c>
      <c r="G199" s="121" t="s">
        <v>138</v>
      </c>
      <c r="H199" s="121" t="s">
        <v>191</v>
      </c>
      <c r="I199" s="121" t="s">
        <v>192</v>
      </c>
      <c r="J199" s="482">
        <v>9</v>
      </c>
      <c r="K199" s="442">
        <v>1</v>
      </c>
      <c r="L199" s="512"/>
      <c r="M199" s="158">
        <v>104</v>
      </c>
      <c r="N199" s="158"/>
      <c r="O199" s="159" t="e">
        <f t="shared" si="10"/>
        <v>#DIV/0!</v>
      </c>
      <c r="P199" s="159">
        <f t="shared" si="11"/>
        <v>0</v>
      </c>
      <c r="Q199" s="160">
        <f>IF(M199="nio",0,IF(M199&gt;0,VLOOKUP(G199,'3-Productie normen'!A:L,VLOOKUP(M199,'3-Productie normen'!O:P,2,FALSE),FALSE)))</f>
        <v>0</v>
      </c>
      <c r="R199" s="160">
        <f t="shared" si="12"/>
        <v>0</v>
      </c>
      <c r="S199" s="161" t="str">
        <f>VLOOKUP(G199,'3-Productie normen'!A:L,10,FALSE)</f>
        <v>B</v>
      </c>
      <c r="T199" s="161" t="s">
        <v>193</v>
      </c>
      <c r="V199" s="123">
        <f t="shared" si="13"/>
        <v>936</v>
      </c>
    </row>
    <row r="200" spans="1:22" ht="14.1" customHeight="1">
      <c r="A200" s="138">
        <f t="shared" si="14"/>
        <v>200</v>
      </c>
      <c r="B200" s="156" t="s">
        <v>86</v>
      </c>
      <c r="C200" s="156" t="s">
        <v>259</v>
      </c>
      <c r="D200" s="124" t="s">
        <v>199</v>
      </c>
      <c r="E200" s="157"/>
      <c r="F200" s="163" t="s">
        <v>206</v>
      </c>
      <c r="G200" s="121" t="s">
        <v>151</v>
      </c>
      <c r="H200" s="121" t="s">
        <v>191</v>
      </c>
      <c r="I200" s="121" t="s">
        <v>192</v>
      </c>
      <c r="J200" s="482">
        <v>40</v>
      </c>
      <c r="K200" s="442">
        <v>1</v>
      </c>
      <c r="L200" s="512"/>
      <c r="M200" s="158">
        <v>104</v>
      </c>
      <c r="N200" s="158"/>
      <c r="O200" s="159" t="e">
        <f t="shared" si="10"/>
        <v>#DIV/0!</v>
      </c>
      <c r="P200" s="159">
        <f t="shared" si="11"/>
        <v>0</v>
      </c>
      <c r="Q200" s="160">
        <f>IF(M200="nio",0,IF(M200&gt;0,VLOOKUP(G200,'3-Productie normen'!A:L,VLOOKUP(M200,'3-Productie normen'!O:P,2,FALSE),FALSE)))</f>
        <v>0</v>
      </c>
      <c r="R200" s="160">
        <f t="shared" si="12"/>
        <v>0</v>
      </c>
      <c r="S200" s="161" t="str">
        <f>VLOOKUP(G200,'3-Productie normen'!A:L,10,FALSE)</f>
        <v>B</v>
      </c>
      <c r="T200" s="161" t="s">
        <v>193</v>
      </c>
      <c r="V200" s="123">
        <f t="shared" si="13"/>
        <v>4160</v>
      </c>
    </row>
    <row r="201" spans="1:22" ht="14.1" customHeight="1">
      <c r="A201" s="138">
        <f t="shared" si="14"/>
        <v>201</v>
      </c>
      <c r="B201" s="156" t="s">
        <v>87</v>
      </c>
      <c r="C201" s="156" t="s">
        <v>262</v>
      </c>
      <c r="D201" s="124" t="s">
        <v>190</v>
      </c>
      <c r="E201" s="157"/>
      <c r="F201" s="121" t="s">
        <v>142</v>
      </c>
      <c r="G201" s="121" t="s">
        <v>142</v>
      </c>
      <c r="H201" s="164" t="s">
        <v>191</v>
      </c>
      <c r="I201" s="121" t="s">
        <v>192</v>
      </c>
      <c r="J201" s="482">
        <v>16.52</v>
      </c>
      <c r="K201" s="442">
        <v>1</v>
      </c>
      <c r="L201" s="512"/>
      <c r="M201" s="158">
        <v>52</v>
      </c>
      <c r="N201" s="158"/>
      <c r="O201" s="159" t="e">
        <f t="shared" si="10"/>
        <v>#DIV/0!</v>
      </c>
      <c r="P201" s="159">
        <f t="shared" si="11"/>
        <v>0</v>
      </c>
      <c r="Q201" s="160">
        <f>IF(M201="nio",0,IF(M201&gt;0,VLOOKUP(G201,'3-Productie normen'!A:L,VLOOKUP(M201,'3-Productie normen'!O:P,2,FALSE),FALSE)))</f>
        <v>0</v>
      </c>
      <c r="R201" s="160">
        <f t="shared" si="12"/>
        <v>0</v>
      </c>
      <c r="S201" s="161" t="str">
        <f>VLOOKUP(G201,'3-Productie normen'!A:L,10,FALSE)</f>
        <v>V</v>
      </c>
      <c r="T201" s="161" t="s">
        <v>193</v>
      </c>
      <c r="V201" s="123">
        <f t="shared" si="13"/>
        <v>859.04</v>
      </c>
    </row>
    <row r="202" spans="1:22" ht="14.1" customHeight="1">
      <c r="A202" s="138">
        <f t="shared" si="14"/>
        <v>202</v>
      </c>
      <c r="B202" s="156" t="s">
        <v>87</v>
      </c>
      <c r="C202" s="156" t="s">
        <v>262</v>
      </c>
      <c r="D202" s="124" t="s">
        <v>190</v>
      </c>
      <c r="E202" s="165"/>
      <c r="F202" s="166" t="s">
        <v>204</v>
      </c>
      <c r="G202" s="166" t="s">
        <v>163</v>
      </c>
      <c r="H202" s="121" t="s">
        <v>205</v>
      </c>
      <c r="I202" s="121"/>
      <c r="J202" s="482">
        <v>4</v>
      </c>
      <c r="K202" s="442">
        <v>1</v>
      </c>
      <c r="L202" s="512"/>
      <c r="M202" s="158">
        <v>52</v>
      </c>
      <c r="N202" s="158"/>
      <c r="O202" s="159" t="e">
        <f t="shared" ref="O202:O265" si="15">IF(M202="nio",0,IF(M202&gt;0,M202*J202/Q202,0))*K202</f>
        <v>#DIV/0!</v>
      </c>
      <c r="P202" s="159">
        <f t="shared" ref="P202:P265" si="16">IF(N202&gt;0,N202*J202/R202,0)*L202</f>
        <v>0</v>
      </c>
      <c r="Q202" s="160">
        <f>IF(M202="nio",0,IF(M202&gt;0,VLOOKUP(G202,'3-Productie normen'!A:L,VLOOKUP(M202,'3-Productie normen'!O:P,2,FALSE),FALSE)))</f>
        <v>0</v>
      </c>
      <c r="R202" s="160">
        <f t="shared" ref="R202:R265" si="17">IF(N202&gt;0,Q202*$R$8,0)</f>
        <v>0</v>
      </c>
      <c r="S202" s="161" t="str">
        <f>VLOOKUP(G202,'3-Productie normen'!A:L,10,FALSE)</f>
        <v>V</v>
      </c>
      <c r="T202" s="161" t="s">
        <v>193</v>
      </c>
      <c r="V202" s="123">
        <f t="shared" ref="V202:V265" si="18">SUM(M202:M202)*J202</f>
        <v>208</v>
      </c>
    </row>
    <row r="203" spans="1:22" ht="14.1" customHeight="1">
      <c r="A203" s="138">
        <f t="shared" ref="A203:A266" si="19">A202+1</f>
        <v>203</v>
      </c>
      <c r="B203" s="156" t="s">
        <v>87</v>
      </c>
      <c r="C203" s="156" t="s">
        <v>262</v>
      </c>
      <c r="D203" s="124" t="s">
        <v>190</v>
      </c>
      <c r="E203" s="157"/>
      <c r="F203" s="121" t="s">
        <v>249</v>
      </c>
      <c r="G203" s="121" t="s">
        <v>148</v>
      </c>
      <c r="H203" s="121" t="s">
        <v>195</v>
      </c>
      <c r="I203" s="121" t="s">
        <v>196</v>
      </c>
      <c r="J203" s="482">
        <v>15.85</v>
      </c>
      <c r="K203" s="442">
        <v>1</v>
      </c>
      <c r="L203" s="512"/>
      <c r="M203" s="158">
        <v>52</v>
      </c>
      <c r="N203" s="158"/>
      <c r="O203" s="159" t="e">
        <f t="shared" si="15"/>
        <v>#DIV/0!</v>
      </c>
      <c r="P203" s="159">
        <f t="shared" si="16"/>
        <v>0</v>
      </c>
      <c r="Q203" s="160">
        <f>IF(M203="nio",0,IF(M203&gt;0,VLOOKUP(G203,'3-Productie normen'!A:L,VLOOKUP(M203,'3-Productie normen'!O:P,2,FALSE),FALSE)))</f>
        <v>0</v>
      </c>
      <c r="R203" s="160">
        <f t="shared" si="17"/>
        <v>0</v>
      </c>
      <c r="S203" s="161" t="str">
        <f>VLOOKUP(G203,'3-Productie normen'!A:L,10,FALSE)</f>
        <v>S</v>
      </c>
      <c r="T203" s="161" t="s">
        <v>193</v>
      </c>
      <c r="V203" s="123">
        <f t="shared" si="18"/>
        <v>824.19999999999993</v>
      </c>
    </row>
    <row r="204" spans="1:22" ht="14.1" customHeight="1">
      <c r="A204" s="138">
        <f t="shared" si="19"/>
        <v>204</v>
      </c>
      <c r="B204" s="156" t="s">
        <v>87</v>
      </c>
      <c r="C204" s="156" t="s">
        <v>262</v>
      </c>
      <c r="D204" s="124" t="s">
        <v>190</v>
      </c>
      <c r="E204" s="157"/>
      <c r="F204" s="156" t="s">
        <v>198</v>
      </c>
      <c r="G204" s="156" t="s">
        <v>160</v>
      </c>
      <c r="H204" s="121" t="s">
        <v>195</v>
      </c>
      <c r="I204" s="121" t="s">
        <v>196</v>
      </c>
      <c r="J204" s="482">
        <v>1.05</v>
      </c>
      <c r="K204" s="442">
        <v>1</v>
      </c>
      <c r="L204" s="512"/>
      <c r="M204" s="158">
        <v>52</v>
      </c>
      <c r="N204" s="158"/>
      <c r="O204" s="159" t="e">
        <f t="shared" si="15"/>
        <v>#DIV/0!</v>
      </c>
      <c r="P204" s="159">
        <f t="shared" si="16"/>
        <v>0</v>
      </c>
      <c r="Q204" s="160">
        <f>IF(M204="nio",0,IF(M204&gt;0,VLOOKUP(G204,'3-Productie normen'!A:L,VLOOKUP(M204,'3-Productie normen'!O:P,2,FALSE),FALSE)))</f>
        <v>0</v>
      </c>
      <c r="R204" s="160">
        <f t="shared" si="17"/>
        <v>0</v>
      </c>
      <c r="S204" s="161" t="str">
        <f>VLOOKUP(G204,'3-Productie normen'!A:L,10,FALSE)</f>
        <v>S</v>
      </c>
      <c r="T204" s="161" t="s">
        <v>193</v>
      </c>
      <c r="V204" s="123">
        <f t="shared" si="18"/>
        <v>54.6</v>
      </c>
    </row>
    <row r="205" spans="1:22" ht="14.1" customHeight="1">
      <c r="A205" s="138">
        <f t="shared" si="19"/>
        <v>205</v>
      </c>
      <c r="B205" s="156" t="s">
        <v>87</v>
      </c>
      <c r="C205" s="156" t="s">
        <v>262</v>
      </c>
      <c r="D205" s="124" t="s">
        <v>190</v>
      </c>
      <c r="E205" s="157"/>
      <c r="F205" s="156" t="s">
        <v>194</v>
      </c>
      <c r="G205" s="156" t="s">
        <v>160</v>
      </c>
      <c r="H205" s="121" t="s">
        <v>195</v>
      </c>
      <c r="I205" s="121" t="s">
        <v>196</v>
      </c>
      <c r="J205" s="482">
        <v>4.7</v>
      </c>
      <c r="K205" s="442">
        <v>1</v>
      </c>
      <c r="L205" s="512"/>
      <c r="M205" s="158">
        <v>52</v>
      </c>
      <c r="N205" s="158"/>
      <c r="O205" s="159" t="e">
        <f t="shared" si="15"/>
        <v>#DIV/0!</v>
      </c>
      <c r="P205" s="159">
        <f t="shared" si="16"/>
        <v>0</v>
      </c>
      <c r="Q205" s="160">
        <f>IF(M205="nio",0,IF(M205&gt;0,VLOOKUP(G205,'3-Productie normen'!A:L,VLOOKUP(M205,'3-Productie normen'!O:P,2,FALSE),FALSE)))</f>
        <v>0</v>
      </c>
      <c r="R205" s="160">
        <f t="shared" si="17"/>
        <v>0</v>
      </c>
      <c r="S205" s="161" t="str">
        <f>VLOOKUP(G205,'3-Productie normen'!A:L,10,FALSE)</f>
        <v>S</v>
      </c>
      <c r="T205" s="161" t="s">
        <v>193</v>
      </c>
      <c r="V205" s="123">
        <f t="shared" si="18"/>
        <v>244.4</v>
      </c>
    </row>
    <row r="206" spans="1:22" ht="14.1" customHeight="1">
      <c r="A206" s="138">
        <f t="shared" si="19"/>
        <v>206</v>
      </c>
      <c r="B206" s="156" t="s">
        <v>87</v>
      </c>
      <c r="C206" s="156" t="s">
        <v>262</v>
      </c>
      <c r="D206" s="124" t="s">
        <v>190</v>
      </c>
      <c r="E206" s="157"/>
      <c r="F206" s="156" t="s">
        <v>249</v>
      </c>
      <c r="G206" s="156" t="s">
        <v>148</v>
      </c>
      <c r="H206" s="121" t="s">
        <v>195</v>
      </c>
      <c r="I206" s="121" t="s">
        <v>196</v>
      </c>
      <c r="J206" s="482">
        <v>15.85</v>
      </c>
      <c r="K206" s="442">
        <v>1</v>
      </c>
      <c r="L206" s="512"/>
      <c r="M206" s="158">
        <v>52</v>
      </c>
      <c r="N206" s="158"/>
      <c r="O206" s="159" t="e">
        <f t="shared" si="15"/>
        <v>#DIV/0!</v>
      </c>
      <c r="P206" s="159">
        <f t="shared" si="16"/>
        <v>0</v>
      </c>
      <c r="Q206" s="160">
        <f>IF(M206="nio",0,IF(M206&gt;0,VLOOKUP(G206,'3-Productie normen'!A:L,VLOOKUP(M206,'3-Productie normen'!O:P,2,FALSE),FALSE)))</f>
        <v>0</v>
      </c>
      <c r="R206" s="160">
        <f t="shared" si="17"/>
        <v>0</v>
      </c>
      <c r="S206" s="161" t="str">
        <f>VLOOKUP(G206,'3-Productie normen'!A:L,10,FALSE)</f>
        <v>S</v>
      </c>
      <c r="T206" s="161" t="s">
        <v>193</v>
      </c>
      <c r="V206" s="123">
        <f t="shared" si="18"/>
        <v>824.19999999999993</v>
      </c>
    </row>
    <row r="207" spans="1:22" ht="14.1" customHeight="1">
      <c r="A207" s="138">
        <f t="shared" si="19"/>
        <v>207</v>
      </c>
      <c r="B207" s="156" t="s">
        <v>87</v>
      </c>
      <c r="C207" s="156" t="s">
        <v>262</v>
      </c>
      <c r="D207" s="124" t="s">
        <v>190</v>
      </c>
      <c r="E207" s="157"/>
      <c r="F207" s="121" t="s">
        <v>198</v>
      </c>
      <c r="G207" s="121" t="s">
        <v>160</v>
      </c>
      <c r="H207" s="121" t="s">
        <v>195</v>
      </c>
      <c r="I207" s="121" t="s">
        <v>196</v>
      </c>
      <c r="J207" s="482">
        <v>2.1</v>
      </c>
      <c r="K207" s="442">
        <v>1</v>
      </c>
      <c r="L207" s="512"/>
      <c r="M207" s="158">
        <v>52</v>
      </c>
      <c r="N207" s="158"/>
      <c r="O207" s="159" t="e">
        <f t="shared" si="15"/>
        <v>#DIV/0!</v>
      </c>
      <c r="P207" s="159">
        <f t="shared" si="16"/>
        <v>0</v>
      </c>
      <c r="Q207" s="160">
        <f>IF(M207="nio",0,IF(M207&gt;0,VLOOKUP(G207,'3-Productie normen'!A:L,VLOOKUP(M207,'3-Productie normen'!O:P,2,FALSE),FALSE)))</f>
        <v>0</v>
      </c>
      <c r="R207" s="160">
        <f t="shared" si="17"/>
        <v>0</v>
      </c>
      <c r="S207" s="161" t="str">
        <f>VLOOKUP(G207,'3-Productie normen'!A:L,10,FALSE)</f>
        <v>S</v>
      </c>
      <c r="T207" s="161" t="s">
        <v>193</v>
      </c>
      <c r="V207" s="123">
        <f t="shared" si="18"/>
        <v>109.2</v>
      </c>
    </row>
    <row r="208" spans="1:22" ht="14.1" customHeight="1">
      <c r="A208" s="138">
        <f t="shared" si="19"/>
        <v>208</v>
      </c>
      <c r="B208" s="156" t="s">
        <v>87</v>
      </c>
      <c r="C208" s="156" t="s">
        <v>262</v>
      </c>
      <c r="D208" s="124" t="s">
        <v>190</v>
      </c>
      <c r="E208" s="157"/>
      <c r="F208" s="121" t="s">
        <v>194</v>
      </c>
      <c r="G208" s="121" t="s">
        <v>160</v>
      </c>
      <c r="H208" s="121" t="s">
        <v>195</v>
      </c>
      <c r="I208" s="121" t="s">
        <v>196</v>
      </c>
      <c r="J208" s="482">
        <v>6.76</v>
      </c>
      <c r="K208" s="442">
        <v>1</v>
      </c>
      <c r="L208" s="512"/>
      <c r="M208" s="158">
        <v>52</v>
      </c>
      <c r="N208" s="158"/>
      <c r="O208" s="159" t="e">
        <f t="shared" si="15"/>
        <v>#DIV/0!</v>
      </c>
      <c r="P208" s="159">
        <f t="shared" si="16"/>
        <v>0</v>
      </c>
      <c r="Q208" s="160">
        <f>IF(M208="nio",0,IF(M208&gt;0,VLOOKUP(G208,'3-Productie normen'!A:L,VLOOKUP(M208,'3-Productie normen'!O:P,2,FALSE),FALSE)))</f>
        <v>0</v>
      </c>
      <c r="R208" s="160">
        <f t="shared" si="17"/>
        <v>0</v>
      </c>
      <c r="S208" s="161" t="str">
        <f>VLOOKUP(G208,'3-Productie normen'!A:L,10,FALSE)</f>
        <v>S</v>
      </c>
      <c r="T208" s="161" t="s">
        <v>193</v>
      </c>
      <c r="V208" s="123">
        <f t="shared" si="18"/>
        <v>351.52</v>
      </c>
    </row>
    <row r="209" spans="1:22" ht="14.1" customHeight="1">
      <c r="A209" s="138">
        <f t="shared" si="19"/>
        <v>209</v>
      </c>
      <c r="B209" s="156" t="s">
        <v>87</v>
      </c>
      <c r="C209" s="156" t="s">
        <v>262</v>
      </c>
      <c r="D209" s="124" t="s">
        <v>199</v>
      </c>
      <c r="E209" s="157"/>
      <c r="F209" s="121" t="s">
        <v>212</v>
      </c>
      <c r="G209" s="121" t="s">
        <v>166</v>
      </c>
      <c r="H209" s="121" t="s">
        <v>201</v>
      </c>
      <c r="I209" s="121" t="s">
        <v>202</v>
      </c>
      <c r="J209" s="482">
        <v>20.72</v>
      </c>
      <c r="K209" s="442">
        <v>1</v>
      </c>
      <c r="L209" s="512"/>
      <c r="M209" s="158">
        <v>52</v>
      </c>
      <c r="N209" s="158"/>
      <c r="O209" s="159" t="e">
        <f t="shared" si="15"/>
        <v>#DIV/0!</v>
      </c>
      <c r="P209" s="159">
        <f t="shared" si="16"/>
        <v>0</v>
      </c>
      <c r="Q209" s="160">
        <f>IF(M209="nio",0,IF(M209&gt;0,VLOOKUP(G209,'3-Productie normen'!A:L,VLOOKUP(M209,'3-Productie normen'!O:P,2,FALSE),FALSE)))</f>
        <v>0</v>
      </c>
      <c r="R209" s="160">
        <f t="shared" si="17"/>
        <v>0</v>
      </c>
      <c r="S209" s="161" t="str">
        <f>VLOOKUP(G209,'3-Productie normen'!A:L,10,FALSE)</f>
        <v>V</v>
      </c>
      <c r="T209" s="161" t="s">
        <v>193</v>
      </c>
      <c r="V209" s="123">
        <f t="shared" si="18"/>
        <v>1077.44</v>
      </c>
    </row>
    <row r="210" spans="1:22" ht="14.1" customHeight="1">
      <c r="A210" s="138">
        <f t="shared" si="19"/>
        <v>210</v>
      </c>
      <c r="B210" s="156" t="s">
        <v>87</v>
      </c>
      <c r="C210" s="156" t="s">
        <v>262</v>
      </c>
      <c r="D210" s="124" t="s">
        <v>199</v>
      </c>
      <c r="E210" s="157"/>
      <c r="F210" s="121" t="s">
        <v>198</v>
      </c>
      <c r="G210" s="121" t="s">
        <v>160</v>
      </c>
      <c r="H210" s="121" t="s">
        <v>195</v>
      </c>
      <c r="I210" s="121" t="s">
        <v>196</v>
      </c>
      <c r="J210" s="482">
        <v>1.39</v>
      </c>
      <c r="K210" s="442">
        <v>1</v>
      </c>
      <c r="L210" s="512"/>
      <c r="M210" s="158">
        <v>52</v>
      </c>
      <c r="N210" s="158"/>
      <c r="O210" s="159" t="e">
        <f t="shared" si="15"/>
        <v>#DIV/0!</v>
      </c>
      <c r="P210" s="159">
        <f t="shared" si="16"/>
        <v>0</v>
      </c>
      <c r="Q210" s="160">
        <f>IF(M210="nio",0,IF(M210&gt;0,VLOOKUP(G210,'3-Productie normen'!A:L,VLOOKUP(M210,'3-Productie normen'!O:P,2,FALSE),FALSE)))</f>
        <v>0</v>
      </c>
      <c r="R210" s="160">
        <f t="shared" si="17"/>
        <v>0</v>
      </c>
      <c r="S210" s="161" t="str">
        <f>VLOOKUP(G210,'3-Productie normen'!A:L,10,FALSE)</f>
        <v>S</v>
      </c>
      <c r="T210" s="161" t="s">
        <v>193</v>
      </c>
      <c r="V210" s="123">
        <f t="shared" si="18"/>
        <v>72.28</v>
      </c>
    </row>
    <row r="211" spans="1:22" ht="14.1" customHeight="1">
      <c r="A211" s="138">
        <f t="shared" si="19"/>
        <v>211</v>
      </c>
      <c r="B211" s="156" t="s">
        <v>87</v>
      </c>
      <c r="C211" s="156" t="s">
        <v>262</v>
      </c>
      <c r="D211" s="124" t="s">
        <v>199</v>
      </c>
      <c r="E211" s="157"/>
      <c r="F211" s="156" t="s">
        <v>198</v>
      </c>
      <c r="G211" s="156" t="s">
        <v>160</v>
      </c>
      <c r="H211" s="121" t="s">
        <v>195</v>
      </c>
      <c r="I211" s="121" t="s">
        <v>196</v>
      </c>
      <c r="J211" s="482">
        <v>2.08</v>
      </c>
      <c r="K211" s="442">
        <v>1</v>
      </c>
      <c r="L211" s="512"/>
      <c r="M211" s="158">
        <v>52</v>
      </c>
      <c r="N211" s="158"/>
      <c r="O211" s="159" t="e">
        <f t="shared" si="15"/>
        <v>#DIV/0!</v>
      </c>
      <c r="P211" s="159">
        <f t="shared" si="16"/>
        <v>0</v>
      </c>
      <c r="Q211" s="160">
        <f>IF(M211="nio",0,IF(M211&gt;0,VLOOKUP(G211,'3-Productie normen'!A:L,VLOOKUP(M211,'3-Productie normen'!O:P,2,FALSE),FALSE)))</f>
        <v>0</v>
      </c>
      <c r="R211" s="160">
        <f t="shared" si="17"/>
        <v>0</v>
      </c>
      <c r="S211" s="161" t="str">
        <f>VLOOKUP(G211,'3-Productie normen'!A:L,10,FALSE)</f>
        <v>S</v>
      </c>
      <c r="T211" s="161" t="s">
        <v>193</v>
      </c>
      <c r="V211" s="123">
        <f t="shared" si="18"/>
        <v>108.16</v>
      </c>
    </row>
    <row r="212" spans="1:22" ht="14.1" customHeight="1">
      <c r="A212" s="138">
        <f t="shared" si="19"/>
        <v>212</v>
      </c>
      <c r="B212" s="156" t="s">
        <v>87</v>
      </c>
      <c r="C212" s="156" t="s">
        <v>262</v>
      </c>
      <c r="D212" s="124" t="s">
        <v>199</v>
      </c>
      <c r="E212" s="157"/>
      <c r="F212" s="156" t="s">
        <v>263</v>
      </c>
      <c r="G212" s="156" t="s">
        <v>157</v>
      </c>
      <c r="H212" s="121" t="s">
        <v>201</v>
      </c>
      <c r="I212" s="121" t="s">
        <v>202</v>
      </c>
      <c r="J212" s="482">
        <v>55</v>
      </c>
      <c r="K212" s="442">
        <v>1</v>
      </c>
      <c r="L212" s="512"/>
      <c r="M212" s="158">
        <v>52</v>
      </c>
      <c r="N212" s="158"/>
      <c r="O212" s="159" t="e">
        <f t="shared" si="15"/>
        <v>#DIV/0!</v>
      </c>
      <c r="P212" s="159">
        <f t="shared" si="16"/>
        <v>0</v>
      </c>
      <c r="Q212" s="160">
        <f>IF(M212="nio",0,IF(M212&gt;0,VLOOKUP(G212,'3-Productie normen'!A:L,VLOOKUP(M212,'3-Productie normen'!O:P,2,FALSE),FALSE)))</f>
        <v>0</v>
      </c>
      <c r="R212" s="160">
        <f t="shared" si="17"/>
        <v>0</v>
      </c>
      <c r="S212" s="161" t="str">
        <f>VLOOKUP(G212,'3-Productie normen'!A:L,10,FALSE)</f>
        <v>V</v>
      </c>
      <c r="T212" s="161" t="s">
        <v>193</v>
      </c>
      <c r="V212" s="123">
        <f t="shared" si="18"/>
        <v>2860</v>
      </c>
    </row>
    <row r="213" spans="1:22" ht="14.1" customHeight="1">
      <c r="A213" s="138">
        <f t="shared" si="19"/>
        <v>213</v>
      </c>
      <c r="B213" s="156" t="s">
        <v>87</v>
      </c>
      <c r="C213" s="156" t="s">
        <v>262</v>
      </c>
      <c r="D213" s="124" t="s">
        <v>199</v>
      </c>
      <c r="E213" s="157"/>
      <c r="F213" s="156" t="s">
        <v>261</v>
      </c>
      <c r="G213" s="156" t="s">
        <v>138</v>
      </c>
      <c r="H213" s="121" t="s">
        <v>201</v>
      </c>
      <c r="I213" s="121" t="s">
        <v>202</v>
      </c>
      <c r="J213" s="482">
        <v>7</v>
      </c>
      <c r="K213" s="442">
        <v>1</v>
      </c>
      <c r="L213" s="512"/>
      <c r="M213" s="158">
        <v>52</v>
      </c>
      <c r="N213" s="158"/>
      <c r="O213" s="159" t="e">
        <f t="shared" si="15"/>
        <v>#DIV/0!</v>
      </c>
      <c r="P213" s="159">
        <f t="shared" si="16"/>
        <v>0</v>
      </c>
      <c r="Q213" s="160">
        <f>IF(M213="nio",0,IF(M213&gt;0,VLOOKUP(G213,'3-Productie normen'!A:L,VLOOKUP(M213,'3-Productie normen'!O:P,2,FALSE),FALSE)))</f>
        <v>0</v>
      </c>
      <c r="R213" s="160">
        <f t="shared" si="17"/>
        <v>0</v>
      </c>
      <c r="S213" s="161" t="str">
        <f>VLOOKUP(G213,'3-Productie normen'!A:L,10,FALSE)</f>
        <v>B</v>
      </c>
      <c r="T213" s="161" t="s">
        <v>193</v>
      </c>
      <c r="V213" s="123">
        <f t="shared" si="18"/>
        <v>364</v>
      </c>
    </row>
    <row r="214" spans="1:22" ht="14.1" customHeight="1">
      <c r="A214" s="138">
        <f t="shared" si="19"/>
        <v>214</v>
      </c>
      <c r="B214" s="156" t="s">
        <v>90</v>
      </c>
      <c r="C214" s="156" t="s">
        <v>264</v>
      </c>
      <c r="D214" s="124" t="s">
        <v>190</v>
      </c>
      <c r="E214" s="157"/>
      <c r="F214" s="121" t="s">
        <v>142</v>
      </c>
      <c r="G214" s="121" t="s">
        <v>142</v>
      </c>
      <c r="H214" s="121" t="s">
        <v>231</v>
      </c>
      <c r="I214" s="121"/>
      <c r="J214" s="482">
        <v>8.6999998092651367</v>
      </c>
      <c r="K214" s="442">
        <v>1</v>
      </c>
      <c r="L214" s="512"/>
      <c r="M214" s="158">
        <v>52</v>
      </c>
      <c r="N214" s="158"/>
      <c r="O214" s="159" t="e">
        <f t="shared" si="15"/>
        <v>#DIV/0!</v>
      </c>
      <c r="P214" s="159">
        <f t="shared" si="16"/>
        <v>0</v>
      </c>
      <c r="Q214" s="160">
        <f>IF(M214="nio",0,IF(M214&gt;0,VLOOKUP(G214,'3-Productie normen'!A:L,VLOOKUP(M214,'3-Productie normen'!O:P,2,FALSE),FALSE)))</f>
        <v>0</v>
      </c>
      <c r="R214" s="160">
        <f t="shared" si="17"/>
        <v>0</v>
      </c>
      <c r="S214" s="161" t="str">
        <f>VLOOKUP(G214,'3-Productie normen'!A:L,10,FALSE)</f>
        <v>V</v>
      </c>
      <c r="T214" s="161" t="s">
        <v>238</v>
      </c>
      <c r="V214" s="123">
        <f t="shared" si="18"/>
        <v>452.39999008178711</v>
      </c>
    </row>
    <row r="215" spans="1:22" ht="14.1" customHeight="1">
      <c r="A215" s="138">
        <f t="shared" si="19"/>
        <v>215</v>
      </c>
      <c r="B215" s="156" t="s">
        <v>90</v>
      </c>
      <c r="C215" s="156" t="s">
        <v>264</v>
      </c>
      <c r="D215" s="124" t="s">
        <v>190</v>
      </c>
      <c r="E215" s="157"/>
      <c r="F215" s="121" t="s">
        <v>212</v>
      </c>
      <c r="G215" s="121" t="s">
        <v>166</v>
      </c>
      <c r="H215" s="121" t="s">
        <v>231</v>
      </c>
      <c r="I215" s="121"/>
      <c r="J215" s="482">
        <v>6</v>
      </c>
      <c r="K215" s="442">
        <v>1</v>
      </c>
      <c r="L215" s="512"/>
      <c r="M215" s="158">
        <v>52</v>
      </c>
      <c r="N215" s="158"/>
      <c r="O215" s="159" t="e">
        <f t="shared" si="15"/>
        <v>#DIV/0!</v>
      </c>
      <c r="P215" s="159">
        <f t="shared" si="16"/>
        <v>0</v>
      </c>
      <c r="Q215" s="160">
        <f>IF(M215="nio",0,IF(M215&gt;0,VLOOKUP(G215,'3-Productie normen'!A:L,VLOOKUP(M215,'3-Productie normen'!O:P,2,FALSE),FALSE)))</f>
        <v>0</v>
      </c>
      <c r="R215" s="160">
        <f t="shared" si="17"/>
        <v>0</v>
      </c>
      <c r="S215" s="161" t="str">
        <f>VLOOKUP(G215,'3-Productie normen'!A:L,10,FALSE)</f>
        <v>V</v>
      </c>
      <c r="T215" s="161" t="s">
        <v>238</v>
      </c>
      <c r="V215" s="123">
        <f t="shared" si="18"/>
        <v>312</v>
      </c>
    </row>
    <row r="216" spans="1:22" ht="14.1" customHeight="1">
      <c r="A216" s="138">
        <f t="shared" si="19"/>
        <v>216</v>
      </c>
      <c r="B216" s="156" t="s">
        <v>90</v>
      </c>
      <c r="C216" s="156" t="s">
        <v>264</v>
      </c>
      <c r="D216" s="124" t="s">
        <v>190</v>
      </c>
      <c r="E216" s="157"/>
      <c r="F216" s="121" t="s">
        <v>212</v>
      </c>
      <c r="G216" s="121" t="s">
        <v>166</v>
      </c>
      <c r="H216" s="121" t="s">
        <v>231</v>
      </c>
      <c r="I216" s="121"/>
      <c r="J216" s="482">
        <v>10.899999618530273</v>
      </c>
      <c r="K216" s="442">
        <v>1</v>
      </c>
      <c r="L216" s="512"/>
      <c r="M216" s="158">
        <v>52</v>
      </c>
      <c r="N216" s="158"/>
      <c r="O216" s="159" t="e">
        <f t="shared" si="15"/>
        <v>#DIV/0!</v>
      </c>
      <c r="P216" s="159">
        <f t="shared" si="16"/>
        <v>0</v>
      </c>
      <c r="Q216" s="160">
        <f>IF(M216="nio",0,IF(M216&gt;0,VLOOKUP(G216,'3-Productie normen'!A:L,VLOOKUP(M216,'3-Productie normen'!O:P,2,FALSE),FALSE)))</f>
        <v>0</v>
      </c>
      <c r="R216" s="160">
        <f t="shared" si="17"/>
        <v>0</v>
      </c>
      <c r="S216" s="161" t="str">
        <f>VLOOKUP(G216,'3-Productie normen'!A:L,10,FALSE)</f>
        <v>V</v>
      </c>
      <c r="T216" s="161" t="s">
        <v>238</v>
      </c>
      <c r="V216" s="123">
        <f t="shared" si="18"/>
        <v>566.79998016357422</v>
      </c>
    </row>
    <row r="217" spans="1:22" ht="14.1" customHeight="1">
      <c r="A217" s="138">
        <f t="shared" si="19"/>
        <v>217</v>
      </c>
      <c r="B217" s="156" t="s">
        <v>90</v>
      </c>
      <c r="C217" s="156" t="s">
        <v>264</v>
      </c>
      <c r="D217" s="124" t="s">
        <v>190</v>
      </c>
      <c r="E217" s="157"/>
      <c r="F217" s="121" t="s">
        <v>200</v>
      </c>
      <c r="G217" s="121" t="s">
        <v>138</v>
      </c>
      <c r="H217" s="121" t="s">
        <v>231</v>
      </c>
      <c r="I217" s="121"/>
      <c r="J217" s="482">
        <v>46.200000762939453</v>
      </c>
      <c r="K217" s="442">
        <v>1</v>
      </c>
      <c r="L217" s="512"/>
      <c r="M217" s="158">
        <v>52</v>
      </c>
      <c r="N217" s="158"/>
      <c r="O217" s="159" t="e">
        <f t="shared" si="15"/>
        <v>#DIV/0!</v>
      </c>
      <c r="P217" s="159">
        <f t="shared" si="16"/>
        <v>0</v>
      </c>
      <c r="Q217" s="160">
        <f>IF(M217="nio",0,IF(M217&gt;0,VLOOKUP(G217,'3-Productie normen'!A:L,VLOOKUP(M217,'3-Productie normen'!O:P,2,FALSE),FALSE)))</f>
        <v>0</v>
      </c>
      <c r="R217" s="160">
        <f t="shared" si="17"/>
        <v>0</v>
      </c>
      <c r="S217" s="161" t="str">
        <f>VLOOKUP(G217,'3-Productie normen'!A:L,10,FALSE)</f>
        <v>B</v>
      </c>
      <c r="T217" s="161" t="s">
        <v>238</v>
      </c>
      <c r="V217" s="123">
        <f t="shared" si="18"/>
        <v>2402.4000396728516</v>
      </c>
    </row>
    <row r="218" spans="1:22" ht="14.1" customHeight="1">
      <c r="A218" s="138">
        <f t="shared" si="19"/>
        <v>218</v>
      </c>
      <c r="B218" s="156" t="s">
        <v>90</v>
      </c>
      <c r="C218" s="156" t="s">
        <v>264</v>
      </c>
      <c r="D218" s="124" t="s">
        <v>190</v>
      </c>
      <c r="E218" s="157"/>
      <c r="F218" s="163" t="s">
        <v>200</v>
      </c>
      <c r="G218" s="163" t="s">
        <v>138</v>
      </c>
      <c r="H218" s="121" t="s">
        <v>231</v>
      </c>
      <c r="I218" s="121"/>
      <c r="J218" s="482">
        <v>39.400001525878906</v>
      </c>
      <c r="K218" s="442">
        <v>1</v>
      </c>
      <c r="L218" s="512"/>
      <c r="M218" s="158">
        <v>52</v>
      </c>
      <c r="N218" s="158"/>
      <c r="O218" s="159" t="e">
        <f t="shared" si="15"/>
        <v>#DIV/0!</v>
      </c>
      <c r="P218" s="159">
        <f t="shared" si="16"/>
        <v>0</v>
      </c>
      <c r="Q218" s="160">
        <f>IF(M218="nio",0,IF(M218&gt;0,VLOOKUP(G218,'3-Productie normen'!A:L,VLOOKUP(M218,'3-Productie normen'!O:P,2,FALSE),FALSE)))</f>
        <v>0</v>
      </c>
      <c r="R218" s="160">
        <f t="shared" si="17"/>
        <v>0</v>
      </c>
      <c r="S218" s="161" t="str">
        <f>VLOOKUP(G218,'3-Productie normen'!A:L,10,FALSE)</f>
        <v>B</v>
      </c>
      <c r="T218" s="161" t="s">
        <v>238</v>
      </c>
      <c r="V218" s="123">
        <f t="shared" si="18"/>
        <v>2048.8000793457031</v>
      </c>
    </row>
    <row r="219" spans="1:22" ht="14.1" customHeight="1">
      <c r="A219" s="138">
        <f t="shared" si="19"/>
        <v>219</v>
      </c>
      <c r="B219" s="156" t="s">
        <v>90</v>
      </c>
      <c r="C219" s="156" t="s">
        <v>264</v>
      </c>
      <c r="D219" s="124" t="s">
        <v>190</v>
      </c>
      <c r="E219" s="157"/>
      <c r="F219" s="121" t="s">
        <v>247</v>
      </c>
      <c r="G219" s="121" t="s">
        <v>160</v>
      </c>
      <c r="H219" s="164" t="s">
        <v>195</v>
      </c>
      <c r="I219" s="121" t="s">
        <v>196</v>
      </c>
      <c r="J219" s="482">
        <v>8.3999996185302734</v>
      </c>
      <c r="K219" s="442">
        <v>1</v>
      </c>
      <c r="L219" s="512"/>
      <c r="M219" s="158">
        <v>52</v>
      </c>
      <c r="N219" s="158"/>
      <c r="O219" s="159" t="e">
        <f t="shared" si="15"/>
        <v>#DIV/0!</v>
      </c>
      <c r="P219" s="159">
        <f t="shared" si="16"/>
        <v>0</v>
      </c>
      <c r="Q219" s="160">
        <f>IF(M219="nio",0,IF(M219&gt;0,VLOOKUP(G219,'3-Productie normen'!A:L,VLOOKUP(M219,'3-Productie normen'!O:P,2,FALSE),FALSE)))</f>
        <v>0</v>
      </c>
      <c r="R219" s="160">
        <f t="shared" si="17"/>
        <v>0</v>
      </c>
      <c r="S219" s="161" t="str">
        <f>VLOOKUP(G219,'3-Productie normen'!A:L,10,FALSE)</f>
        <v>S</v>
      </c>
      <c r="T219" s="161" t="s">
        <v>238</v>
      </c>
      <c r="V219" s="123">
        <f t="shared" si="18"/>
        <v>436.79998016357422</v>
      </c>
    </row>
    <row r="220" spans="1:22" ht="14.1" customHeight="1">
      <c r="A220" s="138">
        <f t="shared" si="19"/>
        <v>220</v>
      </c>
      <c r="B220" s="156" t="s">
        <v>90</v>
      </c>
      <c r="C220" s="156" t="s">
        <v>264</v>
      </c>
      <c r="D220" s="124" t="s">
        <v>190</v>
      </c>
      <c r="E220" s="165"/>
      <c r="F220" s="166" t="s">
        <v>265</v>
      </c>
      <c r="G220" s="156" t="s">
        <v>165</v>
      </c>
      <c r="H220" s="121" t="s">
        <v>231</v>
      </c>
      <c r="I220" s="121"/>
      <c r="J220" s="482">
        <v>32.599998474121094</v>
      </c>
      <c r="K220" s="442">
        <v>1</v>
      </c>
      <c r="L220" s="512"/>
      <c r="M220" s="158">
        <v>52</v>
      </c>
      <c r="N220" s="158"/>
      <c r="O220" s="159" t="e">
        <f t="shared" si="15"/>
        <v>#DIV/0!</v>
      </c>
      <c r="P220" s="159">
        <f t="shared" si="16"/>
        <v>0</v>
      </c>
      <c r="Q220" s="160">
        <f>IF(M220="nio",0,IF(M220&gt;0,VLOOKUP(G220,'3-Productie normen'!A:L,VLOOKUP(M220,'3-Productie normen'!O:P,2,FALSE),FALSE)))</f>
        <v>0</v>
      </c>
      <c r="R220" s="160">
        <f t="shared" si="17"/>
        <v>0</v>
      </c>
      <c r="S220" s="161" t="str">
        <f>VLOOKUP(G220,'3-Productie normen'!A:L,10,FALSE)</f>
        <v>B</v>
      </c>
      <c r="T220" s="161" t="s">
        <v>238</v>
      </c>
      <c r="V220" s="123">
        <f t="shared" si="18"/>
        <v>1695.1999206542969</v>
      </c>
    </row>
    <row r="221" spans="1:22" ht="14.1" customHeight="1">
      <c r="A221" s="138">
        <f t="shared" si="19"/>
        <v>221</v>
      </c>
      <c r="B221" s="156" t="s">
        <v>90</v>
      </c>
      <c r="C221" s="156" t="s">
        <v>264</v>
      </c>
      <c r="D221" s="124" t="s">
        <v>190</v>
      </c>
      <c r="E221" s="157"/>
      <c r="F221" s="121" t="s">
        <v>234</v>
      </c>
      <c r="G221" s="121" t="s">
        <v>167</v>
      </c>
      <c r="H221" s="121" t="s">
        <v>231</v>
      </c>
      <c r="I221" s="121"/>
      <c r="J221" s="482">
        <v>0.5</v>
      </c>
      <c r="K221" s="442">
        <v>1</v>
      </c>
      <c r="L221" s="512"/>
      <c r="M221" s="158" t="s">
        <v>216</v>
      </c>
      <c r="N221" s="158"/>
      <c r="O221" s="159">
        <f t="shared" si="15"/>
        <v>0</v>
      </c>
      <c r="P221" s="159">
        <f t="shared" si="16"/>
        <v>0</v>
      </c>
      <c r="Q221" s="160">
        <f>IF(M221="nio",0,IF(M221&gt;0,VLOOKUP(G221,'3-Productie normen'!A:L,VLOOKUP(M221,'3-Productie normen'!O:P,2,FALSE),FALSE)))</f>
        <v>0</v>
      </c>
      <c r="R221" s="160">
        <f t="shared" si="17"/>
        <v>0</v>
      </c>
      <c r="S221" s="161">
        <f>VLOOKUP(G221,'3-Productie normen'!A:L,10,FALSE)</f>
        <v>0</v>
      </c>
      <c r="T221" s="161" t="s">
        <v>238</v>
      </c>
      <c r="V221" s="123">
        <f t="shared" si="18"/>
        <v>0</v>
      </c>
    </row>
    <row r="222" spans="1:22" ht="14.1" customHeight="1">
      <c r="A222" s="138">
        <f t="shared" si="19"/>
        <v>222</v>
      </c>
      <c r="B222" s="156" t="s">
        <v>90</v>
      </c>
      <c r="C222" s="156" t="s">
        <v>264</v>
      </c>
      <c r="D222" s="124" t="s">
        <v>190</v>
      </c>
      <c r="E222" s="157"/>
      <c r="F222" s="121" t="s">
        <v>266</v>
      </c>
      <c r="G222" s="121" t="s">
        <v>168</v>
      </c>
      <c r="H222" s="121" t="s">
        <v>231</v>
      </c>
      <c r="I222" s="121"/>
      <c r="J222" s="482">
        <v>1.5</v>
      </c>
      <c r="K222" s="442">
        <v>1</v>
      </c>
      <c r="L222" s="512"/>
      <c r="M222" s="158" t="s">
        <v>216</v>
      </c>
      <c r="N222" s="158"/>
      <c r="O222" s="159">
        <f t="shared" si="15"/>
        <v>0</v>
      </c>
      <c r="P222" s="159">
        <f t="shared" si="16"/>
        <v>0</v>
      </c>
      <c r="Q222" s="160">
        <f>IF(M222="nio",0,IF(M222&gt;0,VLOOKUP(G222,'3-Productie normen'!A:L,VLOOKUP(M222,'3-Productie normen'!O:P,2,FALSE),FALSE)))</f>
        <v>0</v>
      </c>
      <c r="R222" s="160">
        <f t="shared" si="17"/>
        <v>0</v>
      </c>
      <c r="S222" s="161">
        <f>VLOOKUP(G222,'3-Productie normen'!A:L,10,FALSE)</f>
        <v>0</v>
      </c>
      <c r="T222" s="161" t="s">
        <v>238</v>
      </c>
      <c r="V222" s="123">
        <f t="shared" si="18"/>
        <v>0</v>
      </c>
    </row>
    <row r="223" spans="1:22" ht="14.1" customHeight="1">
      <c r="A223" s="138">
        <f t="shared" si="19"/>
        <v>223</v>
      </c>
      <c r="B223" s="156" t="s">
        <v>90</v>
      </c>
      <c r="C223" s="156" t="s">
        <v>264</v>
      </c>
      <c r="D223" s="124" t="s">
        <v>190</v>
      </c>
      <c r="E223" s="157"/>
      <c r="F223" s="121" t="s">
        <v>242</v>
      </c>
      <c r="G223" s="121" t="s">
        <v>168</v>
      </c>
      <c r="H223" s="121" t="s">
        <v>231</v>
      </c>
      <c r="I223" s="121"/>
      <c r="J223" s="482">
        <v>2.5</v>
      </c>
      <c r="K223" s="442">
        <v>1</v>
      </c>
      <c r="L223" s="512"/>
      <c r="M223" s="158" t="s">
        <v>216</v>
      </c>
      <c r="N223" s="158"/>
      <c r="O223" s="159">
        <f t="shared" si="15"/>
        <v>0</v>
      </c>
      <c r="P223" s="159">
        <f t="shared" si="16"/>
        <v>0</v>
      </c>
      <c r="Q223" s="160">
        <f>IF(M223="nio",0,IF(M223&gt;0,VLOOKUP(G223,'3-Productie normen'!A:L,VLOOKUP(M223,'3-Productie normen'!O:P,2,FALSE),FALSE)))</f>
        <v>0</v>
      </c>
      <c r="R223" s="160">
        <f t="shared" si="17"/>
        <v>0</v>
      </c>
      <c r="S223" s="161">
        <f>VLOOKUP(G223,'3-Productie normen'!A:L,10,FALSE)</f>
        <v>0</v>
      </c>
      <c r="T223" s="161" t="s">
        <v>238</v>
      </c>
      <c r="V223" s="123">
        <f t="shared" si="18"/>
        <v>0</v>
      </c>
    </row>
    <row r="224" spans="1:22" ht="14.1" customHeight="1">
      <c r="A224" s="138">
        <f t="shared" si="19"/>
        <v>224</v>
      </c>
      <c r="B224" s="156" t="s">
        <v>90</v>
      </c>
      <c r="C224" s="156" t="s">
        <v>264</v>
      </c>
      <c r="D224" s="124" t="s">
        <v>190</v>
      </c>
      <c r="E224" s="157"/>
      <c r="F224" s="121" t="s">
        <v>194</v>
      </c>
      <c r="G224" s="121" t="s">
        <v>160</v>
      </c>
      <c r="H224" s="121" t="s">
        <v>195</v>
      </c>
      <c r="I224" s="121" t="s">
        <v>196</v>
      </c>
      <c r="J224" s="482">
        <v>1.5499999523162842</v>
      </c>
      <c r="K224" s="442">
        <v>1</v>
      </c>
      <c r="L224" s="512"/>
      <c r="M224" s="158">
        <v>52</v>
      </c>
      <c r="N224" s="158"/>
      <c r="O224" s="159" t="e">
        <f t="shared" si="15"/>
        <v>#DIV/0!</v>
      </c>
      <c r="P224" s="159">
        <f t="shared" si="16"/>
        <v>0</v>
      </c>
      <c r="Q224" s="160">
        <f>IF(M224="nio",0,IF(M224&gt;0,VLOOKUP(G224,'3-Productie normen'!A:L,VLOOKUP(M224,'3-Productie normen'!O:P,2,FALSE),FALSE)))</f>
        <v>0</v>
      </c>
      <c r="R224" s="160">
        <f t="shared" si="17"/>
        <v>0</v>
      </c>
      <c r="S224" s="161" t="str">
        <f>VLOOKUP(G224,'3-Productie normen'!A:L,10,FALSE)</f>
        <v>S</v>
      </c>
      <c r="T224" s="161" t="s">
        <v>238</v>
      </c>
      <c r="V224" s="123">
        <f t="shared" si="18"/>
        <v>80.599997520446777</v>
      </c>
    </row>
    <row r="225" spans="1:22" ht="14.1" customHeight="1">
      <c r="A225" s="138">
        <f t="shared" si="19"/>
        <v>225</v>
      </c>
      <c r="B225" s="156" t="s">
        <v>90</v>
      </c>
      <c r="C225" s="156" t="s">
        <v>264</v>
      </c>
      <c r="D225" s="124" t="s">
        <v>190</v>
      </c>
      <c r="E225" s="157"/>
      <c r="F225" s="121" t="s">
        <v>194</v>
      </c>
      <c r="G225" s="121" t="s">
        <v>160</v>
      </c>
      <c r="H225" s="121" t="s">
        <v>195</v>
      </c>
      <c r="I225" s="121" t="s">
        <v>196</v>
      </c>
      <c r="J225" s="482">
        <v>1.5499999523162842</v>
      </c>
      <c r="K225" s="442">
        <v>1</v>
      </c>
      <c r="L225" s="512"/>
      <c r="M225" s="158">
        <v>52</v>
      </c>
      <c r="N225" s="158"/>
      <c r="O225" s="159" t="e">
        <f t="shared" si="15"/>
        <v>#DIV/0!</v>
      </c>
      <c r="P225" s="159">
        <f t="shared" si="16"/>
        <v>0</v>
      </c>
      <c r="Q225" s="160">
        <f>IF(M225="nio",0,IF(M225&gt;0,VLOOKUP(G225,'3-Productie normen'!A:L,VLOOKUP(M225,'3-Productie normen'!O:P,2,FALSE),FALSE)))</f>
        <v>0</v>
      </c>
      <c r="R225" s="160">
        <f t="shared" si="17"/>
        <v>0</v>
      </c>
      <c r="S225" s="161" t="str">
        <f>VLOOKUP(G225,'3-Productie normen'!A:L,10,FALSE)</f>
        <v>S</v>
      </c>
      <c r="T225" s="161" t="s">
        <v>238</v>
      </c>
      <c r="V225" s="123">
        <f t="shared" si="18"/>
        <v>80.599997520446777</v>
      </c>
    </row>
    <row r="226" spans="1:22" ht="14.1" customHeight="1">
      <c r="A226" s="138">
        <f t="shared" si="19"/>
        <v>226</v>
      </c>
      <c r="B226" s="156" t="s">
        <v>90</v>
      </c>
      <c r="C226" s="156" t="s">
        <v>264</v>
      </c>
      <c r="D226" s="124" t="s">
        <v>190</v>
      </c>
      <c r="E226" s="157"/>
      <c r="F226" s="121" t="s">
        <v>194</v>
      </c>
      <c r="G226" s="121" t="s">
        <v>160</v>
      </c>
      <c r="H226" s="121" t="s">
        <v>195</v>
      </c>
      <c r="I226" s="121" t="s">
        <v>196</v>
      </c>
      <c r="J226" s="482">
        <v>1.5499999523162842</v>
      </c>
      <c r="K226" s="442">
        <v>1</v>
      </c>
      <c r="L226" s="512"/>
      <c r="M226" s="158">
        <v>52</v>
      </c>
      <c r="N226" s="158"/>
      <c r="O226" s="159" t="e">
        <f t="shared" si="15"/>
        <v>#DIV/0!</v>
      </c>
      <c r="P226" s="159">
        <f t="shared" si="16"/>
        <v>0</v>
      </c>
      <c r="Q226" s="160">
        <f>IF(M226="nio",0,IF(M226&gt;0,VLOOKUP(G226,'3-Productie normen'!A:L,VLOOKUP(M226,'3-Productie normen'!O:P,2,FALSE),FALSE)))</f>
        <v>0</v>
      </c>
      <c r="R226" s="160">
        <f t="shared" si="17"/>
        <v>0</v>
      </c>
      <c r="S226" s="161" t="str">
        <f>VLOOKUP(G226,'3-Productie normen'!A:L,10,FALSE)</f>
        <v>S</v>
      </c>
      <c r="T226" s="161" t="s">
        <v>238</v>
      </c>
      <c r="V226" s="123">
        <f t="shared" si="18"/>
        <v>80.599997520446777</v>
      </c>
    </row>
    <row r="227" spans="1:22" ht="14.1" customHeight="1">
      <c r="A227" s="138">
        <f t="shared" si="19"/>
        <v>227</v>
      </c>
      <c r="B227" s="156" t="s">
        <v>90</v>
      </c>
      <c r="C227" s="156" t="s">
        <v>264</v>
      </c>
      <c r="D227" s="124" t="s">
        <v>190</v>
      </c>
      <c r="E227" s="157"/>
      <c r="F227" s="121" t="s">
        <v>194</v>
      </c>
      <c r="G227" s="121" t="s">
        <v>160</v>
      </c>
      <c r="H227" s="121" t="s">
        <v>195</v>
      </c>
      <c r="I227" s="121" t="s">
        <v>196</v>
      </c>
      <c r="J227" s="482">
        <v>1.5499999523162842</v>
      </c>
      <c r="K227" s="442">
        <v>1</v>
      </c>
      <c r="L227" s="512"/>
      <c r="M227" s="158">
        <v>52</v>
      </c>
      <c r="N227" s="158"/>
      <c r="O227" s="159" t="e">
        <f t="shared" si="15"/>
        <v>#DIV/0!</v>
      </c>
      <c r="P227" s="159">
        <f t="shared" si="16"/>
        <v>0</v>
      </c>
      <c r="Q227" s="160">
        <f>IF(M227="nio",0,IF(M227&gt;0,VLOOKUP(G227,'3-Productie normen'!A:L,VLOOKUP(M227,'3-Productie normen'!O:P,2,FALSE),FALSE)))</f>
        <v>0</v>
      </c>
      <c r="R227" s="160">
        <f t="shared" si="17"/>
        <v>0</v>
      </c>
      <c r="S227" s="161" t="str">
        <f>VLOOKUP(G227,'3-Productie normen'!A:L,10,FALSE)</f>
        <v>S</v>
      </c>
      <c r="T227" s="161" t="s">
        <v>238</v>
      </c>
      <c r="V227" s="123">
        <f t="shared" si="18"/>
        <v>80.599997520446777</v>
      </c>
    </row>
    <row r="228" spans="1:22" ht="14.1" customHeight="1">
      <c r="A228" s="138">
        <f t="shared" si="19"/>
        <v>228</v>
      </c>
      <c r="B228" s="156" t="s">
        <v>90</v>
      </c>
      <c r="C228" s="156" t="s">
        <v>264</v>
      </c>
      <c r="D228" s="124" t="s">
        <v>190</v>
      </c>
      <c r="E228" s="157"/>
      <c r="F228" s="121" t="s">
        <v>244</v>
      </c>
      <c r="G228" s="121" t="s">
        <v>167</v>
      </c>
      <c r="H228" s="121" t="s">
        <v>231</v>
      </c>
      <c r="I228" s="121"/>
      <c r="J228" s="482">
        <v>27.299999237060547</v>
      </c>
      <c r="K228" s="442">
        <v>1</v>
      </c>
      <c r="L228" s="512"/>
      <c r="M228" s="158" t="s">
        <v>216</v>
      </c>
      <c r="N228" s="158"/>
      <c r="O228" s="159">
        <f t="shared" si="15"/>
        <v>0</v>
      </c>
      <c r="P228" s="159">
        <f t="shared" si="16"/>
        <v>0</v>
      </c>
      <c r="Q228" s="160">
        <f>IF(M228="nio",0,IF(M228&gt;0,VLOOKUP(G228,'3-Productie normen'!A:L,VLOOKUP(M228,'3-Productie normen'!O:P,2,FALSE),FALSE)))</f>
        <v>0</v>
      </c>
      <c r="R228" s="160">
        <f t="shared" si="17"/>
        <v>0</v>
      </c>
      <c r="S228" s="161">
        <f>VLOOKUP(G228,'3-Productie normen'!A:L,10,FALSE)</f>
        <v>0</v>
      </c>
      <c r="T228" s="161" t="s">
        <v>238</v>
      </c>
      <c r="V228" s="123">
        <f t="shared" si="18"/>
        <v>0</v>
      </c>
    </row>
    <row r="229" spans="1:22" ht="14.1" customHeight="1">
      <c r="A229" s="138">
        <f t="shared" si="19"/>
        <v>229</v>
      </c>
      <c r="B229" s="156" t="s">
        <v>90</v>
      </c>
      <c r="C229" s="156" t="s">
        <v>264</v>
      </c>
      <c r="D229" s="124" t="s">
        <v>199</v>
      </c>
      <c r="E229" s="157"/>
      <c r="F229" s="121" t="s">
        <v>210</v>
      </c>
      <c r="G229" s="121" t="s">
        <v>157</v>
      </c>
      <c r="H229" s="121" t="s">
        <v>228</v>
      </c>
      <c r="I229" s="121"/>
      <c r="J229" s="482">
        <v>80</v>
      </c>
      <c r="K229" s="442">
        <v>1</v>
      </c>
      <c r="L229" s="512"/>
      <c r="M229" s="158">
        <v>52</v>
      </c>
      <c r="N229" s="158"/>
      <c r="O229" s="159" t="e">
        <f t="shared" si="15"/>
        <v>#DIV/0!</v>
      </c>
      <c r="P229" s="159">
        <f t="shared" si="16"/>
        <v>0</v>
      </c>
      <c r="Q229" s="160">
        <f>IF(M229="nio",0,IF(M229&gt;0,VLOOKUP(G229,'3-Productie normen'!A:L,VLOOKUP(M229,'3-Productie normen'!O:P,2,FALSE),FALSE)))</f>
        <v>0</v>
      </c>
      <c r="R229" s="160">
        <f t="shared" si="17"/>
        <v>0</v>
      </c>
      <c r="S229" s="161" t="str">
        <f>VLOOKUP(G229,'3-Productie normen'!A:L,10,FALSE)</f>
        <v>V</v>
      </c>
      <c r="T229" s="161" t="s">
        <v>238</v>
      </c>
      <c r="V229" s="123">
        <f t="shared" si="18"/>
        <v>4160</v>
      </c>
    </row>
    <row r="230" spans="1:22" ht="14.1" customHeight="1">
      <c r="A230" s="138">
        <f t="shared" si="19"/>
        <v>230</v>
      </c>
      <c r="B230" s="156" t="s">
        <v>90</v>
      </c>
      <c r="C230" s="156" t="s">
        <v>264</v>
      </c>
      <c r="D230" s="124" t="s">
        <v>199</v>
      </c>
      <c r="E230" s="157"/>
      <c r="F230" s="121" t="s">
        <v>229</v>
      </c>
      <c r="G230" s="121" t="s">
        <v>157</v>
      </c>
      <c r="H230" s="121" t="s">
        <v>228</v>
      </c>
      <c r="I230" s="121"/>
      <c r="J230" s="482">
        <v>90</v>
      </c>
      <c r="K230" s="442">
        <v>1</v>
      </c>
      <c r="L230" s="512"/>
      <c r="M230" s="158">
        <v>52</v>
      </c>
      <c r="N230" s="158"/>
      <c r="O230" s="159" t="e">
        <f t="shared" si="15"/>
        <v>#DIV/0!</v>
      </c>
      <c r="P230" s="159">
        <f t="shared" si="16"/>
        <v>0</v>
      </c>
      <c r="Q230" s="160">
        <f>IF(M230="nio",0,IF(M230&gt;0,VLOOKUP(G230,'3-Productie normen'!A:L,VLOOKUP(M230,'3-Productie normen'!O:P,2,FALSE),FALSE)))</f>
        <v>0</v>
      </c>
      <c r="R230" s="160">
        <f t="shared" si="17"/>
        <v>0</v>
      </c>
      <c r="S230" s="161" t="str">
        <f>VLOOKUP(G230,'3-Productie normen'!A:L,10,FALSE)</f>
        <v>V</v>
      </c>
      <c r="T230" s="161" t="s">
        <v>238</v>
      </c>
      <c r="V230" s="123">
        <f t="shared" si="18"/>
        <v>4680</v>
      </c>
    </row>
    <row r="231" spans="1:22" ht="14.1" customHeight="1">
      <c r="A231" s="138">
        <f t="shared" si="19"/>
        <v>231</v>
      </c>
      <c r="B231" s="156" t="s">
        <v>91</v>
      </c>
      <c r="C231" s="156" t="s">
        <v>267</v>
      </c>
      <c r="D231" s="124" t="s">
        <v>190</v>
      </c>
      <c r="E231" s="157"/>
      <c r="F231" s="121" t="s">
        <v>268</v>
      </c>
      <c r="G231" s="121" t="s">
        <v>148</v>
      </c>
      <c r="H231" s="121" t="s">
        <v>195</v>
      </c>
      <c r="I231" s="121" t="s">
        <v>196</v>
      </c>
      <c r="J231" s="482">
        <v>98</v>
      </c>
      <c r="K231" s="442">
        <v>1</v>
      </c>
      <c r="L231" s="442">
        <v>1</v>
      </c>
      <c r="M231" s="158">
        <v>255</v>
      </c>
      <c r="N231" s="158">
        <v>5</v>
      </c>
      <c r="O231" s="159" t="e">
        <f t="shared" si="15"/>
        <v>#DIV/0!</v>
      </c>
      <c r="P231" s="159" t="e">
        <f t="shared" si="16"/>
        <v>#DIV/0!</v>
      </c>
      <c r="Q231" s="160">
        <f>IF(M231="nio",0,IF(M231&gt;0,VLOOKUP(G231,'3-Productie normen'!A:L,VLOOKUP(M231,'3-Productie normen'!O:P,2,FALSE),FALSE)))</f>
        <v>0</v>
      </c>
      <c r="R231" s="160">
        <f t="shared" si="17"/>
        <v>0</v>
      </c>
      <c r="S231" s="161" t="str">
        <f>VLOOKUP(G231,'3-Productie normen'!A:L,10,FALSE)</f>
        <v>S</v>
      </c>
      <c r="T231" s="161" t="s">
        <v>238</v>
      </c>
      <c r="V231" s="123">
        <f t="shared" si="18"/>
        <v>24990</v>
      </c>
    </row>
    <row r="232" spans="1:22" ht="14.1" customHeight="1">
      <c r="A232" s="138">
        <f t="shared" si="19"/>
        <v>232</v>
      </c>
      <c r="B232" s="156" t="s">
        <v>91</v>
      </c>
      <c r="C232" s="156" t="s">
        <v>267</v>
      </c>
      <c r="D232" s="124" t="s">
        <v>190</v>
      </c>
      <c r="E232" s="157"/>
      <c r="F232" s="156" t="s">
        <v>247</v>
      </c>
      <c r="G232" s="156" t="s">
        <v>160</v>
      </c>
      <c r="H232" s="121" t="s">
        <v>195</v>
      </c>
      <c r="I232" s="121" t="s">
        <v>196</v>
      </c>
      <c r="J232" s="482">
        <v>5</v>
      </c>
      <c r="K232" s="442">
        <v>1</v>
      </c>
      <c r="L232" s="442">
        <v>1</v>
      </c>
      <c r="M232" s="158">
        <v>255</v>
      </c>
      <c r="N232" s="158">
        <v>5</v>
      </c>
      <c r="O232" s="159" t="e">
        <f t="shared" si="15"/>
        <v>#DIV/0!</v>
      </c>
      <c r="P232" s="159" t="e">
        <f t="shared" si="16"/>
        <v>#DIV/0!</v>
      </c>
      <c r="Q232" s="160">
        <f>IF(M232="nio",0,IF(M232&gt;0,VLOOKUP(G232,'3-Productie normen'!A:L,VLOOKUP(M232,'3-Productie normen'!O:P,2,FALSE),FALSE)))</f>
        <v>0</v>
      </c>
      <c r="R232" s="160">
        <f t="shared" si="17"/>
        <v>0</v>
      </c>
      <c r="S232" s="161" t="str">
        <f>VLOOKUP(G232,'3-Productie normen'!A:L,10,FALSE)</f>
        <v>S</v>
      </c>
      <c r="T232" s="161" t="s">
        <v>238</v>
      </c>
      <c r="V232" s="123">
        <f t="shared" si="18"/>
        <v>1275</v>
      </c>
    </row>
    <row r="233" spans="1:22" ht="14.1" customHeight="1">
      <c r="A233" s="138">
        <f t="shared" si="19"/>
        <v>233</v>
      </c>
      <c r="B233" s="156" t="s">
        <v>91</v>
      </c>
      <c r="C233" s="156" t="s">
        <v>267</v>
      </c>
      <c r="D233" s="124" t="s">
        <v>190</v>
      </c>
      <c r="E233" s="157"/>
      <c r="F233" s="156" t="s">
        <v>247</v>
      </c>
      <c r="G233" s="156" t="s">
        <v>160</v>
      </c>
      <c r="H233" s="121" t="s">
        <v>195</v>
      </c>
      <c r="I233" s="121" t="s">
        <v>196</v>
      </c>
      <c r="J233" s="482">
        <v>5</v>
      </c>
      <c r="K233" s="442">
        <v>1</v>
      </c>
      <c r="L233" s="442">
        <v>1</v>
      </c>
      <c r="M233" s="158">
        <v>255</v>
      </c>
      <c r="N233" s="158">
        <v>5</v>
      </c>
      <c r="O233" s="159" t="e">
        <f t="shared" si="15"/>
        <v>#DIV/0!</v>
      </c>
      <c r="P233" s="159" t="e">
        <f t="shared" si="16"/>
        <v>#DIV/0!</v>
      </c>
      <c r="Q233" s="160">
        <f>IF(M233="nio",0,IF(M233&gt;0,VLOOKUP(G233,'3-Productie normen'!A:L,VLOOKUP(M233,'3-Productie normen'!O:P,2,FALSE),FALSE)))</f>
        <v>0</v>
      </c>
      <c r="R233" s="160">
        <f t="shared" si="17"/>
        <v>0</v>
      </c>
      <c r="S233" s="161" t="str">
        <f>VLOOKUP(G233,'3-Productie normen'!A:L,10,FALSE)</f>
        <v>S</v>
      </c>
      <c r="T233" s="161" t="s">
        <v>238</v>
      </c>
      <c r="V233" s="123">
        <f t="shared" si="18"/>
        <v>1275</v>
      </c>
    </row>
    <row r="234" spans="1:22" ht="14.1" customHeight="1">
      <c r="A234" s="138">
        <f t="shared" si="19"/>
        <v>234</v>
      </c>
      <c r="B234" s="156" t="s">
        <v>91</v>
      </c>
      <c r="C234" s="156" t="s">
        <v>267</v>
      </c>
      <c r="D234" s="124" t="s">
        <v>190</v>
      </c>
      <c r="E234" s="157"/>
      <c r="F234" s="156" t="s">
        <v>163</v>
      </c>
      <c r="G234" s="156" t="s">
        <v>163</v>
      </c>
      <c r="H234" s="121" t="s">
        <v>201</v>
      </c>
      <c r="I234" s="121" t="s">
        <v>202</v>
      </c>
      <c r="J234" s="482">
        <v>4</v>
      </c>
      <c r="K234" s="442">
        <v>1</v>
      </c>
      <c r="L234" s="442">
        <v>1</v>
      </c>
      <c r="M234" s="158">
        <v>255</v>
      </c>
      <c r="N234" s="158">
        <v>5</v>
      </c>
      <c r="O234" s="159" t="e">
        <f t="shared" si="15"/>
        <v>#DIV/0!</v>
      </c>
      <c r="P234" s="159" t="e">
        <f t="shared" si="16"/>
        <v>#DIV/0!</v>
      </c>
      <c r="Q234" s="160">
        <f>IF(M234="nio",0,IF(M234&gt;0,VLOOKUP(G234,'3-Productie normen'!A:L,VLOOKUP(M234,'3-Productie normen'!O:P,2,FALSE),FALSE)))</f>
        <v>0</v>
      </c>
      <c r="R234" s="160">
        <f t="shared" si="17"/>
        <v>0</v>
      </c>
      <c r="S234" s="161" t="str">
        <f>VLOOKUP(G234,'3-Productie normen'!A:L,10,FALSE)</f>
        <v>V</v>
      </c>
      <c r="T234" s="161" t="s">
        <v>238</v>
      </c>
      <c r="V234" s="123">
        <f t="shared" si="18"/>
        <v>1020</v>
      </c>
    </row>
    <row r="235" spans="1:22" ht="14.1" customHeight="1">
      <c r="A235" s="138">
        <f t="shared" si="19"/>
        <v>235</v>
      </c>
      <c r="B235" s="156" t="s">
        <v>91</v>
      </c>
      <c r="C235" s="156" t="s">
        <v>267</v>
      </c>
      <c r="D235" s="124" t="s">
        <v>190</v>
      </c>
      <c r="E235" s="157"/>
      <c r="F235" s="121" t="s">
        <v>163</v>
      </c>
      <c r="G235" s="121" t="s">
        <v>163</v>
      </c>
      <c r="H235" s="121" t="s">
        <v>195</v>
      </c>
      <c r="I235" s="121" t="s">
        <v>196</v>
      </c>
      <c r="J235" s="482">
        <v>4</v>
      </c>
      <c r="K235" s="442">
        <v>1</v>
      </c>
      <c r="L235" s="442">
        <v>1</v>
      </c>
      <c r="M235" s="158">
        <v>255</v>
      </c>
      <c r="N235" s="158">
        <v>5</v>
      </c>
      <c r="O235" s="159" t="e">
        <f t="shared" si="15"/>
        <v>#DIV/0!</v>
      </c>
      <c r="P235" s="159" t="e">
        <f t="shared" si="16"/>
        <v>#DIV/0!</v>
      </c>
      <c r="Q235" s="160">
        <f>IF(M235="nio",0,IF(M235&gt;0,VLOOKUP(G235,'3-Productie normen'!A:L,VLOOKUP(M235,'3-Productie normen'!O:P,2,FALSE),FALSE)))</f>
        <v>0</v>
      </c>
      <c r="R235" s="160">
        <f t="shared" si="17"/>
        <v>0</v>
      </c>
      <c r="S235" s="161" t="str">
        <f>VLOOKUP(G235,'3-Productie normen'!A:L,10,FALSE)</f>
        <v>V</v>
      </c>
      <c r="T235" s="161" t="s">
        <v>238</v>
      </c>
      <c r="V235" s="123">
        <f t="shared" si="18"/>
        <v>1020</v>
      </c>
    </row>
    <row r="236" spans="1:22" ht="14.1" customHeight="1">
      <c r="A236" s="138">
        <f t="shared" si="19"/>
        <v>236</v>
      </c>
      <c r="B236" s="156" t="s">
        <v>91</v>
      </c>
      <c r="C236" s="156" t="s">
        <v>267</v>
      </c>
      <c r="D236" s="124" t="s">
        <v>190</v>
      </c>
      <c r="E236" s="157"/>
      <c r="F236" s="121" t="s">
        <v>163</v>
      </c>
      <c r="G236" s="121" t="s">
        <v>163</v>
      </c>
      <c r="H236" s="121" t="s">
        <v>221</v>
      </c>
      <c r="I236" s="121" t="s">
        <v>196</v>
      </c>
      <c r="J236" s="482">
        <v>4</v>
      </c>
      <c r="K236" s="442">
        <v>1</v>
      </c>
      <c r="L236" s="442">
        <v>1</v>
      </c>
      <c r="M236" s="158">
        <v>255</v>
      </c>
      <c r="N236" s="158">
        <v>5</v>
      </c>
      <c r="O236" s="159" t="e">
        <f t="shared" si="15"/>
        <v>#DIV/0!</v>
      </c>
      <c r="P236" s="159" t="e">
        <f t="shared" si="16"/>
        <v>#DIV/0!</v>
      </c>
      <c r="Q236" s="160">
        <f>IF(M236="nio",0,IF(M236&gt;0,VLOOKUP(G236,'3-Productie normen'!A:L,VLOOKUP(M236,'3-Productie normen'!O:P,2,FALSE),FALSE)))</f>
        <v>0</v>
      </c>
      <c r="R236" s="160">
        <f t="shared" si="17"/>
        <v>0</v>
      </c>
      <c r="S236" s="161" t="str">
        <f>VLOOKUP(G236,'3-Productie normen'!A:L,10,FALSE)</f>
        <v>V</v>
      </c>
      <c r="T236" s="161" t="s">
        <v>238</v>
      </c>
      <c r="V236" s="123">
        <f t="shared" si="18"/>
        <v>1020</v>
      </c>
    </row>
    <row r="237" spans="1:22" ht="14.1" customHeight="1">
      <c r="A237" s="138">
        <f t="shared" si="19"/>
        <v>237</v>
      </c>
      <c r="B237" s="156" t="s">
        <v>91</v>
      </c>
      <c r="C237" s="156" t="s">
        <v>267</v>
      </c>
      <c r="D237" s="124" t="s">
        <v>190</v>
      </c>
      <c r="E237" s="157"/>
      <c r="F237" s="121" t="s">
        <v>163</v>
      </c>
      <c r="G237" s="121" t="s">
        <v>163</v>
      </c>
      <c r="H237" s="121" t="s">
        <v>191</v>
      </c>
      <c r="I237" s="121" t="s">
        <v>192</v>
      </c>
      <c r="J237" s="482">
        <v>4</v>
      </c>
      <c r="K237" s="442">
        <v>1</v>
      </c>
      <c r="L237" s="442">
        <v>1</v>
      </c>
      <c r="M237" s="158">
        <v>255</v>
      </c>
      <c r="N237" s="158">
        <v>5</v>
      </c>
      <c r="O237" s="159" t="e">
        <f t="shared" si="15"/>
        <v>#DIV/0!</v>
      </c>
      <c r="P237" s="159" t="e">
        <f t="shared" si="16"/>
        <v>#DIV/0!</v>
      </c>
      <c r="Q237" s="160">
        <f>IF(M237="nio",0,IF(M237&gt;0,VLOOKUP(G237,'3-Productie normen'!A:L,VLOOKUP(M237,'3-Productie normen'!O:P,2,FALSE),FALSE)))</f>
        <v>0</v>
      </c>
      <c r="R237" s="160">
        <f t="shared" si="17"/>
        <v>0</v>
      </c>
      <c r="S237" s="161" t="str">
        <f>VLOOKUP(G237,'3-Productie normen'!A:L,10,FALSE)</f>
        <v>V</v>
      </c>
      <c r="T237" s="161" t="s">
        <v>238</v>
      </c>
      <c r="V237" s="123">
        <f t="shared" si="18"/>
        <v>1020</v>
      </c>
    </row>
    <row r="238" spans="1:22" ht="14.1" customHeight="1">
      <c r="A238" s="138">
        <f t="shared" si="19"/>
        <v>238</v>
      </c>
      <c r="B238" s="156" t="s">
        <v>91</v>
      </c>
      <c r="C238" s="156" t="s">
        <v>267</v>
      </c>
      <c r="D238" s="124" t="s">
        <v>190</v>
      </c>
      <c r="E238" s="157"/>
      <c r="F238" s="121" t="s">
        <v>269</v>
      </c>
      <c r="G238" s="121" t="s">
        <v>148</v>
      </c>
      <c r="H238" s="121" t="s">
        <v>195</v>
      </c>
      <c r="I238" s="121" t="s">
        <v>196</v>
      </c>
      <c r="J238" s="482">
        <v>6</v>
      </c>
      <c r="K238" s="442">
        <v>1</v>
      </c>
      <c r="L238" s="512"/>
      <c r="M238" s="158">
        <v>52</v>
      </c>
      <c r="N238" s="158"/>
      <c r="O238" s="159" t="e">
        <f t="shared" si="15"/>
        <v>#DIV/0!</v>
      </c>
      <c r="P238" s="159">
        <f t="shared" si="16"/>
        <v>0</v>
      </c>
      <c r="Q238" s="160">
        <f>IF(M238="nio",0,IF(M238&gt;0,VLOOKUP(G238,'3-Productie normen'!A:L,VLOOKUP(M238,'3-Productie normen'!O:P,2,FALSE),FALSE)))</f>
        <v>0</v>
      </c>
      <c r="R238" s="160">
        <f t="shared" si="17"/>
        <v>0</v>
      </c>
      <c r="S238" s="161" t="str">
        <f>VLOOKUP(G238,'3-Productie normen'!A:L,10,FALSE)</f>
        <v>S</v>
      </c>
      <c r="T238" s="161" t="s">
        <v>238</v>
      </c>
      <c r="V238" s="123">
        <f t="shared" si="18"/>
        <v>312</v>
      </c>
    </row>
    <row r="239" spans="1:22" ht="14.1" customHeight="1">
      <c r="A239" s="138">
        <f t="shared" si="19"/>
        <v>239</v>
      </c>
      <c r="B239" s="156" t="s">
        <v>91</v>
      </c>
      <c r="C239" s="156" t="s">
        <v>267</v>
      </c>
      <c r="D239" s="124" t="s">
        <v>190</v>
      </c>
      <c r="E239" s="168"/>
      <c r="F239" s="168" t="s">
        <v>269</v>
      </c>
      <c r="G239" s="169" t="s">
        <v>148</v>
      </c>
      <c r="H239" s="169" t="s">
        <v>270</v>
      </c>
      <c r="I239" s="169"/>
      <c r="J239" s="484">
        <v>2</v>
      </c>
      <c r="K239" s="442">
        <v>1</v>
      </c>
      <c r="L239" s="512"/>
      <c r="M239" s="158">
        <v>52</v>
      </c>
      <c r="N239" s="158"/>
      <c r="O239" s="159" t="e">
        <f t="shared" si="15"/>
        <v>#DIV/0!</v>
      </c>
      <c r="P239" s="159">
        <f t="shared" si="16"/>
        <v>0</v>
      </c>
      <c r="Q239" s="160">
        <f>IF(M239="nio",0,IF(M239&gt;0,VLOOKUP(G239,'3-Productie normen'!A:L,VLOOKUP(M239,'3-Productie normen'!O:P,2,FALSE),FALSE)))</f>
        <v>0</v>
      </c>
      <c r="R239" s="160">
        <f t="shared" si="17"/>
        <v>0</v>
      </c>
      <c r="S239" s="161" t="str">
        <f>VLOOKUP(G239,'3-Productie normen'!A:L,10,FALSE)</f>
        <v>S</v>
      </c>
      <c r="T239" s="161" t="s">
        <v>238</v>
      </c>
      <c r="V239" s="123">
        <f t="shared" si="18"/>
        <v>104</v>
      </c>
    </row>
    <row r="240" spans="1:22" ht="14.1" customHeight="1">
      <c r="A240" s="138">
        <f t="shared" si="19"/>
        <v>240</v>
      </c>
      <c r="B240" s="156" t="s">
        <v>91</v>
      </c>
      <c r="C240" s="156" t="s">
        <v>267</v>
      </c>
      <c r="D240" s="124" t="s">
        <v>190</v>
      </c>
      <c r="E240" s="168"/>
      <c r="F240" s="168" t="s">
        <v>220</v>
      </c>
      <c r="G240" s="169" t="s">
        <v>167</v>
      </c>
      <c r="H240" s="169" t="s">
        <v>221</v>
      </c>
      <c r="I240" s="121"/>
      <c r="J240" s="484">
        <v>0</v>
      </c>
      <c r="K240" s="442">
        <v>1</v>
      </c>
      <c r="L240" s="512"/>
      <c r="M240" s="158" t="s">
        <v>216</v>
      </c>
      <c r="N240" s="158"/>
      <c r="O240" s="159">
        <f t="shared" si="15"/>
        <v>0</v>
      </c>
      <c r="P240" s="159">
        <f t="shared" si="16"/>
        <v>0</v>
      </c>
      <c r="Q240" s="160">
        <f>IF(M240="nio",0,IF(M240&gt;0,VLOOKUP(G240,'3-Productie normen'!A:L,VLOOKUP(M240,'3-Productie normen'!O:P,2,FALSE),FALSE)))</f>
        <v>0</v>
      </c>
      <c r="R240" s="160">
        <f t="shared" si="17"/>
        <v>0</v>
      </c>
      <c r="S240" s="161">
        <f>VLOOKUP(G240,'3-Productie normen'!A:L,10,FALSE)</f>
        <v>0</v>
      </c>
      <c r="T240" s="161" t="s">
        <v>238</v>
      </c>
      <c r="V240" s="123">
        <f t="shared" si="18"/>
        <v>0</v>
      </c>
    </row>
    <row r="241" spans="1:22" ht="14.1" customHeight="1">
      <c r="A241" s="138">
        <f t="shared" si="19"/>
        <v>241</v>
      </c>
      <c r="B241" s="156" t="s">
        <v>91</v>
      </c>
      <c r="C241" s="156" t="s">
        <v>267</v>
      </c>
      <c r="D241" s="124" t="s">
        <v>190</v>
      </c>
      <c r="E241" s="168"/>
      <c r="F241" s="168" t="s">
        <v>204</v>
      </c>
      <c r="G241" s="169" t="s">
        <v>163</v>
      </c>
      <c r="H241" s="169" t="s">
        <v>209</v>
      </c>
      <c r="I241" s="169"/>
      <c r="J241" s="484">
        <v>4</v>
      </c>
      <c r="K241" s="442">
        <v>1</v>
      </c>
      <c r="L241" s="442">
        <v>1</v>
      </c>
      <c r="M241" s="158">
        <v>255</v>
      </c>
      <c r="N241" s="158">
        <v>5</v>
      </c>
      <c r="O241" s="159" t="e">
        <f t="shared" si="15"/>
        <v>#DIV/0!</v>
      </c>
      <c r="P241" s="159" t="e">
        <f t="shared" si="16"/>
        <v>#DIV/0!</v>
      </c>
      <c r="Q241" s="160">
        <f>IF(M241="nio",0,IF(M241&gt;0,VLOOKUP(G241,'3-Productie normen'!A:L,VLOOKUP(M241,'3-Productie normen'!O:P,2,FALSE),FALSE)))</f>
        <v>0</v>
      </c>
      <c r="R241" s="160">
        <f t="shared" si="17"/>
        <v>0</v>
      </c>
      <c r="S241" s="161" t="str">
        <f>VLOOKUP(G241,'3-Productie normen'!A:L,10,FALSE)</f>
        <v>V</v>
      </c>
      <c r="T241" s="161" t="s">
        <v>238</v>
      </c>
      <c r="V241" s="123">
        <f t="shared" si="18"/>
        <v>1020</v>
      </c>
    </row>
    <row r="242" spans="1:22" ht="14.1" customHeight="1">
      <c r="A242" s="138">
        <f t="shared" si="19"/>
        <v>242</v>
      </c>
      <c r="B242" s="156" t="s">
        <v>91</v>
      </c>
      <c r="C242" s="156" t="s">
        <v>267</v>
      </c>
      <c r="D242" s="124" t="s">
        <v>190</v>
      </c>
      <c r="E242" s="168"/>
      <c r="F242" s="168" t="s">
        <v>220</v>
      </c>
      <c r="G242" s="169" t="s">
        <v>167</v>
      </c>
      <c r="H242" s="169" t="s">
        <v>221</v>
      </c>
      <c r="I242" s="121"/>
      <c r="J242" s="484">
        <v>0</v>
      </c>
      <c r="K242" s="442">
        <v>1</v>
      </c>
      <c r="L242" s="512"/>
      <c r="M242" s="158" t="s">
        <v>216</v>
      </c>
      <c r="N242" s="158"/>
      <c r="O242" s="159">
        <f t="shared" si="15"/>
        <v>0</v>
      </c>
      <c r="P242" s="159">
        <f t="shared" si="16"/>
        <v>0</v>
      </c>
      <c r="Q242" s="160">
        <f>IF(M242="nio",0,IF(M242&gt;0,VLOOKUP(G242,'3-Productie normen'!A:L,VLOOKUP(M242,'3-Productie normen'!O:P,2,FALSE),FALSE)))</f>
        <v>0</v>
      </c>
      <c r="R242" s="160">
        <f t="shared" si="17"/>
        <v>0</v>
      </c>
      <c r="S242" s="161">
        <f>VLOOKUP(G242,'3-Productie normen'!A:L,10,FALSE)</f>
        <v>0</v>
      </c>
      <c r="T242" s="161" t="s">
        <v>238</v>
      </c>
      <c r="V242" s="123">
        <f t="shared" si="18"/>
        <v>0</v>
      </c>
    </row>
    <row r="243" spans="1:22" ht="14.1" customHeight="1">
      <c r="A243" s="138">
        <f t="shared" si="19"/>
        <v>243</v>
      </c>
      <c r="B243" s="156" t="s">
        <v>91</v>
      </c>
      <c r="C243" s="156" t="s">
        <v>267</v>
      </c>
      <c r="D243" s="124" t="s">
        <v>190</v>
      </c>
      <c r="E243" s="168"/>
      <c r="F243" s="168" t="s">
        <v>249</v>
      </c>
      <c r="G243" s="169" t="s">
        <v>148</v>
      </c>
      <c r="H243" s="169" t="s">
        <v>195</v>
      </c>
      <c r="I243" s="121" t="s">
        <v>196</v>
      </c>
      <c r="J243" s="484">
        <v>10</v>
      </c>
      <c r="K243" s="442">
        <v>1</v>
      </c>
      <c r="L243" s="442">
        <v>1</v>
      </c>
      <c r="M243" s="158">
        <v>255</v>
      </c>
      <c r="N243" s="158">
        <v>5</v>
      </c>
      <c r="O243" s="159" t="e">
        <f t="shared" si="15"/>
        <v>#DIV/0!</v>
      </c>
      <c r="P243" s="159" t="e">
        <f t="shared" si="16"/>
        <v>#DIV/0!</v>
      </c>
      <c r="Q243" s="160">
        <f>IF(M243="nio",0,IF(M243&gt;0,VLOOKUP(G243,'3-Productie normen'!A:L,VLOOKUP(M243,'3-Productie normen'!O:P,2,FALSE),FALSE)))</f>
        <v>0</v>
      </c>
      <c r="R243" s="160">
        <f t="shared" si="17"/>
        <v>0</v>
      </c>
      <c r="S243" s="161" t="str">
        <f>VLOOKUP(G243,'3-Productie normen'!A:L,10,FALSE)</f>
        <v>S</v>
      </c>
      <c r="T243" s="161" t="s">
        <v>238</v>
      </c>
      <c r="V243" s="123">
        <f t="shared" si="18"/>
        <v>2550</v>
      </c>
    </row>
    <row r="244" spans="1:22" ht="14.1" customHeight="1">
      <c r="A244" s="138">
        <f t="shared" si="19"/>
        <v>244</v>
      </c>
      <c r="B244" s="156" t="s">
        <v>91</v>
      </c>
      <c r="C244" s="156" t="s">
        <v>267</v>
      </c>
      <c r="D244" s="124" t="s">
        <v>190</v>
      </c>
      <c r="E244" s="168"/>
      <c r="F244" s="168" t="s">
        <v>256</v>
      </c>
      <c r="G244" s="169" t="s">
        <v>155</v>
      </c>
      <c r="H244" s="168" t="s">
        <v>195</v>
      </c>
      <c r="I244" s="121" t="s">
        <v>196</v>
      </c>
      <c r="J244" s="484">
        <v>6</v>
      </c>
      <c r="K244" s="442">
        <v>1</v>
      </c>
      <c r="L244" s="512"/>
      <c r="M244" s="158">
        <v>52</v>
      </c>
      <c r="N244" s="158"/>
      <c r="O244" s="159" t="e">
        <f t="shared" si="15"/>
        <v>#DIV/0!</v>
      </c>
      <c r="P244" s="159">
        <f t="shared" si="16"/>
        <v>0</v>
      </c>
      <c r="Q244" s="160">
        <f>IF(M244="nio",0,IF(M244&gt;0,VLOOKUP(G244,'3-Productie normen'!A:L,VLOOKUP(M244,'3-Productie normen'!O:P,2,FALSE),FALSE)))</f>
        <v>0</v>
      </c>
      <c r="R244" s="160">
        <f t="shared" si="17"/>
        <v>0</v>
      </c>
      <c r="S244" s="161" t="str">
        <f>VLOOKUP(G244,'3-Productie normen'!A:L,10,FALSE)</f>
        <v>V</v>
      </c>
      <c r="T244" s="161" t="s">
        <v>238</v>
      </c>
      <c r="V244" s="123">
        <f t="shared" si="18"/>
        <v>312</v>
      </c>
    </row>
    <row r="245" spans="1:22" ht="14.1" customHeight="1">
      <c r="A245" s="138">
        <f t="shared" si="19"/>
        <v>245</v>
      </c>
      <c r="B245" s="156" t="s">
        <v>91</v>
      </c>
      <c r="C245" s="156" t="s">
        <v>267</v>
      </c>
      <c r="D245" s="124" t="s">
        <v>190</v>
      </c>
      <c r="E245" s="168"/>
      <c r="F245" s="168" t="s">
        <v>210</v>
      </c>
      <c r="G245" s="169" t="s">
        <v>157</v>
      </c>
      <c r="H245" s="168" t="s">
        <v>191</v>
      </c>
      <c r="I245" s="121" t="s">
        <v>192</v>
      </c>
      <c r="J245" s="484">
        <v>16</v>
      </c>
      <c r="K245" s="442">
        <v>1</v>
      </c>
      <c r="L245" s="442">
        <v>1</v>
      </c>
      <c r="M245" s="158">
        <v>255</v>
      </c>
      <c r="N245" s="158">
        <v>5</v>
      </c>
      <c r="O245" s="159" t="e">
        <f t="shared" si="15"/>
        <v>#DIV/0!</v>
      </c>
      <c r="P245" s="159" t="e">
        <f t="shared" si="16"/>
        <v>#DIV/0!</v>
      </c>
      <c r="Q245" s="160">
        <f>IF(M245="nio",0,IF(M245&gt;0,VLOOKUP(G245,'3-Productie normen'!A:L,VLOOKUP(M245,'3-Productie normen'!O:P,2,FALSE),FALSE)))</f>
        <v>0</v>
      </c>
      <c r="R245" s="160">
        <f t="shared" si="17"/>
        <v>0</v>
      </c>
      <c r="S245" s="161" t="str">
        <f>VLOOKUP(G245,'3-Productie normen'!A:L,10,FALSE)</f>
        <v>V</v>
      </c>
      <c r="T245" s="161" t="s">
        <v>238</v>
      </c>
      <c r="V245" s="123">
        <f t="shared" si="18"/>
        <v>4080</v>
      </c>
    </row>
    <row r="246" spans="1:22" ht="14.1" customHeight="1">
      <c r="A246" s="138">
        <f t="shared" si="19"/>
        <v>246</v>
      </c>
      <c r="B246" s="156" t="s">
        <v>91</v>
      </c>
      <c r="C246" s="156" t="s">
        <v>267</v>
      </c>
      <c r="D246" s="124" t="s">
        <v>190</v>
      </c>
      <c r="E246" s="168"/>
      <c r="F246" s="168" t="s">
        <v>200</v>
      </c>
      <c r="G246" s="169" t="s">
        <v>138</v>
      </c>
      <c r="H246" s="168" t="s">
        <v>191</v>
      </c>
      <c r="I246" s="121" t="s">
        <v>192</v>
      </c>
      <c r="J246" s="484">
        <v>12</v>
      </c>
      <c r="K246" s="442">
        <v>1</v>
      </c>
      <c r="L246" s="442">
        <v>1</v>
      </c>
      <c r="M246" s="158">
        <v>255</v>
      </c>
      <c r="N246" s="158">
        <v>5</v>
      </c>
      <c r="O246" s="159" t="e">
        <f t="shared" si="15"/>
        <v>#DIV/0!</v>
      </c>
      <c r="P246" s="159" t="e">
        <f t="shared" si="16"/>
        <v>#DIV/0!</v>
      </c>
      <c r="Q246" s="160">
        <f>IF(M246="nio",0,IF(M246&gt;0,VLOOKUP(G246,'3-Productie normen'!A:L,VLOOKUP(M246,'3-Productie normen'!O:P,2,FALSE),FALSE)))</f>
        <v>0</v>
      </c>
      <c r="R246" s="160">
        <f t="shared" si="17"/>
        <v>0</v>
      </c>
      <c r="S246" s="161" t="str">
        <f>VLOOKUP(G246,'3-Productie normen'!A:L,10,FALSE)</f>
        <v>B</v>
      </c>
      <c r="T246" s="161" t="s">
        <v>238</v>
      </c>
      <c r="V246" s="123">
        <f t="shared" si="18"/>
        <v>3060</v>
      </c>
    </row>
    <row r="247" spans="1:22" ht="14.1" customHeight="1">
      <c r="A247" s="138">
        <f t="shared" si="19"/>
        <v>247</v>
      </c>
      <c r="B247" s="156" t="s">
        <v>91</v>
      </c>
      <c r="C247" s="156" t="s">
        <v>267</v>
      </c>
      <c r="D247" s="124" t="s">
        <v>190</v>
      </c>
      <c r="E247" s="168"/>
      <c r="F247" s="168" t="s">
        <v>247</v>
      </c>
      <c r="G247" s="169" t="s">
        <v>160</v>
      </c>
      <c r="H247" s="168" t="s">
        <v>195</v>
      </c>
      <c r="I247" s="121" t="s">
        <v>196</v>
      </c>
      <c r="J247" s="484">
        <v>9</v>
      </c>
      <c r="K247" s="442">
        <v>1</v>
      </c>
      <c r="L247" s="442">
        <v>1</v>
      </c>
      <c r="M247" s="158">
        <v>255</v>
      </c>
      <c r="N247" s="158">
        <v>5</v>
      </c>
      <c r="O247" s="159" t="e">
        <f t="shared" si="15"/>
        <v>#DIV/0!</v>
      </c>
      <c r="P247" s="159" t="e">
        <f t="shared" si="16"/>
        <v>#DIV/0!</v>
      </c>
      <c r="Q247" s="160">
        <f>IF(M247="nio",0,IF(M247&gt;0,VLOOKUP(G247,'3-Productie normen'!A:L,VLOOKUP(M247,'3-Productie normen'!O:P,2,FALSE),FALSE)))</f>
        <v>0</v>
      </c>
      <c r="R247" s="160">
        <f t="shared" si="17"/>
        <v>0</v>
      </c>
      <c r="S247" s="161" t="str">
        <f>VLOOKUP(G247,'3-Productie normen'!A:L,10,FALSE)</f>
        <v>S</v>
      </c>
      <c r="T247" s="161" t="s">
        <v>238</v>
      </c>
      <c r="V247" s="123">
        <f t="shared" si="18"/>
        <v>2295</v>
      </c>
    </row>
    <row r="248" spans="1:22" ht="14.1" customHeight="1">
      <c r="A248" s="138">
        <f t="shared" si="19"/>
        <v>248</v>
      </c>
      <c r="B248" s="156" t="s">
        <v>91</v>
      </c>
      <c r="C248" s="156" t="s">
        <v>267</v>
      </c>
      <c r="D248" s="124" t="s">
        <v>190</v>
      </c>
      <c r="E248" s="168"/>
      <c r="F248" s="168" t="s">
        <v>230</v>
      </c>
      <c r="G248" s="169" t="s">
        <v>167</v>
      </c>
      <c r="H248" s="168" t="s">
        <v>271</v>
      </c>
      <c r="I248" s="168"/>
      <c r="J248" s="484">
        <v>3</v>
      </c>
      <c r="K248" s="442">
        <v>1</v>
      </c>
      <c r="L248" s="512"/>
      <c r="M248" s="158" t="s">
        <v>216</v>
      </c>
      <c r="N248" s="158"/>
      <c r="O248" s="159">
        <f t="shared" si="15"/>
        <v>0</v>
      </c>
      <c r="P248" s="159">
        <f t="shared" si="16"/>
        <v>0</v>
      </c>
      <c r="Q248" s="160">
        <f>IF(M248="nio",0,IF(M248&gt;0,VLOOKUP(G248,'3-Productie normen'!A:L,VLOOKUP(M248,'3-Productie normen'!O:P,2,FALSE),FALSE)))</f>
        <v>0</v>
      </c>
      <c r="R248" s="160">
        <f t="shared" si="17"/>
        <v>0</v>
      </c>
      <c r="S248" s="161">
        <f>VLOOKUP(G248,'3-Productie normen'!A:L,10,FALSE)</f>
        <v>0</v>
      </c>
      <c r="T248" s="161" t="s">
        <v>238</v>
      </c>
      <c r="V248" s="123">
        <f t="shared" si="18"/>
        <v>0</v>
      </c>
    </row>
    <row r="249" spans="1:22" ht="14.1" customHeight="1">
      <c r="A249" s="138">
        <f t="shared" si="19"/>
        <v>249</v>
      </c>
      <c r="B249" s="156" t="s">
        <v>91</v>
      </c>
      <c r="C249" s="156" t="s">
        <v>267</v>
      </c>
      <c r="D249" s="124" t="s">
        <v>190</v>
      </c>
      <c r="E249" s="168"/>
      <c r="F249" s="168" t="s">
        <v>224</v>
      </c>
      <c r="G249" s="169" t="s">
        <v>167</v>
      </c>
      <c r="H249" s="168" t="s">
        <v>272</v>
      </c>
      <c r="I249" s="168"/>
      <c r="J249" s="484">
        <v>32</v>
      </c>
      <c r="K249" s="442">
        <v>1</v>
      </c>
      <c r="L249" s="512"/>
      <c r="M249" s="158" t="s">
        <v>216</v>
      </c>
      <c r="N249" s="158"/>
      <c r="O249" s="159">
        <f t="shared" si="15"/>
        <v>0</v>
      </c>
      <c r="P249" s="159">
        <f t="shared" si="16"/>
        <v>0</v>
      </c>
      <c r="Q249" s="160">
        <f>IF(M249="nio",0,IF(M249&gt;0,VLOOKUP(G249,'3-Productie normen'!A:L,VLOOKUP(M249,'3-Productie normen'!O:P,2,FALSE),FALSE)))</f>
        <v>0</v>
      </c>
      <c r="R249" s="160">
        <f t="shared" si="17"/>
        <v>0</v>
      </c>
      <c r="S249" s="161">
        <f>VLOOKUP(G249,'3-Productie normen'!A:L,10,FALSE)</f>
        <v>0</v>
      </c>
      <c r="T249" s="161" t="s">
        <v>238</v>
      </c>
      <c r="V249" s="123">
        <f t="shared" si="18"/>
        <v>0</v>
      </c>
    </row>
    <row r="250" spans="1:22" ht="14.1" customHeight="1">
      <c r="A250" s="138">
        <f t="shared" si="19"/>
        <v>250</v>
      </c>
      <c r="B250" s="156" t="s">
        <v>91</v>
      </c>
      <c r="C250" s="156" t="s">
        <v>267</v>
      </c>
      <c r="D250" s="124" t="s">
        <v>190</v>
      </c>
      <c r="E250" s="168"/>
      <c r="F250" s="168" t="s">
        <v>212</v>
      </c>
      <c r="G250" s="169" t="s">
        <v>166</v>
      </c>
      <c r="H250" s="168" t="s">
        <v>191</v>
      </c>
      <c r="I250" s="121" t="s">
        <v>192</v>
      </c>
      <c r="J250" s="484">
        <v>28</v>
      </c>
      <c r="K250" s="442">
        <v>1</v>
      </c>
      <c r="L250" s="442">
        <v>1</v>
      </c>
      <c r="M250" s="158">
        <v>255</v>
      </c>
      <c r="N250" s="158">
        <v>5</v>
      </c>
      <c r="O250" s="159" t="e">
        <f t="shared" si="15"/>
        <v>#DIV/0!</v>
      </c>
      <c r="P250" s="159" t="e">
        <f t="shared" si="16"/>
        <v>#DIV/0!</v>
      </c>
      <c r="Q250" s="160">
        <f>IF(M250="nio",0,IF(M250&gt;0,VLOOKUP(G250,'3-Productie normen'!A:L,VLOOKUP(M250,'3-Productie normen'!O:P,2,FALSE),FALSE)))</f>
        <v>0</v>
      </c>
      <c r="R250" s="160">
        <f t="shared" si="17"/>
        <v>0</v>
      </c>
      <c r="S250" s="161" t="str">
        <f>VLOOKUP(G250,'3-Productie normen'!A:L,10,FALSE)</f>
        <v>V</v>
      </c>
      <c r="T250" s="161" t="s">
        <v>238</v>
      </c>
      <c r="V250" s="123">
        <f t="shared" si="18"/>
        <v>7140</v>
      </c>
    </row>
    <row r="251" spans="1:22" ht="14.1" customHeight="1">
      <c r="A251" s="138">
        <f t="shared" si="19"/>
        <v>251</v>
      </c>
      <c r="B251" s="156" t="s">
        <v>91</v>
      </c>
      <c r="C251" s="156" t="s">
        <v>267</v>
      </c>
      <c r="D251" s="124" t="s">
        <v>190</v>
      </c>
      <c r="E251" s="168"/>
      <c r="F251" s="168" t="s">
        <v>212</v>
      </c>
      <c r="G251" s="169" t="s">
        <v>166</v>
      </c>
      <c r="H251" s="168" t="s">
        <v>191</v>
      </c>
      <c r="I251" s="121" t="s">
        <v>192</v>
      </c>
      <c r="J251" s="484">
        <v>30</v>
      </c>
      <c r="K251" s="442">
        <v>1</v>
      </c>
      <c r="L251" s="442">
        <v>1</v>
      </c>
      <c r="M251" s="158">
        <v>255</v>
      </c>
      <c r="N251" s="158">
        <v>5</v>
      </c>
      <c r="O251" s="159" t="e">
        <f t="shared" si="15"/>
        <v>#DIV/0!</v>
      </c>
      <c r="P251" s="159" t="e">
        <f t="shared" si="16"/>
        <v>#DIV/0!</v>
      </c>
      <c r="Q251" s="160">
        <f>IF(M251="nio",0,IF(M251&gt;0,VLOOKUP(G251,'3-Productie normen'!A:L,VLOOKUP(M251,'3-Productie normen'!O:P,2,FALSE),FALSE)))</f>
        <v>0</v>
      </c>
      <c r="R251" s="160">
        <f t="shared" si="17"/>
        <v>0</v>
      </c>
      <c r="S251" s="161" t="str">
        <f>VLOOKUP(G251,'3-Productie normen'!A:L,10,FALSE)</f>
        <v>V</v>
      </c>
      <c r="T251" s="161" t="s">
        <v>238</v>
      </c>
      <c r="V251" s="123">
        <f t="shared" si="18"/>
        <v>7650</v>
      </c>
    </row>
    <row r="252" spans="1:22" ht="14.1" customHeight="1">
      <c r="A252" s="138">
        <f t="shared" si="19"/>
        <v>252</v>
      </c>
      <c r="B252" s="156" t="s">
        <v>91</v>
      </c>
      <c r="C252" s="156" t="s">
        <v>267</v>
      </c>
      <c r="D252" s="124" t="s">
        <v>190</v>
      </c>
      <c r="E252" s="168"/>
      <c r="F252" s="168" t="s">
        <v>266</v>
      </c>
      <c r="G252" s="169" t="s">
        <v>168</v>
      </c>
      <c r="H252" s="168" t="s">
        <v>271</v>
      </c>
      <c r="I252" s="168"/>
      <c r="J252" s="484">
        <v>0</v>
      </c>
      <c r="K252" s="442">
        <v>1</v>
      </c>
      <c r="L252" s="512"/>
      <c r="M252" s="158" t="s">
        <v>216</v>
      </c>
      <c r="N252" s="158"/>
      <c r="O252" s="159">
        <f t="shared" si="15"/>
        <v>0</v>
      </c>
      <c r="P252" s="159">
        <f t="shared" si="16"/>
        <v>0</v>
      </c>
      <c r="Q252" s="160">
        <f>IF(M252="nio",0,IF(M252&gt;0,VLOOKUP(G252,'3-Productie normen'!A:L,VLOOKUP(M252,'3-Productie normen'!O:P,2,FALSE),FALSE)))</f>
        <v>0</v>
      </c>
      <c r="R252" s="160">
        <f t="shared" si="17"/>
        <v>0</v>
      </c>
      <c r="S252" s="161">
        <f>VLOOKUP(G252,'3-Productie normen'!A:L,10,FALSE)</f>
        <v>0</v>
      </c>
      <c r="T252" s="161" t="s">
        <v>238</v>
      </c>
      <c r="V252" s="123">
        <f t="shared" si="18"/>
        <v>0</v>
      </c>
    </row>
    <row r="253" spans="1:22" ht="14.1" customHeight="1">
      <c r="A253" s="138">
        <f t="shared" si="19"/>
        <v>253</v>
      </c>
      <c r="B253" s="156" t="s">
        <v>91</v>
      </c>
      <c r="C253" s="156" t="s">
        <v>267</v>
      </c>
      <c r="D253" s="124" t="s">
        <v>190</v>
      </c>
      <c r="E253" s="168"/>
      <c r="F253" s="168" t="s">
        <v>266</v>
      </c>
      <c r="G253" s="169" t="s">
        <v>168</v>
      </c>
      <c r="H253" s="168" t="s">
        <v>271</v>
      </c>
      <c r="I253" s="168"/>
      <c r="J253" s="484">
        <v>0</v>
      </c>
      <c r="K253" s="442">
        <v>1</v>
      </c>
      <c r="L253" s="512"/>
      <c r="M253" s="158" t="s">
        <v>216</v>
      </c>
      <c r="N253" s="158"/>
      <c r="O253" s="159">
        <f t="shared" si="15"/>
        <v>0</v>
      </c>
      <c r="P253" s="159">
        <f t="shared" si="16"/>
        <v>0</v>
      </c>
      <c r="Q253" s="160">
        <f>IF(M253="nio",0,IF(M253&gt;0,VLOOKUP(G253,'3-Productie normen'!A:L,VLOOKUP(M253,'3-Productie normen'!O:P,2,FALSE),FALSE)))</f>
        <v>0</v>
      </c>
      <c r="R253" s="160">
        <f t="shared" si="17"/>
        <v>0</v>
      </c>
      <c r="S253" s="161">
        <f>VLOOKUP(G253,'3-Productie normen'!A:L,10,FALSE)</f>
        <v>0</v>
      </c>
      <c r="T253" s="161" t="s">
        <v>238</v>
      </c>
      <c r="V253" s="123">
        <f t="shared" si="18"/>
        <v>0</v>
      </c>
    </row>
    <row r="254" spans="1:22" ht="14.1" customHeight="1">
      <c r="A254" s="138">
        <f t="shared" si="19"/>
        <v>254</v>
      </c>
      <c r="B254" s="156" t="s">
        <v>91</v>
      </c>
      <c r="C254" s="156" t="s">
        <v>267</v>
      </c>
      <c r="D254" s="124" t="s">
        <v>190</v>
      </c>
      <c r="E254" s="168"/>
      <c r="F254" s="168" t="s">
        <v>214</v>
      </c>
      <c r="G254" s="169" t="s">
        <v>168</v>
      </c>
      <c r="H254" s="168" t="s">
        <v>195</v>
      </c>
      <c r="I254" s="121"/>
      <c r="J254" s="484">
        <v>2</v>
      </c>
      <c r="K254" s="442">
        <v>1</v>
      </c>
      <c r="L254" s="512"/>
      <c r="M254" s="158" t="s">
        <v>216</v>
      </c>
      <c r="N254" s="158"/>
      <c r="O254" s="159">
        <f t="shared" si="15"/>
        <v>0</v>
      </c>
      <c r="P254" s="159">
        <f t="shared" si="16"/>
        <v>0</v>
      </c>
      <c r="Q254" s="160">
        <f>IF(M254="nio",0,IF(M254&gt;0,VLOOKUP(G254,'3-Productie normen'!A:L,VLOOKUP(M254,'3-Productie normen'!O:P,2,FALSE),FALSE)))</f>
        <v>0</v>
      </c>
      <c r="R254" s="160">
        <f t="shared" si="17"/>
        <v>0</v>
      </c>
      <c r="S254" s="161">
        <f>VLOOKUP(G254,'3-Productie normen'!A:L,10,FALSE)</f>
        <v>0</v>
      </c>
      <c r="T254" s="161" t="s">
        <v>238</v>
      </c>
      <c r="V254" s="123">
        <f t="shared" si="18"/>
        <v>0</v>
      </c>
    </row>
    <row r="255" spans="1:22" ht="14.1" customHeight="1">
      <c r="A255" s="138">
        <f t="shared" si="19"/>
        <v>255</v>
      </c>
      <c r="B255" s="156" t="s">
        <v>91</v>
      </c>
      <c r="C255" s="156" t="s">
        <v>267</v>
      </c>
      <c r="D255" s="124" t="s">
        <v>190</v>
      </c>
      <c r="E255" s="168"/>
      <c r="F255" s="168" t="s">
        <v>273</v>
      </c>
      <c r="G255" s="169" t="s">
        <v>168</v>
      </c>
      <c r="H255" s="168" t="s">
        <v>272</v>
      </c>
      <c r="I255" s="168"/>
      <c r="J255" s="484">
        <v>28</v>
      </c>
      <c r="K255" s="442">
        <v>1</v>
      </c>
      <c r="L255" s="512"/>
      <c r="M255" s="158" t="s">
        <v>216</v>
      </c>
      <c r="N255" s="158"/>
      <c r="O255" s="159">
        <f t="shared" si="15"/>
        <v>0</v>
      </c>
      <c r="P255" s="159">
        <f t="shared" si="16"/>
        <v>0</v>
      </c>
      <c r="Q255" s="160">
        <f>IF(M255="nio",0,IF(M255&gt;0,VLOOKUP(G255,'3-Productie normen'!A:L,VLOOKUP(M255,'3-Productie normen'!O:P,2,FALSE),FALSE)))</f>
        <v>0</v>
      </c>
      <c r="R255" s="160">
        <f t="shared" si="17"/>
        <v>0</v>
      </c>
      <c r="S255" s="161">
        <f>VLOOKUP(G255,'3-Productie normen'!A:L,10,FALSE)</f>
        <v>0</v>
      </c>
      <c r="T255" s="161" t="s">
        <v>238</v>
      </c>
      <c r="V255" s="123">
        <f t="shared" si="18"/>
        <v>0</v>
      </c>
    </row>
    <row r="256" spans="1:22" ht="14.1" customHeight="1">
      <c r="A256" s="138">
        <f t="shared" si="19"/>
        <v>256</v>
      </c>
      <c r="B256" s="156" t="s">
        <v>91</v>
      </c>
      <c r="C256" s="156" t="s">
        <v>267</v>
      </c>
      <c r="D256" s="124" t="s">
        <v>190</v>
      </c>
      <c r="E256" s="168"/>
      <c r="F256" s="168" t="s">
        <v>274</v>
      </c>
      <c r="G256" s="169" t="s">
        <v>168</v>
      </c>
      <c r="H256" s="168" t="s">
        <v>271</v>
      </c>
      <c r="I256" s="168"/>
      <c r="J256" s="484">
        <v>1.5</v>
      </c>
      <c r="K256" s="442">
        <v>1</v>
      </c>
      <c r="L256" s="512"/>
      <c r="M256" s="158" t="s">
        <v>216</v>
      </c>
      <c r="N256" s="158"/>
      <c r="O256" s="159">
        <f t="shared" si="15"/>
        <v>0</v>
      </c>
      <c r="P256" s="159">
        <f t="shared" si="16"/>
        <v>0</v>
      </c>
      <c r="Q256" s="160">
        <f>IF(M256="nio",0,IF(M256&gt;0,VLOOKUP(G256,'3-Productie normen'!A:L,VLOOKUP(M256,'3-Productie normen'!O:P,2,FALSE),FALSE)))</f>
        <v>0</v>
      </c>
      <c r="R256" s="160">
        <f t="shared" si="17"/>
        <v>0</v>
      </c>
      <c r="S256" s="161">
        <f>VLOOKUP(G256,'3-Productie normen'!A:L,10,FALSE)</f>
        <v>0</v>
      </c>
      <c r="T256" s="161" t="s">
        <v>238</v>
      </c>
      <c r="V256" s="123">
        <f t="shared" si="18"/>
        <v>0</v>
      </c>
    </row>
    <row r="257" spans="1:22" ht="14.1" customHeight="1">
      <c r="A257" s="138">
        <f t="shared" si="19"/>
        <v>257</v>
      </c>
      <c r="B257" s="156" t="s">
        <v>91</v>
      </c>
      <c r="C257" s="156" t="s">
        <v>267</v>
      </c>
      <c r="D257" s="124" t="s">
        <v>190</v>
      </c>
      <c r="E257" s="168"/>
      <c r="F257" s="168" t="s">
        <v>275</v>
      </c>
      <c r="G257" s="169" t="s">
        <v>166</v>
      </c>
      <c r="H257" s="168" t="s">
        <v>272</v>
      </c>
      <c r="I257" s="168"/>
      <c r="J257" s="484">
        <v>0</v>
      </c>
      <c r="K257" s="442">
        <v>1</v>
      </c>
      <c r="L257" s="442">
        <v>1</v>
      </c>
      <c r="M257" s="158">
        <v>255</v>
      </c>
      <c r="N257" s="158">
        <v>5</v>
      </c>
      <c r="O257" s="159" t="e">
        <f t="shared" si="15"/>
        <v>#DIV/0!</v>
      </c>
      <c r="P257" s="159" t="e">
        <f t="shared" si="16"/>
        <v>#DIV/0!</v>
      </c>
      <c r="Q257" s="160">
        <f>IF(M257="nio",0,IF(M257&gt;0,VLOOKUP(G257,'3-Productie normen'!A:L,VLOOKUP(M257,'3-Productie normen'!O:P,2,FALSE),FALSE)))</f>
        <v>0</v>
      </c>
      <c r="R257" s="160">
        <f t="shared" si="17"/>
        <v>0</v>
      </c>
      <c r="S257" s="161" t="str">
        <f>VLOOKUP(G257,'3-Productie normen'!A:L,10,FALSE)</f>
        <v>V</v>
      </c>
      <c r="T257" s="161" t="s">
        <v>238</v>
      </c>
      <c r="V257" s="123">
        <f t="shared" si="18"/>
        <v>0</v>
      </c>
    </row>
    <row r="258" spans="1:22" ht="14.1" customHeight="1">
      <c r="A258" s="138">
        <f t="shared" si="19"/>
        <v>258</v>
      </c>
      <c r="B258" s="156" t="s">
        <v>91</v>
      </c>
      <c r="C258" s="156" t="s">
        <v>267</v>
      </c>
      <c r="D258" s="124" t="s">
        <v>190</v>
      </c>
      <c r="E258" s="168"/>
      <c r="F258" s="168" t="s">
        <v>153</v>
      </c>
      <c r="G258" s="169" t="s">
        <v>153</v>
      </c>
      <c r="H258" s="168" t="s">
        <v>276</v>
      </c>
      <c r="I258" s="121" t="s">
        <v>196</v>
      </c>
      <c r="J258" s="484">
        <v>4</v>
      </c>
      <c r="K258" s="442">
        <v>1</v>
      </c>
      <c r="L258" s="442">
        <v>1</v>
      </c>
      <c r="M258" s="158">
        <v>255</v>
      </c>
      <c r="N258" s="158">
        <v>5</v>
      </c>
      <c r="O258" s="159" t="e">
        <f t="shared" si="15"/>
        <v>#DIV/0!</v>
      </c>
      <c r="P258" s="159" t="e">
        <f t="shared" si="16"/>
        <v>#DIV/0!</v>
      </c>
      <c r="Q258" s="160">
        <f>IF(M258="nio",0,IF(M258&gt;0,VLOOKUP(G258,'3-Productie normen'!A:L,VLOOKUP(M258,'3-Productie normen'!O:P,2,FALSE),FALSE)))</f>
        <v>0</v>
      </c>
      <c r="R258" s="160">
        <f t="shared" si="17"/>
        <v>0</v>
      </c>
      <c r="S258" s="161" t="str">
        <f>VLOOKUP(G258,'3-Productie normen'!A:L,10,FALSE)</f>
        <v>V</v>
      </c>
      <c r="T258" s="161" t="s">
        <v>238</v>
      </c>
      <c r="V258" s="123">
        <f t="shared" si="18"/>
        <v>1020</v>
      </c>
    </row>
    <row r="259" spans="1:22" ht="14.1" customHeight="1">
      <c r="A259" s="138">
        <f t="shared" si="19"/>
        <v>259</v>
      </c>
      <c r="B259" s="156" t="s">
        <v>91</v>
      </c>
      <c r="C259" s="156" t="s">
        <v>267</v>
      </c>
      <c r="D259" s="124" t="s">
        <v>190</v>
      </c>
      <c r="E259" s="170"/>
      <c r="F259" s="170" t="s">
        <v>274</v>
      </c>
      <c r="G259" s="480" t="s">
        <v>168</v>
      </c>
      <c r="H259" s="168" t="s">
        <v>272</v>
      </c>
      <c r="I259" s="168"/>
      <c r="J259" s="484">
        <v>8</v>
      </c>
      <c r="K259" s="442">
        <v>1</v>
      </c>
      <c r="L259" s="512"/>
      <c r="M259" s="158" t="s">
        <v>216</v>
      </c>
      <c r="N259" s="158"/>
      <c r="O259" s="159">
        <f t="shared" si="15"/>
        <v>0</v>
      </c>
      <c r="P259" s="159">
        <f t="shared" si="16"/>
        <v>0</v>
      </c>
      <c r="Q259" s="160">
        <f>IF(M259="nio",0,IF(M259&gt;0,VLOOKUP(G259,'3-Productie normen'!A:L,VLOOKUP(M259,'3-Productie normen'!O:P,2,FALSE),FALSE)))</f>
        <v>0</v>
      </c>
      <c r="R259" s="160">
        <f t="shared" si="17"/>
        <v>0</v>
      </c>
      <c r="S259" s="161">
        <f>VLOOKUP(G259,'3-Productie normen'!A:L,10,FALSE)</f>
        <v>0</v>
      </c>
      <c r="T259" s="161" t="s">
        <v>238</v>
      </c>
      <c r="V259" s="123">
        <f t="shared" si="18"/>
        <v>0</v>
      </c>
    </row>
    <row r="260" spans="1:22" ht="14.1" customHeight="1">
      <c r="A260" s="138">
        <f t="shared" si="19"/>
        <v>260</v>
      </c>
      <c r="B260" s="156" t="s">
        <v>91</v>
      </c>
      <c r="C260" s="156" t="s">
        <v>267</v>
      </c>
      <c r="D260" s="124" t="s">
        <v>190</v>
      </c>
      <c r="E260" s="168"/>
      <c r="F260" s="168" t="s">
        <v>252</v>
      </c>
      <c r="G260" s="169" t="s">
        <v>138</v>
      </c>
      <c r="H260" s="168" t="s">
        <v>191</v>
      </c>
      <c r="I260" s="121" t="s">
        <v>192</v>
      </c>
      <c r="J260" s="484">
        <v>10</v>
      </c>
      <c r="K260" s="442">
        <v>1</v>
      </c>
      <c r="L260" s="442">
        <v>1</v>
      </c>
      <c r="M260" s="158">
        <v>255</v>
      </c>
      <c r="N260" s="158">
        <v>5</v>
      </c>
      <c r="O260" s="159" t="e">
        <f t="shared" si="15"/>
        <v>#DIV/0!</v>
      </c>
      <c r="P260" s="159" t="e">
        <f t="shared" si="16"/>
        <v>#DIV/0!</v>
      </c>
      <c r="Q260" s="160">
        <f>IF(M260="nio",0,IF(M260&gt;0,VLOOKUP(G260,'3-Productie normen'!A:L,VLOOKUP(M260,'3-Productie normen'!O:P,2,FALSE),FALSE)))</f>
        <v>0</v>
      </c>
      <c r="R260" s="160">
        <f t="shared" si="17"/>
        <v>0</v>
      </c>
      <c r="S260" s="161" t="str">
        <f>VLOOKUP(G260,'3-Productie normen'!A:L,10,FALSE)</f>
        <v>B</v>
      </c>
      <c r="T260" s="161" t="s">
        <v>238</v>
      </c>
      <c r="V260" s="123">
        <f t="shared" si="18"/>
        <v>2550</v>
      </c>
    </row>
    <row r="261" spans="1:22" ht="14.1" customHeight="1">
      <c r="A261" s="138">
        <f t="shared" si="19"/>
        <v>261</v>
      </c>
      <c r="B261" s="156" t="s">
        <v>91</v>
      </c>
      <c r="C261" s="156" t="s">
        <v>267</v>
      </c>
      <c r="D261" s="124" t="s">
        <v>190</v>
      </c>
      <c r="E261" s="168"/>
      <c r="F261" s="168" t="s">
        <v>260</v>
      </c>
      <c r="G261" s="169" t="s">
        <v>166</v>
      </c>
      <c r="H261" s="168" t="s">
        <v>191</v>
      </c>
      <c r="I261" s="121" t="s">
        <v>192</v>
      </c>
      <c r="J261" s="484">
        <v>35</v>
      </c>
      <c r="K261" s="442">
        <v>1</v>
      </c>
      <c r="L261" s="442">
        <v>1</v>
      </c>
      <c r="M261" s="158">
        <v>255</v>
      </c>
      <c r="N261" s="158">
        <v>5</v>
      </c>
      <c r="O261" s="159" t="e">
        <f t="shared" si="15"/>
        <v>#DIV/0!</v>
      </c>
      <c r="P261" s="159" t="e">
        <f t="shared" si="16"/>
        <v>#DIV/0!</v>
      </c>
      <c r="Q261" s="160">
        <f>IF(M261="nio",0,IF(M261&gt;0,VLOOKUP(G261,'3-Productie normen'!A:L,VLOOKUP(M261,'3-Productie normen'!O:P,2,FALSE),FALSE)))</f>
        <v>0</v>
      </c>
      <c r="R261" s="160">
        <f t="shared" si="17"/>
        <v>0</v>
      </c>
      <c r="S261" s="161" t="str">
        <f>VLOOKUP(G261,'3-Productie normen'!A:L,10,FALSE)</f>
        <v>V</v>
      </c>
      <c r="T261" s="161" t="s">
        <v>238</v>
      </c>
      <c r="V261" s="123">
        <f t="shared" si="18"/>
        <v>8925</v>
      </c>
    </row>
    <row r="262" spans="1:22" ht="14.1" customHeight="1">
      <c r="A262" s="138">
        <f t="shared" si="19"/>
        <v>262</v>
      </c>
      <c r="B262" s="156" t="s">
        <v>91</v>
      </c>
      <c r="C262" s="156" t="s">
        <v>267</v>
      </c>
      <c r="D262" s="124" t="s">
        <v>190</v>
      </c>
      <c r="E262" s="168"/>
      <c r="F262" s="168" t="s">
        <v>204</v>
      </c>
      <c r="G262" s="169" t="s">
        <v>163</v>
      </c>
      <c r="H262" s="168" t="s">
        <v>205</v>
      </c>
      <c r="I262" s="168"/>
      <c r="J262" s="484">
        <v>4</v>
      </c>
      <c r="K262" s="442">
        <v>1</v>
      </c>
      <c r="L262" s="442">
        <v>1</v>
      </c>
      <c r="M262" s="158">
        <v>255</v>
      </c>
      <c r="N262" s="158">
        <v>5</v>
      </c>
      <c r="O262" s="159" t="e">
        <f t="shared" si="15"/>
        <v>#DIV/0!</v>
      </c>
      <c r="P262" s="159" t="e">
        <f t="shared" si="16"/>
        <v>#DIV/0!</v>
      </c>
      <c r="Q262" s="160">
        <f>IF(M262="nio",0,IF(M262&gt;0,VLOOKUP(G262,'3-Productie normen'!A:L,VLOOKUP(M262,'3-Productie normen'!O:P,2,FALSE),FALSE)))</f>
        <v>0</v>
      </c>
      <c r="R262" s="160">
        <f t="shared" si="17"/>
        <v>0</v>
      </c>
      <c r="S262" s="161" t="str">
        <f>VLOOKUP(G262,'3-Productie normen'!A:L,10,FALSE)</f>
        <v>V</v>
      </c>
      <c r="T262" s="161" t="s">
        <v>238</v>
      </c>
      <c r="V262" s="123">
        <f t="shared" si="18"/>
        <v>1020</v>
      </c>
    </row>
    <row r="263" spans="1:22" ht="14.1" customHeight="1">
      <c r="A263" s="138">
        <f t="shared" si="19"/>
        <v>263</v>
      </c>
      <c r="B263" s="156" t="s">
        <v>91</v>
      </c>
      <c r="C263" s="156" t="s">
        <v>267</v>
      </c>
      <c r="D263" s="124" t="s">
        <v>190</v>
      </c>
      <c r="E263" s="168"/>
      <c r="F263" s="168" t="s">
        <v>142</v>
      </c>
      <c r="G263" s="121" t="s">
        <v>142</v>
      </c>
      <c r="H263" s="168" t="s">
        <v>201</v>
      </c>
      <c r="I263" s="168" t="s">
        <v>202</v>
      </c>
      <c r="J263" s="484">
        <v>4</v>
      </c>
      <c r="K263" s="442">
        <v>1</v>
      </c>
      <c r="L263" s="442">
        <v>1</v>
      </c>
      <c r="M263" s="158">
        <v>255</v>
      </c>
      <c r="N263" s="158">
        <v>5</v>
      </c>
      <c r="O263" s="159" t="e">
        <f t="shared" si="15"/>
        <v>#DIV/0!</v>
      </c>
      <c r="P263" s="159" t="e">
        <f t="shared" si="16"/>
        <v>#DIV/0!</v>
      </c>
      <c r="Q263" s="160">
        <f>IF(M263="nio",0,IF(M263&gt;0,VLOOKUP(G263,'3-Productie normen'!A:L,VLOOKUP(M263,'3-Productie normen'!O:P,2,FALSE),FALSE)))</f>
        <v>0</v>
      </c>
      <c r="R263" s="160">
        <f t="shared" si="17"/>
        <v>0</v>
      </c>
      <c r="S263" s="161" t="str">
        <f>VLOOKUP(G263,'3-Productie normen'!A:L,10,FALSE)</f>
        <v>V</v>
      </c>
      <c r="T263" s="161" t="s">
        <v>238</v>
      </c>
      <c r="V263" s="123">
        <f t="shared" si="18"/>
        <v>1020</v>
      </c>
    </row>
    <row r="264" spans="1:22" ht="14.1" customHeight="1">
      <c r="A264" s="138">
        <f t="shared" si="19"/>
        <v>264</v>
      </c>
      <c r="B264" s="156" t="s">
        <v>91</v>
      </c>
      <c r="C264" s="156" t="s">
        <v>267</v>
      </c>
      <c r="D264" s="124" t="s">
        <v>190</v>
      </c>
      <c r="E264" s="168"/>
      <c r="F264" s="168" t="s">
        <v>277</v>
      </c>
      <c r="G264" s="169" t="s">
        <v>167</v>
      </c>
      <c r="H264" s="168" t="s">
        <v>272</v>
      </c>
      <c r="I264" s="168"/>
      <c r="J264" s="484">
        <v>8</v>
      </c>
      <c r="K264" s="442">
        <v>1</v>
      </c>
      <c r="L264" s="512"/>
      <c r="M264" s="158" t="s">
        <v>216</v>
      </c>
      <c r="N264" s="158"/>
      <c r="O264" s="159">
        <f t="shared" si="15"/>
        <v>0</v>
      </c>
      <c r="P264" s="159">
        <f t="shared" si="16"/>
        <v>0</v>
      </c>
      <c r="Q264" s="160">
        <f>IF(M264="nio",0,IF(M264&gt;0,VLOOKUP(G264,'3-Productie normen'!A:L,VLOOKUP(M264,'3-Productie normen'!O:P,2,FALSE),FALSE)))</f>
        <v>0</v>
      </c>
      <c r="R264" s="160">
        <f t="shared" si="17"/>
        <v>0</v>
      </c>
      <c r="S264" s="161">
        <f>VLOOKUP(G264,'3-Productie normen'!A:L,10,FALSE)</f>
        <v>0</v>
      </c>
      <c r="T264" s="161" t="s">
        <v>238</v>
      </c>
      <c r="V264" s="123">
        <f t="shared" si="18"/>
        <v>0</v>
      </c>
    </row>
    <row r="265" spans="1:22" ht="14.1" customHeight="1">
      <c r="A265" s="138">
        <f t="shared" si="19"/>
        <v>265</v>
      </c>
      <c r="B265" s="156" t="s">
        <v>91</v>
      </c>
      <c r="C265" s="156" t="s">
        <v>267</v>
      </c>
      <c r="D265" s="124" t="s">
        <v>190</v>
      </c>
      <c r="E265" s="168"/>
      <c r="F265" s="168" t="s">
        <v>212</v>
      </c>
      <c r="G265" s="169" t="s">
        <v>166</v>
      </c>
      <c r="H265" s="168" t="s">
        <v>191</v>
      </c>
      <c r="I265" s="121" t="s">
        <v>192</v>
      </c>
      <c r="J265" s="484">
        <v>14</v>
      </c>
      <c r="K265" s="442">
        <v>1</v>
      </c>
      <c r="L265" s="442">
        <v>1</v>
      </c>
      <c r="M265" s="158">
        <v>255</v>
      </c>
      <c r="N265" s="158">
        <v>5</v>
      </c>
      <c r="O265" s="159" t="e">
        <f t="shared" si="15"/>
        <v>#DIV/0!</v>
      </c>
      <c r="P265" s="159" t="e">
        <f t="shared" si="16"/>
        <v>#DIV/0!</v>
      </c>
      <c r="Q265" s="160">
        <f>IF(M265="nio",0,IF(M265&gt;0,VLOOKUP(G265,'3-Productie normen'!A:L,VLOOKUP(M265,'3-Productie normen'!O:P,2,FALSE),FALSE)))</f>
        <v>0</v>
      </c>
      <c r="R265" s="160">
        <f t="shared" si="17"/>
        <v>0</v>
      </c>
      <c r="S265" s="161" t="str">
        <f>VLOOKUP(G265,'3-Productie normen'!A:L,10,FALSE)</f>
        <v>V</v>
      </c>
      <c r="T265" s="161" t="s">
        <v>238</v>
      </c>
      <c r="V265" s="123">
        <f t="shared" si="18"/>
        <v>3570</v>
      </c>
    </row>
    <row r="266" spans="1:22" ht="14.1" customHeight="1">
      <c r="A266" s="138">
        <f t="shared" si="19"/>
        <v>266</v>
      </c>
      <c r="B266" s="156" t="s">
        <v>91</v>
      </c>
      <c r="C266" s="156" t="s">
        <v>267</v>
      </c>
      <c r="D266" s="124" t="s">
        <v>190</v>
      </c>
      <c r="E266" s="168"/>
      <c r="F266" s="168" t="s">
        <v>222</v>
      </c>
      <c r="G266" s="169" t="s">
        <v>167</v>
      </c>
      <c r="H266" s="168" t="s">
        <v>240</v>
      </c>
      <c r="I266" s="121"/>
      <c r="J266" s="484">
        <v>20</v>
      </c>
      <c r="K266" s="442">
        <v>1</v>
      </c>
      <c r="L266" s="512"/>
      <c r="M266" s="158" t="s">
        <v>216</v>
      </c>
      <c r="N266" s="158"/>
      <c r="O266" s="159">
        <f t="shared" ref="O266:O329" si="20">IF(M266="nio",0,IF(M266&gt;0,M266*J266/Q266,0))*K266</f>
        <v>0</v>
      </c>
      <c r="P266" s="159">
        <f t="shared" ref="P266:P329" si="21">IF(N266&gt;0,N266*J266/R266,0)*L266</f>
        <v>0</v>
      </c>
      <c r="Q266" s="160">
        <f>IF(M266="nio",0,IF(M266&gt;0,VLOOKUP(G266,'3-Productie normen'!A:L,VLOOKUP(M266,'3-Productie normen'!O:P,2,FALSE),FALSE)))</f>
        <v>0</v>
      </c>
      <c r="R266" s="160">
        <f t="shared" ref="R266:R329" si="22">IF(N266&gt;0,Q266*$R$8,0)</f>
        <v>0</v>
      </c>
      <c r="S266" s="161">
        <f>VLOOKUP(G266,'3-Productie normen'!A:L,10,FALSE)</f>
        <v>0</v>
      </c>
      <c r="T266" s="161" t="s">
        <v>238</v>
      </c>
      <c r="V266" s="123">
        <f t="shared" ref="V266:V329" si="23">SUM(M266:M266)*J266</f>
        <v>0</v>
      </c>
    </row>
    <row r="267" spans="1:22" ht="14.1" customHeight="1">
      <c r="A267" s="138">
        <f t="shared" ref="A267:A330" si="24">A266+1</f>
        <v>267</v>
      </c>
      <c r="B267" s="156" t="s">
        <v>91</v>
      </c>
      <c r="C267" s="156" t="s">
        <v>267</v>
      </c>
      <c r="D267" s="124" t="s">
        <v>190</v>
      </c>
      <c r="E267" s="168"/>
      <c r="F267" s="168" t="s">
        <v>224</v>
      </c>
      <c r="G267" s="169" t="s">
        <v>167</v>
      </c>
      <c r="H267" s="168" t="s">
        <v>240</v>
      </c>
      <c r="I267" s="121"/>
      <c r="J267" s="484">
        <v>0</v>
      </c>
      <c r="K267" s="442">
        <v>1</v>
      </c>
      <c r="L267" s="512"/>
      <c r="M267" s="158" t="s">
        <v>216</v>
      </c>
      <c r="N267" s="158"/>
      <c r="O267" s="159">
        <f t="shared" si="20"/>
        <v>0</v>
      </c>
      <c r="P267" s="159">
        <f t="shared" si="21"/>
        <v>0</v>
      </c>
      <c r="Q267" s="160">
        <f>IF(M267="nio",0,IF(M267&gt;0,VLOOKUP(G267,'3-Productie normen'!A:L,VLOOKUP(M267,'3-Productie normen'!O:P,2,FALSE),FALSE)))</f>
        <v>0</v>
      </c>
      <c r="R267" s="160">
        <f t="shared" si="22"/>
        <v>0</v>
      </c>
      <c r="S267" s="161">
        <f>VLOOKUP(G267,'3-Productie normen'!A:L,10,FALSE)</f>
        <v>0</v>
      </c>
      <c r="T267" s="161" t="s">
        <v>238</v>
      </c>
      <c r="V267" s="123">
        <f t="shared" si="23"/>
        <v>0</v>
      </c>
    </row>
    <row r="268" spans="1:22" ht="14.1" customHeight="1">
      <c r="A268" s="138">
        <f t="shared" si="24"/>
        <v>268</v>
      </c>
      <c r="B268" s="156" t="s">
        <v>91</v>
      </c>
      <c r="C268" s="156" t="s">
        <v>267</v>
      </c>
      <c r="D268" s="124" t="s">
        <v>190</v>
      </c>
      <c r="E268" s="168"/>
      <c r="F268" s="168" t="s">
        <v>222</v>
      </c>
      <c r="G268" s="169" t="s">
        <v>167</v>
      </c>
      <c r="H268" s="168" t="s">
        <v>240</v>
      </c>
      <c r="I268" s="121"/>
      <c r="J268" s="484">
        <v>40.5</v>
      </c>
      <c r="K268" s="442">
        <v>1</v>
      </c>
      <c r="L268" s="512"/>
      <c r="M268" s="158" t="s">
        <v>216</v>
      </c>
      <c r="N268" s="158"/>
      <c r="O268" s="159">
        <f t="shared" si="20"/>
        <v>0</v>
      </c>
      <c r="P268" s="159">
        <f t="shared" si="21"/>
        <v>0</v>
      </c>
      <c r="Q268" s="160">
        <f>IF(M268="nio",0,IF(M268&gt;0,VLOOKUP(G268,'3-Productie normen'!A:L,VLOOKUP(M268,'3-Productie normen'!O:P,2,FALSE),FALSE)))</f>
        <v>0</v>
      </c>
      <c r="R268" s="160">
        <f t="shared" si="22"/>
        <v>0</v>
      </c>
      <c r="S268" s="161">
        <f>VLOOKUP(G268,'3-Productie normen'!A:L,10,FALSE)</f>
        <v>0</v>
      </c>
      <c r="T268" s="161" t="s">
        <v>238</v>
      </c>
      <c r="V268" s="123">
        <f t="shared" si="23"/>
        <v>0</v>
      </c>
    </row>
    <row r="269" spans="1:22" ht="14.1" customHeight="1">
      <c r="A269" s="138">
        <f t="shared" si="24"/>
        <v>269</v>
      </c>
      <c r="B269" s="156" t="s">
        <v>91</v>
      </c>
      <c r="C269" s="156" t="s">
        <v>267</v>
      </c>
      <c r="D269" s="124" t="s">
        <v>190</v>
      </c>
      <c r="E269" s="168"/>
      <c r="F269" s="168" t="s">
        <v>269</v>
      </c>
      <c r="G269" s="169" t="s">
        <v>148</v>
      </c>
      <c r="H269" s="168" t="s">
        <v>221</v>
      </c>
      <c r="I269" s="121" t="s">
        <v>196</v>
      </c>
      <c r="J269" s="484">
        <v>77</v>
      </c>
      <c r="K269" s="442">
        <v>1</v>
      </c>
      <c r="L269" s="512"/>
      <c r="M269" s="158">
        <v>52</v>
      </c>
      <c r="N269" s="158"/>
      <c r="O269" s="159" t="e">
        <f t="shared" si="20"/>
        <v>#DIV/0!</v>
      </c>
      <c r="P269" s="159">
        <f t="shared" si="21"/>
        <v>0</v>
      </c>
      <c r="Q269" s="160">
        <f>IF(M269="nio",0,IF(M269&gt;0,VLOOKUP(G269,'3-Productie normen'!A:L,VLOOKUP(M269,'3-Productie normen'!O:P,2,FALSE),FALSE)))</f>
        <v>0</v>
      </c>
      <c r="R269" s="160">
        <f t="shared" si="22"/>
        <v>0</v>
      </c>
      <c r="S269" s="161" t="str">
        <f>VLOOKUP(G269,'3-Productie normen'!A:L,10,FALSE)</f>
        <v>S</v>
      </c>
      <c r="T269" s="161" t="s">
        <v>238</v>
      </c>
      <c r="V269" s="123">
        <f t="shared" si="23"/>
        <v>4004</v>
      </c>
    </row>
    <row r="270" spans="1:22" ht="14.1" customHeight="1">
      <c r="A270" s="138">
        <f t="shared" si="24"/>
        <v>270</v>
      </c>
      <c r="B270" s="156" t="s">
        <v>91</v>
      </c>
      <c r="C270" s="156" t="s">
        <v>267</v>
      </c>
      <c r="D270" s="124" t="s">
        <v>190</v>
      </c>
      <c r="E270" s="168"/>
      <c r="F270" s="168" t="s">
        <v>278</v>
      </c>
      <c r="G270" s="169" t="s">
        <v>167</v>
      </c>
      <c r="H270" s="168" t="s">
        <v>240</v>
      </c>
      <c r="I270" s="121"/>
      <c r="J270" s="484">
        <v>66</v>
      </c>
      <c r="K270" s="442">
        <v>1</v>
      </c>
      <c r="L270" s="512"/>
      <c r="M270" s="158" t="s">
        <v>216</v>
      </c>
      <c r="N270" s="158"/>
      <c r="O270" s="159">
        <f t="shared" si="20"/>
        <v>0</v>
      </c>
      <c r="P270" s="159">
        <f t="shared" si="21"/>
        <v>0</v>
      </c>
      <c r="Q270" s="160">
        <f>IF(M270="nio",0,IF(M270&gt;0,VLOOKUP(G270,'3-Productie normen'!A:L,VLOOKUP(M270,'3-Productie normen'!O:P,2,FALSE),FALSE)))</f>
        <v>0</v>
      </c>
      <c r="R270" s="160">
        <f t="shared" si="22"/>
        <v>0</v>
      </c>
      <c r="S270" s="161">
        <f>VLOOKUP(G270,'3-Productie normen'!A:L,10,FALSE)</f>
        <v>0</v>
      </c>
      <c r="T270" s="161" t="s">
        <v>238</v>
      </c>
      <c r="V270" s="123">
        <f t="shared" si="23"/>
        <v>0</v>
      </c>
    </row>
    <row r="271" spans="1:22" ht="14.1" customHeight="1">
      <c r="A271" s="138">
        <f t="shared" si="24"/>
        <v>271</v>
      </c>
      <c r="B271" s="156" t="s">
        <v>91</v>
      </c>
      <c r="C271" s="156" t="s">
        <v>267</v>
      </c>
      <c r="D271" s="124" t="s">
        <v>190</v>
      </c>
      <c r="E271" s="168"/>
      <c r="F271" s="168" t="s">
        <v>243</v>
      </c>
      <c r="G271" s="169" t="s">
        <v>167</v>
      </c>
      <c r="H271" s="168" t="s">
        <v>272</v>
      </c>
      <c r="I271" s="168"/>
      <c r="J271" s="484">
        <v>10</v>
      </c>
      <c r="K271" s="442">
        <v>1</v>
      </c>
      <c r="L271" s="512"/>
      <c r="M271" s="158" t="s">
        <v>216</v>
      </c>
      <c r="N271" s="158"/>
      <c r="O271" s="159">
        <f t="shared" si="20"/>
        <v>0</v>
      </c>
      <c r="P271" s="159">
        <f t="shared" si="21"/>
        <v>0</v>
      </c>
      <c r="Q271" s="160">
        <f>IF(M271="nio",0,IF(M271&gt;0,VLOOKUP(G271,'3-Productie normen'!A:L,VLOOKUP(M271,'3-Productie normen'!O:P,2,FALSE),FALSE)))</f>
        <v>0</v>
      </c>
      <c r="R271" s="160">
        <f t="shared" si="22"/>
        <v>0</v>
      </c>
      <c r="S271" s="161">
        <f>VLOOKUP(G271,'3-Productie normen'!A:L,10,FALSE)</f>
        <v>0</v>
      </c>
      <c r="T271" s="161" t="s">
        <v>238</v>
      </c>
      <c r="V271" s="123">
        <f t="shared" si="23"/>
        <v>0</v>
      </c>
    </row>
    <row r="272" spans="1:22" ht="14.1" customHeight="1">
      <c r="A272" s="138">
        <f t="shared" si="24"/>
        <v>272</v>
      </c>
      <c r="B272" s="156" t="s">
        <v>91</v>
      </c>
      <c r="C272" s="156" t="s">
        <v>267</v>
      </c>
      <c r="D272" s="124" t="s">
        <v>190</v>
      </c>
      <c r="E272" s="168"/>
      <c r="F272" s="168" t="s">
        <v>269</v>
      </c>
      <c r="G272" s="169" t="s">
        <v>148</v>
      </c>
      <c r="H272" s="168" t="s">
        <v>240</v>
      </c>
      <c r="I272" s="121" t="s">
        <v>196</v>
      </c>
      <c r="J272" s="484">
        <v>10</v>
      </c>
      <c r="K272" s="442">
        <v>1</v>
      </c>
      <c r="L272" s="512"/>
      <c r="M272" s="158">
        <v>52</v>
      </c>
      <c r="N272" s="158"/>
      <c r="O272" s="159" t="e">
        <f t="shared" si="20"/>
        <v>#DIV/0!</v>
      </c>
      <c r="P272" s="159">
        <f t="shared" si="21"/>
        <v>0</v>
      </c>
      <c r="Q272" s="160">
        <f>IF(M272="nio",0,IF(M272&gt;0,VLOOKUP(G272,'3-Productie normen'!A:L,VLOOKUP(M272,'3-Productie normen'!O:P,2,FALSE),FALSE)))</f>
        <v>0</v>
      </c>
      <c r="R272" s="160">
        <f t="shared" si="22"/>
        <v>0</v>
      </c>
      <c r="S272" s="161" t="str">
        <f>VLOOKUP(G272,'3-Productie normen'!A:L,10,FALSE)</f>
        <v>S</v>
      </c>
      <c r="T272" s="161" t="s">
        <v>238</v>
      </c>
      <c r="V272" s="123">
        <f t="shared" si="23"/>
        <v>520</v>
      </c>
    </row>
    <row r="273" spans="1:22" ht="14.1" customHeight="1">
      <c r="A273" s="138">
        <f t="shared" si="24"/>
        <v>273</v>
      </c>
      <c r="B273" s="156" t="s">
        <v>91</v>
      </c>
      <c r="C273" s="156" t="s">
        <v>267</v>
      </c>
      <c r="D273" s="124" t="s">
        <v>190</v>
      </c>
      <c r="E273" s="168"/>
      <c r="F273" s="168" t="s">
        <v>224</v>
      </c>
      <c r="G273" s="169" t="s">
        <v>167</v>
      </c>
      <c r="H273" s="168" t="s">
        <v>240</v>
      </c>
      <c r="I273" s="121"/>
      <c r="J273" s="484">
        <v>10</v>
      </c>
      <c r="K273" s="442">
        <v>1</v>
      </c>
      <c r="L273" s="512"/>
      <c r="M273" s="158" t="s">
        <v>216</v>
      </c>
      <c r="N273" s="158"/>
      <c r="O273" s="159">
        <f t="shared" si="20"/>
        <v>0</v>
      </c>
      <c r="P273" s="159">
        <f t="shared" si="21"/>
        <v>0</v>
      </c>
      <c r="Q273" s="160">
        <f>IF(M273="nio",0,IF(M273&gt;0,VLOOKUP(G273,'3-Productie normen'!A:L,VLOOKUP(M273,'3-Productie normen'!O:P,2,FALSE),FALSE)))</f>
        <v>0</v>
      </c>
      <c r="R273" s="160">
        <f t="shared" si="22"/>
        <v>0</v>
      </c>
      <c r="S273" s="161">
        <f>VLOOKUP(G273,'3-Productie normen'!A:L,10,FALSE)</f>
        <v>0</v>
      </c>
      <c r="T273" s="161" t="s">
        <v>238</v>
      </c>
      <c r="V273" s="123">
        <f t="shared" si="23"/>
        <v>0</v>
      </c>
    </row>
    <row r="274" spans="1:22" ht="14.1" customHeight="1">
      <c r="A274" s="138">
        <f t="shared" si="24"/>
        <v>274</v>
      </c>
      <c r="B274" s="156" t="s">
        <v>91</v>
      </c>
      <c r="C274" s="156" t="s">
        <v>267</v>
      </c>
      <c r="D274" s="124" t="s">
        <v>190</v>
      </c>
      <c r="E274" s="168"/>
      <c r="F274" s="168" t="s">
        <v>224</v>
      </c>
      <c r="G274" s="169" t="s">
        <v>167</v>
      </c>
      <c r="H274" s="168" t="s">
        <v>272</v>
      </c>
      <c r="I274" s="168"/>
      <c r="J274" s="484">
        <v>10</v>
      </c>
      <c r="K274" s="442">
        <v>1</v>
      </c>
      <c r="L274" s="512"/>
      <c r="M274" s="158" t="s">
        <v>216</v>
      </c>
      <c r="N274" s="158"/>
      <c r="O274" s="159">
        <f t="shared" si="20"/>
        <v>0</v>
      </c>
      <c r="P274" s="159">
        <f t="shared" si="21"/>
        <v>0</v>
      </c>
      <c r="Q274" s="160">
        <f>IF(M274="nio",0,IF(M274&gt;0,VLOOKUP(G274,'3-Productie normen'!A:L,VLOOKUP(M274,'3-Productie normen'!O:P,2,FALSE),FALSE)))</f>
        <v>0</v>
      </c>
      <c r="R274" s="160">
        <f t="shared" si="22"/>
        <v>0</v>
      </c>
      <c r="S274" s="161">
        <f>VLOOKUP(G274,'3-Productie normen'!A:L,10,FALSE)</f>
        <v>0</v>
      </c>
      <c r="T274" s="161" t="s">
        <v>238</v>
      </c>
      <c r="V274" s="123">
        <f t="shared" si="23"/>
        <v>0</v>
      </c>
    </row>
    <row r="275" spans="1:22" ht="14.1" customHeight="1">
      <c r="A275" s="138">
        <f t="shared" si="24"/>
        <v>275</v>
      </c>
      <c r="B275" s="156" t="s">
        <v>91</v>
      </c>
      <c r="C275" s="156" t="s">
        <v>267</v>
      </c>
      <c r="D275" s="124" t="s">
        <v>190</v>
      </c>
      <c r="E275" s="168"/>
      <c r="F275" s="168" t="s">
        <v>244</v>
      </c>
      <c r="G275" s="169" t="s">
        <v>167</v>
      </c>
      <c r="H275" s="168" t="s">
        <v>240</v>
      </c>
      <c r="I275" s="121"/>
      <c r="J275" s="484">
        <v>12.149999618530273</v>
      </c>
      <c r="K275" s="442">
        <v>1</v>
      </c>
      <c r="L275" s="512"/>
      <c r="M275" s="158" t="s">
        <v>216</v>
      </c>
      <c r="N275" s="158"/>
      <c r="O275" s="159">
        <f t="shared" si="20"/>
        <v>0</v>
      </c>
      <c r="P275" s="159">
        <f t="shared" si="21"/>
        <v>0</v>
      </c>
      <c r="Q275" s="160">
        <f>IF(M275="nio",0,IF(M275&gt;0,VLOOKUP(G275,'3-Productie normen'!A:L,VLOOKUP(M275,'3-Productie normen'!O:P,2,FALSE),FALSE)))</f>
        <v>0</v>
      </c>
      <c r="R275" s="160">
        <f t="shared" si="22"/>
        <v>0</v>
      </c>
      <c r="S275" s="161">
        <f>VLOOKUP(G275,'3-Productie normen'!A:L,10,FALSE)</f>
        <v>0</v>
      </c>
      <c r="T275" s="161" t="s">
        <v>238</v>
      </c>
      <c r="V275" s="123">
        <f t="shared" si="23"/>
        <v>0</v>
      </c>
    </row>
    <row r="276" spans="1:22" ht="14.1" customHeight="1">
      <c r="A276" s="138">
        <f t="shared" si="24"/>
        <v>276</v>
      </c>
      <c r="B276" s="156" t="s">
        <v>91</v>
      </c>
      <c r="C276" s="156" t="s">
        <v>267</v>
      </c>
      <c r="D276" s="124" t="s">
        <v>190</v>
      </c>
      <c r="E276" s="168"/>
      <c r="F276" s="168" t="s">
        <v>200</v>
      </c>
      <c r="G276" s="169" t="s">
        <v>138</v>
      </c>
      <c r="H276" s="168" t="s">
        <v>191</v>
      </c>
      <c r="I276" s="121" t="s">
        <v>192</v>
      </c>
      <c r="J276" s="484">
        <v>14.850000381469727</v>
      </c>
      <c r="K276" s="442">
        <v>1</v>
      </c>
      <c r="L276" s="442">
        <v>1</v>
      </c>
      <c r="M276" s="158">
        <v>255</v>
      </c>
      <c r="N276" s="158">
        <v>5</v>
      </c>
      <c r="O276" s="159" t="e">
        <f t="shared" si="20"/>
        <v>#DIV/0!</v>
      </c>
      <c r="P276" s="159" t="e">
        <f t="shared" si="21"/>
        <v>#DIV/0!</v>
      </c>
      <c r="Q276" s="160">
        <f>IF(M276="nio",0,IF(M276&gt;0,VLOOKUP(G276,'3-Productie normen'!A:L,VLOOKUP(M276,'3-Productie normen'!O:P,2,FALSE),FALSE)))</f>
        <v>0</v>
      </c>
      <c r="R276" s="160">
        <f t="shared" si="22"/>
        <v>0</v>
      </c>
      <c r="S276" s="161" t="str">
        <f>VLOOKUP(G276,'3-Productie normen'!A:L,10,FALSE)</f>
        <v>B</v>
      </c>
      <c r="T276" s="161" t="s">
        <v>238</v>
      </c>
      <c r="V276" s="123">
        <f t="shared" si="23"/>
        <v>3786.7500972747803</v>
      </c>
    </row>
    <row r="277" spans="1:22" ht="14.1" customHeight="1">
      <c r="A277" s="138">
        <f t="shared" si="24"/>
        <v>277</v>
      </c>
      <c r="B277" s="156" t="s">
        <v>91</v>
      </c>
      <c r="C277" s="156" t="s">
        <v>267</v>
      </c>
      <c r="D277" s="124" t="s">
        <v>190</v>
      </c>
      <c r="E277" s="168"/>
      <c r="F277" s="168" t="s">
        <v>163</v>
      </c>
      <c r="G277" s="169" t="s">
        <v>163</v>
      </c>
      <c r="H277" s="168" t="s">
        <v>221</v>
      </c>
      <c r="I277" s="121" t="s">
        <v>196</v>
      </c>
      <c r="J277" s="484">
        <v>4</v>
      </c>
      <c r="K277" s="442">
        <v>1</v>
      </c>
      <c r="L277" s="442">
        <v>1</v>
      </c>
      <c r="M277" s="158">
        <v>255</v>
      </c>
      <c r="N277" s="158">
        <v>5</v>
      </c>
      <c r="O277" s="159" t="e">
        <f t="shared" si="20"/>
        <v>#DIV/0!</v>
      </c>
      <c r="P277" s="159" t="e">
        <f t="shared" si="21"/>
        <v>#DIV/0!</v>
      </c>
      <c r="Q277" s="160">
        <f>IF(M277="nio",0,IF(M277&gt;0,VLOOKUP(G277,'3-Productie normen'!A:L,VLOOKUP(M277,'3-Productie normen'!O:P,2,FALSE),FALSE)))</f>
        <v>0</v>
      </c>
      <c r="R277" s="160">
        <f t="shared" si="22"/>
        <v>0</v>
      </c>
      <c r="S277" s="161" t="str">
        <f>VLOOKUP(G277,'3-Productie normen'!A:L,10,FALSE)</f>
        <v>V</v>
      </c>
      <c r="T277" s="161" t="s">
        <v>238</v>
      </c>
      <c r="V277" s="123">
        <f t="shared" si="23"/>
        <v>1020</v>
      </c>
    </row>
    <row r="278" spans="1:22" ht="14.1" customHeight="1">
      <c r="A278" s="138">
        <f t="shared" si="24"/>
        <v>278</v>
      </c>
      <c r="B278" s="156" t="s">
        <v>91</v>
      </c>
      <c r="C278" s="156" t="s">
        <v>267</v>
      </c>
      <c r="D278" s="124" t="s">
        <v>190</v>
      </c>
      <c r="E278" s="168"/>
      <c r="F278" s="168" t="s">
        <v>163</v>
      </c>
      <c r="G278" s="169" t="s">
        <v>163</v>
      </c>
      <c r="H278" s="168" t="s">
        <v>191</v>
      </c>
      <c r="I278" s="121" t="s">
        <v>192</v>
      </c>
      <c r="J278" s="484">
        <v>4</v>
      </c>
      <c r="K278" s="442">
        <v>1</v>
      </c>
      <c r="L278" s="442">
        <v>1</v>
      </c>
      <c r="M278" s="158">
        <v>255</v>
      </c>
      <c r="N278" s="158">
        <v>5</v>
      </c>
      <c r="O278" s="159" t="e">
        <f t="shared" si="20"/>
        <v>#DIV/0!</v>
      </c>
      <c r="P278" s="159" t="e">
        <f t="shared" si="21"/>
        <v>#DIV/0!</v>
      </c>
      <c r="Q278" s="160">
        <f>IF(M278="nio",0,IF(M278&gt;0,VLOOKUP(G278,'3-Productie normen'!A:L,VLOOKUP(M278,'3-Productie normen'!O:P,2,FALSE),FALSE)))</f>
        <v>0</v>
      </c>
      <c r="R278" s="160">
        <f t="shared" si="22"/>
        <v>0</v>
      </c>
      <c r="S278" s="161" t="str">
        <f>VLOOKUP(G278,'3-Productie normen'!A:L,10,FALSE)</f>
        <v>V</v>
      </c>
      <c r="T278" s="161" t="s">
        <v>238</v>
      </c>
      <c r="V278" s="123">
        <f t="shared" si="23"/>
        <v>1020</v>
      </c>
    </row>
    <row r="279" spans="1:22" ht="14.1" customHeight="1">
      <c r="A279" s="138">
        <f t="shared" si="24"/>
        <v>279</v>
      </c>
      <c r="B279" s="156" t="s">
        <v>91</v>
      </c>
      <c r="C279" s="156" t="s">
        <v>267</v>
      </c>
      <c r="D279" s="124" t="s">
        <v>190</v>
      </c>
      <c r="E279" s="168"/>
      <c r="F279" s="168" t="s">
        <v>234</v>
      </c>
      <c r="G279" s="169" t="s">
        <v>167</v>
      </c>
      <c r="H279" s="168" t="s">
        <v>221</v>
      </c>
      <c r="I279" s="121"/>
      <c r="J279" s="484">
        <v>0</v>
      </c>
      <c r="K279" s="442">
        <v>1</v>
      </c>
      <c r="L279" s="512"/>
      <c r="M279" s="158" t="s">
        <v>216</v>
      </c>
      <c r="N279" s="158"/>
      <c r="O279" s="159">
        <f t="shared" si="20"/>
        <v>0</v>
      </c>
      <c r="P279" s="159">
        <f t="shared" si="21"/>
        <v>0</v>
      </c>
      <c r="Q279" s="160">
        <f>IF(M279="nio",0,IF(M279&gt;0,VLOOKUP(G279,'3-Productie normen'!A:L,VLOOKUP(M279,'3-Productie normen'!O:P,2,FALSE),FALSE)))</f>
        <v>0</v>
      </c>
      <c r="R279" s="160">
        <f t="shared" si="22"/>
        <v>0</v>
      </c>
      <c r="S279" s="161">
        <f>VLOOKUP(G279,'3-Productie normen'!A:L,10,FALSE)</f>
        <v>0</v>
      </c>
      <c r="T279" s="161" t="s">
        <v>238</v>
      </c>
      <c r="V279" s="123">
        <f t="shared" si="23"/>
        <v>0</v>
      </c>
    </row>
    <row r="280" spans="1:22" ht="14.1" customHeight="1">
      <c r="A280" s="138">
        <f t="shared" si="24"/>
        <v>280</v>
      </c>
      <c r="B280" s="156" t="s">
        <v>91</v>
      </c>
      <c r="C280" s="156" t="s">
        <v>267</v>
      </c>
      <c r="D280" s="124" t="s">
        <v>190</v>
      </c>
      <c r="E280" s="168"/>
      <c r="F280" s="168" t="s">
        <v>142</v>
      </c>
      <c r="G280" s="121" t="s">
        <v>142</v>
      </c>
      <c r="H280" s="168" t="s">
        <v>201</v>
      </c>
      <c r="I280" s="168" t="s">
        <v>202</v>
      </c>
      <c r="J280" s="484">
        <v>4</v>
      </c>
      <c r="K280" s="442">
        <v>1</v>
      </c>
      <c r="L280" s="442">
        <v>1</v>
      </c>
      <c r="M280" s="158">
        <v>255</v>
      </c>
      <c r="N280" s="158">
        <v>5</v>
      </c>
      <c r="O280" s="159" t="e">
        <f t="shared" si="20"/>
        <v>#DIV/0!</v>
      </c>
      <c r="P280" s="159" t="e">
        <f t="shared" si="21"/>
        <v>#DIV/0!</v>
      </c>
      <c r="Q280" s="160">
        <f>IF(M280="nio",0,IF(M280&gt;0,VLOOKUP(G280,'3-Productie normen'!A:L,VLOOKUP(M280,'3-Productie normen'!O:P,2,FALSE),FALSE)))</f>
        <v>0</v>
      </c>
      <c r="R280" s="160">
        <f t="shared" si="22"/>
        <v>0</v>
      </c>
      <c r="S280" s="161" t="str">
        <f>VLOOKUP(G280,'3-Productie normen'!A:L,10,FALSE)</f>
        <v>V</v>
      </c>
      <c r="T280" s="161" t="s">
        <v>238</v>
      </c>
      <c r="V280" s="123">
        <f t="shared" si="23"/>
        <v>1020</v>
      </c>
    </row>
    <row r="281" spans="1:22" ht="14.1" customHeight="1">
      <c r="A281" s="138">
        <f t="shared" si="24"/>
        <v>281</v>
      </c>
      <c r="B281" s="156" t="s">
        <v>91</v>
      </c>
      <c r="C281" s="156" t="s">
        <v>267</v>
      </c>
      <c r="D281" s="470" t="s">
        <v>199</v>
      </c>
      <c r="E281" s="168"/>
      <c r="F281" s="168" t="s">
        <v>210</v>
      </c>
      <c r="G281" s="169" t="s">
        <v>157</v>
      </c>
      <c r="H281" s="168" t="s">
        <v>191</v>
      </c>
      <c r="I281" s="121" t="s">
        <v>192</v>
      </c>
      <c r="J281" s="484">
        <v>40.799999237060547</v>
      </c>
      <c r="K281" s="442">
        <v>1</v>
      </c>
      <c r="L281" s="442">
        <v>1</v>
      </c>
      <c r="M281" s="158">
        <v>255</v>
      </c>
      <c r="N281" s="158">
        <v>5</v>
      </c>
      <c r="O281" s="159" t="e">
        <f t="shared" si="20"/>
        <v>#DIV/0!</v>
      </c>
      <c r="P281" s="159" t="e">
        <f t="shared" si="21"/>
        <v>#DIV/0!</v>
      </c>
      <c r="Q281" s="160">
        <f>IF(M281="nio",0,IF(M281&gt;0,VLOOKUP(G281,'3-Productie normen'!A:L,VLOOKUP(M281,'3-Productie normen'!O:P,2,FALSE),FALSE)))</f>
        <v>0</v>
      </c>
      <c r="R281" s="160">
        <f t="shared" si="22"/>
        <v>0</v>
      </c>
      <c r="S281" s="161" t="str">
        <f>VLOOKUP(G281,'3-Productie normen'!A:L,10,FALSE)</f>
        <v>V</v>
      </c>
      <c r="T281" s="161" t="s">
        <v>238</v>
      </c>
      <c r="V281" s="123">
        <f t="shared" si="23"/>
        <v>10403.999805450439</v>
      </c>
    </row>
    <row r="282" spans="1:22" ht="14.1" customHeight="1">
      <c r="A282" s="138">
        <f t="shared" si="24"/>
        <v>282</v>
      </c>
      <c r="B282" s="156" t="s">
        <v>91</v>
      </c>
      <c r="C282" s="156" t="s">
        <v>267</v>
      </c>
      <c r="D282" s="470" t="s">
        <v>199</v>
      </c>
      <c r="E282" s="168"/>
      <c r="F282" s="168" t="s">
        <v>206</v>
      </c>
      <c r="G282" s="121" t="s">
        <v>151</v>
      </c>
      <c r="H282" s="168" t="s">
        <v>191</v>
      </c>
      <c r="I282" s="121" t="s">
        <v>192</v>
      </c>
      <c r="J282" s="484">
        <v>39.599998474121094</v>
      </c>
      <c r="K282" s="442">
        <v>1</v>
      </c>
      <c r="L282" s="442">
        <v>1</v>
      </c>
      <c r="M282" s="158">
        <v>255</v>
      </c>
      <c r="N282" s="158">
        <v>5</v>
      </c>
      <c r="O282" s="159" t="e">
        <f t="shared" si="20"/>
        <v>#DIV/0!</v>
      </c>
      <c r="P282" s="159" t="e">
        <f t="shared" si="21"/>
        <v>#DIV/0!</v>
      </c>
      <c r="Q282" s="160">
        <f>IF(M282="nio",0,IF(M282&gt;0,VLOOKUP(G282,'3-Productie normen'!A:L,VLOOKUP(M282,'3-Productie normen'!O:P,2,FALSE),FALSE)))</f>
        <v>0</v>
      </c>
      <c r="R282" s="160">
        <f t="shared" si="22"/>
        <v>0</v>
      </c>
      <c r="S282" s="161" t="str">
        <f>VLOOKUP(G282,'3-Productie normen'!A:L,10,FALSE)</f>
        <v>B</v>
      </c>
      <c r="T282" s="161" t="s">
        <v>238</v>
      </c>
      <c r="V282" s="123">
        <f t="shared" si="23"/>
        <v>10097.999610900879</v>
      </c>
    </row>
    <row r="283" spans="1:22" ht="14.1" customHeight="1">
      <c r="A283" s="138">
        <f t="shared" si="24"/>
        <v>283</v>
      </c>
      <c r="B283" s="156" t="s">
        <v>91</v>
      </c>
      <c r="C283" s="156" t="s">
        <v>267</v>
      </c>
      <c r="D283" s="470" t="s">
        <v>199</v>
      </c>
      <c r="E283" s="168"/>
      <c r="F283" s="168" t="s">
        <v>206</v>
      </c>
      <c r="G283" s="121" t="s">
        <v>151</v>
      </c>
      <c r="H283" s="168" t="s">
        <v>191</v>
      </c>
      <c r="I283" s="121" t="s">
        <v>192</v>
      </c>
      <c r="J283" s="484">
        <v>48</v>
      </c>
      <c r="K283" s="442">
        <v>1</v>
      </c>
      <c r="L283" s="442">
        <v>1</v>
      </c>
      <c r="M283" s="158">
        <v>255</v>
      </c>
      <c r="N283" s="158">
        <v>5</v>
      </c>
      <c r="O283" s="159" t="e">
        <f t="shared" si="20"/>
        <v>#DIV/0!</v>
      </c>
      <c r="P283" s="159" t="e">
        <f t="shared" si="21"/>
        <v>#DIV/0!</v>
      </c>
      <c r="Q283" s="160">
        <f>IF(M283="nio",0,IF(M283&gt;0,VLOOKUP(G283,'3-Productie normen'!A:L,VLOOKUP(M283,'3-Productie normen'!O:P,2,FALSE),FALSE)))</f>
        <v>0</v>
      </c>
      <c r="R283" s="160">
        <f t="shared" si="22"/>
        <v>0</v>
      </c>
      <c r="S283" s="161" t="str">
        <f>VLOOKUP(G283,'3-Productie normen'!A:L,10,FALSE)</f>
        <v>B</v>
      </c>
      <c r="T283" s="161" t="s">
        <v>238</v>
      </c>
      <c r="V283" s="123">
        <f t="shared" si="23"/>
        <v>12240</v>
      </c>
    </row>
    <row r="284" spans="1:22" ht="14.1" customHeight="1">
      <c r="A284" s="138">
        <f t="shared" si="24"/>
        <v>284</v>
      </c>
      <c r="B284" s="156" t="s">
        <v>91</v>
      </c>
      <c r="C284" s="156" t="s">
        <v>267</v>
      </c>
      <c r="D284" s="470" t="s">
        <v>199</v>
      </c>
      <c r="E284" s="168"/>
      <c r="F284" s="168" t="s">
        <v>200</v>
      </c>
      <c r="G284" s="169" t="s">
        <v>138</v>
      </c>
      <c r="H284" s="168" t="s">
        <v>191</v>
      </c>
      <c r="I284" s="121" t="s">
        <v>192</v>
      </c>
      <c r="J284" s="484">
        <v>48.599998474121094</v>
      </c>
      <c r="K284" s="442">
        <v>1</v>
      </c>
      <c r="L284" s="442">
        <v>1</v>
      </c>
      <c r="M284" s="158">
        <v>255</v>
      </c>
      <c r="N284" s="158">
        <v>5</v>
      </c>
      <c r="O284" s="159" t="e">
        <f t="shared" si="20"/>
        <v>#DIV/0!</v>
      </c>
      <c r="P284" s="159" t="e">
        <f t="shared" si="21"/>
        <v>#DIV/0!</v>
      </c>
      <c r="Q284" s="160">
        <f>IF(M284="nio",0,IF(M284&gt;0,VLOOKUP(G284,'3-Productie normen'!A:L,VLOOKUP(M284,'3-Productie normen'!O:P,2,FALSE),FALSE)))</f>
        <v>0</v>
      </c>
      <c r="R284" s="160">
        <f t="shared" si="22"/>
        <v>0</v>
      </c>
      <c r="S284" s="161" t="str">
        <f>VLOOKUP(G284,'3-Productie normen'!A:L,10,FALSE)</f>
        <v>B</v>
      </c>
      <c r="T284" s="161" t="s">
        <v>238</v>
      </c>
      <c r="V284" s="123">
        <f t="shared" si="23"/>
        <v>12392.999610900879</v>
      </c>
    </row>
    <row r="285" spans="1:22" ht="14.1" customHeight="1">
      <c r="A285" s="138">
        <f t="shared" si="24"/>
        <v>285</v>
      </c>
      <c r="B285" s="156" t="s">
        <v>91</v>
      </c>
      <c r="C285" s="156" t="s">
        <v>267</v>
      </c>
      <c r="D285" s="470" t="s">
        <v>199</v>
      </c>
      <c r="E285" s="168"/>
      <c r="F285" s="168" t="s">
        <v>212</v>
      </c>
      <c r="G285" s="169" t="s">
        <v>166</v>
      </c>
      <c r="H285" s="168" t="s">
        <v>191</v>
      </c>
      <c r="I285" s="121" t="s">
        <v>192</v>
      </c>
      <c r="J285" s="484">
        <v>36</v>
      </c>
      <c r="K285" s="442">
        <v>1</v>
      </c>
      <c r="L285" s="442">
        <v>1</v>
      </c>
      <c r="M285" s="158">
        <v>255</v>
      </c>
      <c r="N285" s="158">
        <v>5</v>
      </c>
      <c r="O285" s="159" t="e">
        <f t="shared" si="20"/>
        <v>#DIV/0!</v>
      </c>
      <c r="P285" s="159" t="e">
        <f t="shared" si="21"/>
        <v>#DIV/0!</v>
      </c>
      <c r="Q285" s="160">
        <f>IF(M285="nio",0,IF(M285&gt;0,VLOOKUP(G285,'3-Productie normen'!A:L,VLOOKUP(M285,'3-Productie normen'!O:P,2,FALSE),FALSE)))</f>
        <v>0</v>
      </c>
      <c r="R285" s="160">
        <f t="shared" si="22"/>
        <v>0</v>
      </c>
      <c r="S285" s="161" t="str">
        <f>VLOOKUP(G285,'3-Productie normen'!A:L,10,FALSE)</f>
        <v>V</v>
      </c>
      <c r="T285" s="161" t="s">
        <v>238</v>
      </c>
      <c r="V285" s="123">
        <f t="shared" si="23"/>
        <v>9180</v>
      </c>
    </row>
    <row r="286" spans="1:22" ht="14.1" customHeight="1">
      <c r="A286" s="138">
        <f t="shared" si="24"/>
        <v>286</v>
      </c>
      <c r="B286" s="156" t="s">
        <v>91</v>
      </c>
      <c r="C286" s="156" t="s">
        <v>267</v>
      </c>
      <c r="D286" s="470" t="s">
        <v>199</v>
      </c>
      <c r="E286" s="168"/>
      <c r="F286" s="168" t="s">
        <v>212</v>
      </c>
      <c r="G286" s="169" t="s">
        <v>166</v>
      </c>
      <c r="H286" s="168" t="s">
        <v>191</v>
      </c>
      <c r="I286" s="121" t="s">
        <v>192</v>
      </c>
      <c r="J286" s="484">
        <v>12</v>
      </c>
      <c r="K286" s="442">
        <v>1</v>
      </c>
      <c r="L286" s="442">
        <v>1</v>
      </c>
      <c r="M286" s="158">
        <v>255</v>
      </c>
      <c r="N286" s="158">
        <v>5</v>
      </c>
      <c r="O286" s="159" t="e">
        <f t="shared" si="20"/>
        <v>#DIV/0!</v>
      </c>
      <c r="P286" s="159" t="e">
        <f t="shared" si="21"/>
        <v>#DIV/0!</v>
      </c>
      <c r="Q286" s="160">
        <f>IF(M286="nio",0,IF(M286&gt;0,VLOOKUP(G286,'3-Productie normen'!A:L,VLOOKUP(M286,'3-Productie normen'!O:P,2,FALSE),FALSE)))</f>
        <v>0</v>
      </c>
      <c r="R286" s="160">
        <f t="shared" si="22"/>
        <v>0</v>
      </c>
      <c r="S286" s="161" t="str">
        <f>VLOOKUP(G286,'3-Productie normen'!A:L,10,FALSE)</f>
        <v>V</v>
      </c>
      <c r="T286" s="161" t="s">
        <v>238</v>
      </c>
      <c r="V286" s="123">
        <f t="shared" si="23"/>
        <v>3060</v>
      </c>
    </row>
    <row r="287" spans="1:22" ht="14.1" customHeight="1">
      <c r="A287" s="138">
        <f t="shared" si="24"/>
        <v>287</v>
      </c>
      <c r="B287" s="156" t="s">
        <v>91</v>
      </c>
      <c r="C287" s="156" t="s">
        <v>267</v>
      </c>
      <c r="D287" s="470" t="s">
        <v>199</v>
      </c>
      <c r="E287" s="168"/>
      <c r="F287" s="168" t="s">
        <v>279</v>
      </c>
      <c r="G287" s="169" t="s">
        <v>166</v>
      </c>
      <c r="H287" s="168" t="s">
        <v>191</v>
      </c>
      <c r="I287" s="121" t="s">
        <v>192</v>
      </c>
      <c r="J287" s="484">
        <v>36</v>
      </c>
      <c r="K287" s="442">
        <v>1</v>
      </c>
      <c r="L287" s="442">
        <v>1</v>
      </c>
      <c r="M287" s="158">
        <v>255</v>
      </c>
      <c r="N287" s="158">
        <v>5</v>
      </c>
      <c r="O287" s="159" t="e">
        <f t="shared" si="20"/>
        <v>#DIV/0!</v>
      </c>
      <c r="P287" s="159" t="e">
        <f t="shared" si="21"/>
        <v>#DIV/0!</v>
      </c>
      <c r="Q287" s="160">
        <f>IF(M287="nio",0,IF(M287&gt;0,VLOOKUP(G287,'3-Productie normen'!A:L,VLOOKUP(M287,'3-Productie normen'!O:P,2,FALSE),FALSE)))</f>
        <v>0</v>
      </c>
      <c r="R287" s="160">
        <f t="shared" si="22"/>
        <v>0</v>
      </c>
      <c r="S287" s="161" t="str">
        <f>VLOOKUP(G287,'3-Productie normen'!A:L,10,FALSE)</f>
        <v>V</v>
      </c>
      <c r="T287" s="161" t="s">
        <v>238</v>
      </c>
      <c r="V287" s="123">
        <f t="shared" si="23"/>
        <v>9180</v>
      </c>
    </row>
    <row r="288" spans="1:22" ht="14.1" customHeight="1">
      <c r="A288" s="138">
        <f t="shared" si="24"/>
        <v>288</v>
      </c>
      <c r="B288" s="156" t="s">
        <v>91</v>
      </c>
      <c r="C288" s="156" t="s">
        <v>267</v>
      </c>
      <c r="D288" s="470" t="s">
        <v>199</v>
      </c>
      <c r="E288" s="168"/>
      <c r="F288" s="168" t="s">
        <v>225</v>
      </c>
      <c r="G288" s="169" t="s">
        <v>159</v>
      </c>
      <c r="H288" s="168" t="s">
        <v>191</v>
      </c>
      <c r="I288" s="121" t="s">
        <v>192</v>
      </c>
      <c r="J288" s="484">
        <v>6</v>
      </c>
      <c r="K288" s="442">
        <v>1</v>
      </c>
      <c r="L288" s="442">
        <v>1</v>
      </c>
      <c r="M288" s="158">
        <v>255</v>
      </c>
      <c r="N288" s="158">
        <v>5</v>
      </c>
      <c r="O288" s="159" t="e">
        <f t="shared" si="20"/>
        <v>#DIV/0!</v>
      </c>
      <c r="P288" s="159" t="e">
        <f t="shared" si="21"/>
        <v>#DIV/0!</v>
      </c>
      <c r="Q288" s="160">
        <f>IF(M288="nio",0,IF(M288&gt;0,VLOOKUP(G288,'3-Productie normen'!A:L,VLOOKUP(M288,'3-Productie normen'!O:P,2,FALSE),FALSE)))</f>
        <v>0</v>
      </c>
      <c r="R288" s="160">
        <f t="shared" si="22"/>
        <v>0</v>
      </c>
      <c r="S288" s="161" t="str">
        <f>VLOOKUP(G288,'3-Productie normen'!A:L,10,FALSE)</f>
        <v>V</v>
      </c>
      <c r="T288" s="161" t="s">
        <v>238</v>
      </c>
      <c r="V288" s="123">
        <f t="shared" si="23"/>
        <v>1530</v>
      </c>
    </row>
    <row r="289" spans="1:22" ht="14.1" customHeight="1">
      <c r="A289" s="138">
        <f t="shared" si="24"/>
        <v>289</v>
      </c>
      <c r="B289" s="156" t="s">
        <v>91</v>
      </c>
      <c r="C289" s="156" t="s">
        <v>267</v>
      </c>
      <c r="D289" s="470" t="s">
        <v>199</v>
      </c>
      <c r="E289" s="168"/>
      <c r="F289" s="168" t="s">
        <v>237</v>
      </c>
      <c r="G289" s="169" t="s">
        <v>166</v>
      </c>
      <c r="H289" s="168" t="s">
        <v>191</v>
      </c>
      <c r="I289" s="121" t="s">
        <v>192</v>
      </c>
      <c r="J289" s="484">
        <v>2</v>
      </c>
      <c r="K289" s="442">
        <v>1</v>
      </c>
      <c r="L289" s="442">
        <v>1</v>
      </c>
      <c r="M289" s="158">
        <v>255</v>
      </c>
      <c r="N289" s="158">
        <v>5</v>
      </c>
      <c r="O289" s="159" t="e">
        <f t="shared" si="20"/>
        <v>#DIV/0!</v>
      </c>
      <c r="P289" s="159" t="e">
        <f t="shared" si="21"/>
        <v>#DIV/0!</v>
      </c>
      <c r="Q289" s="160">
        <f>IF(M289="nio",0,IF(M289&gt;0,VLOOKUP(G289,'3-Productie normen'!A:L,VLOOKUP(M289,'3-Productie normen'!O:P,2,FALSE),FALSE)))</f>
        <v>0</v>
      </c>
      <c r="R289" s="160">
        <f t="shared" si="22"/>
        <v>0</v>
      </c>
      <c r="S289" s="161" t="str">
        <f>VLOOKUP(G289,'3-Productie normen'!A:L,10,FALSE)</f>
        <v>V</v>
      </c>
      <c r="T289" s="161" t="s">
        <v>238</v>
      </c>
      <c r="V289" s="123">
        <f t="shared" si="23"/>
        <v>510</v>
      </c>
    </row>
    <row r="290" spans="1:22" ht="14.1" customHeight="1">
      <c r="A290" s="138">
        <f t="shared" si="24"/>
        <v>290</v>
      </c>
      <c r="B290" s="156" t="s">
        <v>91</v>
      </c>
      <c r="C290" s="156" t="s">
        <v>267</v>
      </c>
      <c r="D290" s="470" t="s">
        <v>199</v>
      </c>
      <c r="E290" s="168"/>
      <c r="F290" s="168" t="s">
        <v>247</v>
      </c>
      <c r="G290" s="169" t="s">
        <v>160</v>
      </c>
      <c r="H290" s="168" t="s">
        <v>195</v>
      </c>
      <c r="I290" s="121" t="s">
        <v>196</v>
      </c>
      <c r="J290" s="484">
        <v>10</v>
      </c>
      <c r="K290" s="442">
        <v>1</v>
      </c>
      <c r="L290" s="442">
        <v>1</v>
      </c>
      <c r="M290" s="158">
        <v>255</v>
      </c>
      <c r="N290" s="158">
        <v>5</v>
      </c>
      <c r="O290" s="159" t="e">
        <f t="shared" si="20"/>
        <v>#DIV/0!</v>
      </c>
      <c r="P290" s="159" t="e">
        <f t="shared" si="21"/>
        <v>#DIV/0!</v>
      </c>
      <c r="Q290" s="160">
        <f>IF(M290="nio",0,IF(M290&gt;0,VLOOKUP(G290,'3-Productie normen'!A:L,VLOOKUP(M290,'3-Productie normen'!O:P,2,FALSE),FALSE)))</f>
        <v>0</v>
      </c>
      <c r="R290" s="160">
        <f t="shared" si="22"/>
        <v>0</v>
      </c>
      <c r="S290" s="161" t="str">
        <f>VLOOKUP(G290,'3-Productie normen'!A:L,10,FALSE)</f>
        <v>S</v>
      </c>
      <c r="T290" s="161" t="s">
        <v>238</v>
      </c>
      <c r="V290" s="123">
        <f t="shared" si="23"/>
        <v>2550</v>
      </c>
    </row>
    <row r="291" spans="1:22" ht="14.1" customHeight="1">
      <c r="A291" s="138">
        <f t="shared" si="24"/>
        <v>291</v>
      </c>
      <c r="B291" s="156" t="s">
        <v>91</v>
      </c>
      <c r="C291" s="156" t="s">
        <v>267</v>
      </c>
      <c r="D291" s="470" t="s">
        <v>199</v>
      </c>
      <c r="E291" s="168"/>
      <c r="F291" s="168" t="s">
        <v>247</v>
      </c>
      <c r="G291" s="169" t="s">
        <v>160</v>
      </c>
      <c r="H291" s="168" t="s">
        <v>195</v>
      </c>
      <c r="I291" s="121" t="s">
        <v>196</v>
      </c>
      <c r="J291" s="484">
        <v>4</v>
      </c>
      <c r="K291" s="442">
        <v>1</v>
      </c>
      <c r="L291" s="442">
        <v>1</v>
      </c>
      <c r="M291" s="158">
        <v>255</v>
      </c>
      <c r="N291" s="158">
        <v>5</v>
      </c>
      <c r="O291" s="159" t="e">
        <f t="shared" si="20"/>
        <v>#DIV/0!</v>
      </c>
      <c r="P291" s="159" t="e">
        <f t="shared" si="21"/>
        <v>#DIV/0!</v>
      </c>
      <c r="Q291" s="160">
        <f>IF(M291="nio",0,IF(M291&gt;0,VLOOKUP(G291,'3-Productie normen'!A:L,VLOOKUP(M291,'3-Productie normen'!O:P,2,FALSE),FALSE)))</f>
        <v>0</v>
      </c>
      <c r="R291" s="160">
        <f t="shared" si="22"/>
        <v>0</v>
      </c>
      <c r="S291" s="161" t="str">
        <f>VLOOKUP(G291,'3-Productie normen'!A:L,10,FALSE)</f>
        <v>S</v>
      </c>
      <c r="T291" s="161" t="s">
        <v>238</v>
      </c>
      <c r="V291" s="123">
        <f t="shared" si="23"/>
        <v>1020</v>
      </c>
    </row>
    <row r="292" spans="1:22" ht="14.1" customHeight="1">
      <c r="A292" s="138">
        <f t="shared" si="24"/>
        <v>292</v>
      </c>
      <c r="B292" s="156" t="s">
        <v>91</v>
      </c>
      <c r="C292" s="156" t="s">
        <v>267</v>
      </c>
      <c r="D292" s="470" t="s">
        <v>199</v>
      </c>
      <c r="E292" s="168"/>
      <c r="F292" s="168" t="s">
        <v>280</v>
      </c>
      <c r="G292" s="169" t="s">
        <v>157</v>
      </c>
      <c r="H292" s="168" t="s">
        <v>191</v>
      </c>
      <c r="I292" s="121" t="s">
        <v>192</v>
      </c>
      <c r="J292" s="484">
        <v>8</v>
      </c>
      <c r="K292" s="442">
        <v>1</v>
      </c>
      <c r="L292" s="442">
        <v>1</v>
      </c>
      <c r="M292" s="158">
        <v>255</v>
      </c>
      <c r="N292" s="158">
        <v>5</v>
      </c>
      <c r="O292" s="159" t="e">
        <f t="shared" si="20"/>
        <v>#DIV/0!</v>
      </c>
      <c r="P292" s="159" t="e">
        <f t="shared" si="21"/>
        <v>#DIV/0!</v>
      </c>
      <c r="Q292" s="160">
        <f>IF(M292="nio",0,IF(M292&gt;0,VLOOKUP(G292,'3-Productie normen'!A:L,VLOOKUP(M292,'3-Productie normen'!O:P,2,FALSE),FALSE)))</f>
        <v>0</v>
      </c>
      <c r="R292" s="160">
        <f t="shared" si="22"/>
        <v>0</v>
      </c>
      <c r="S292" s="161" t="str">
        <f>VLOOKUP(G292,'3-Productie normen'!A:L,10,FALSE)</f>
        <v>V</v>
      </c>
      <c r="T292" s="161" t="s">
        <v>238</v>
      </c>
      <c r="V292" s="123">
        <f t="shared" si="23"/>
        <v>2040</v>
      </c>
    </row>
    <row r="293" spans="1:22" ht="14.1" customHeight="1">
      <c r="A293" s="138">
        <f t="shared" si="24"/>
        <v>293</v>
      </c>
      <c r="B293" s="156" t="s">
        <v>91</v>
      </c>
      <c r="C293" s="156" t="s">
        <v>267</v>
      </c>
      <c r="D293" s="470" t="s">
        <v>199</v>
      </c>
      <c r="E293" s="168"/>
      <c r="F293" s="168" t="s">
        <v>247</v>
      </c>
      <c r="G293" s="169" t="s">
        <v>160</v>
      </c>
      <c r="H293" s="168" t="s">
        <v>195</v>
      </c>
      <c r="I293" s="121" t="s">
        <v>196</v>
      </c>
      <c r="J293" s="484">
        <v>10</v>
      </c>
      <c r="K293" s="442">
        <v>1</v>
      </c>
      <c r="L293" s="442">
        <v>1</v>
      </c>
      <c r="M293" s="158">
        <v>255</v>
      </c>
      <c r="N293" s="158">
        <v>5</v>
      </c>
      <c r="O293" s="159" t="e">
        <f t="shared" si="20"/>
        <v>#DIV/0!</v>
      </c>
      <c r="P293" s="159" t="e">
        <f t="shared" si="21"/>
        <v>#DIV/0!</v>
      </c>
      <c r="Q293" s="160">
        <f>IF(M293="nio",0,IF(M293&gt;0,VLOOKUP(G293,'3-Productie normen'!A:L,VLOOKUP(M293,'3-Productie normen'!O:P,2,FALSE),FALSE)))</f>
        <v>0</v>
      </c>
      <c r="R293" s="160">
        <f t="shared" si="22"/>
        <v>0</v>
      </c>
      <c r="S293" s="161" t="str">
        <f>VLOOKUP(G293,'3-Productie normen'!A:L,10,FALSE)</f>
        <v>S</v>
      </c>
      <c r="T293" s="161" t="s">
        <v>238</v>
      </c>
      <c r="V293" s="123">
        <f t="shared" si="23"/>
        <v>2550</v>
      </c>
    </row>
    <row r="294" spans="1:22" ht="14.1" customHeight="1">
      <c r="A294" s="138">
        <f t="shared" si="24"/>
        <v>294</v>
      </c>
      <c r="B294" s="156" t="s">
        <v>91</v>
      </c>
      <c r="C294" s="156" t="s">
        <v>267</v>
      </c>
      <c r="D294" s="470" t="s">
        <v>199</v>
      </c>
      <c r="E294" s="168"/>
      <c r="F294" s="168" t="s">
        <v>200</v>
      </c>
      <c r="G294" s="169" t="s">
        <v>138</v>
      </c>
      <c r="H294" s="168" t="s">
        <v>201</v>
      </c>
      <c r="I294" s="168" t="s">
        <v>202</v>
      </c>
      <c r="J294" s="484">
        <v>20</v>
      </c>
      <c r="K294" s="442">
        <v>1</v>
      </c>
      <c r="L294" s="442">
        <v>1</v>
      </c>
      <c r="M294" s="158">
        <v>255</v>
      </c>
      <c r="N294" s="158">
        <v>5</v>
      </c>
      <c r="O294" s="159" t="e">
        <f t="shared" si="20"/>
        <v>#DIV/0!</v>
      </c>
      <c r="P294" s="159" t="e">
        <f t="shared" si="21"/>
        <v>#DIV/0!</v>
      </c>
      <c r="Q294" s="160">
        <f>IF(M294="nio",0,IF(M294&gt;0,VLOOKUP(G294,'3-Productie normen'!A:L,VLOOKUP(M294,'3-Productie normen'!O:P,2,FALSE),FALSE)))</f>
        <v>0</v>
      </c>
      <c r="R294" s="160">
        <f t="shared" si="22"/>
        <v>0</v>
      </c>
      <c r="S294" s="161" t="str">
        <f>VLOOKUP(G294,'3-Productie normen'!A:L,10,FALSE)</f>
        <v>B</v>
      </c>
      <c r="T294" s="161" t="s">
        <v>238</v>
      </c>
      <c r="V294" s="123">
        <f t="shared" si="23"/>
        <v>5100</v>
      </c>
    </row>
    <row r="295" spans="1:22" ht="14.1" customHeight="1">
      <c r="A295" s="138">
        <f t="shared" si="24"/>
        <v>295</v>
      </c>
      <c r="B295" s="156" t="s">
        <v>91</v>
      </c>
      <c r="C295" s="156" t="s">
        <v>267</v>
      </c>
      <c r="D295" s="470" t="s">
        <v>199</v>
      </c>
      <c r="E295" s="168"/>
      <c r="F295" s="168" t="s">
        <v>281</v>
      </c>
      <c r="G295" s="169" t="s">
        <v>144</v>
      </c>
      <c r="H295" s="168" t="s">
        <v>201</v>
      </c>
      <c r="I295" s="168" t="s">
        <v>202</v>
      </c>
      <c r="J295" s="484">
        <v>18</v>
      </c>
      <c r="K295" s="442">
        <v>1</v>
      </c>
      <c r="L295" s="442">
        <v>1</v>
      </c>
      <c r="M295" s="158">
        <v>255</v>
      </c>
      <c r="N295" s="158">
        <v>5</v>
      </c>
      <c r="O295" s="159" t="e">
        <f t="shared" si="20"/>
        <v>#DIV/0!</v>
      </c>
      <c r="P295" s="159" t="e">
        <f t="shared" si="21"/>
        <v>#DIV/0!</v>
      </c>
      <c r="Q295" s="160">
        <f>IF(M295="nio",0,IF(M295&gt;0,VLOOKUP(G295,'3-Productie normen'!A:L,VLOOKUP(M295,'3-Productie normen'!O:P,2,FALSE),FALSE)))</f>
        <v>0</v>
      </c>
      <c r="R295" s="160">
        <f t="shared" si="22"/>
        <v>0</v>
      </c>
      <c r="S295" s="161" t="str">
        <f>VLOOKUP(G295,'3-Productie normen'!A:L,10,FALSE)</f>
        <v>V</v>
      </c>
      <c r="T295" s="161" t="s">
        <v>238</v>
      </c>
      <c r="V295" s="123">
        <f t="shared" si="23"/>
        <v>4590</v>
      </c>
    </row>
    <row r="296" spans="1:22" ht="14.1" customHeight="1">
      <c r="A296" s="138">
        <f t="shared" si="24"/>
        <v>296</v>
      </c>
      <c r="B296" s="156" t="s">
        <v>91</v>
      </c>
      <c r="C296" s="156" t="s">
        <v>267</v>
      </c>
      <c r="D296" s="470" t="s">
        <v>199</v>
      </c>
      <c r="E296" s="168"/>
      <c r="F296" s="168" t="s">
        <v>204</v>
      </c>
      <c r="G296" s="169" t="s">
        <v>163</v>
      </c>
      <c r="H296" s="168" t="s">
        <v>221</v>
      </c>
      <c r="I296" s="121" t="s">
        <v>196</v>
      </c>
      <c r="J296" s="484">
        <v>4</v>
      </c>
      <c r="K296" s="442">
        <v>1</v>
      </c>
      <c r="L296" s="442">
        <v>1</v>
      </c>
      <c r="M296" s="158">
        <v>255</v>
      </c>
      <c r="N296" s="158">
        <v>5</v>
      </c>
      <c r="O296" s="159" t="e">
        <f t="shared" si="20"/>
        <v>#DIV/0!</v>
      </c>
      <c r="P296" s="159" t="e">
        <f t="shared" si="21"/>
        <v>#DIV/0!</v>
      </c>
      <c r="Q296" s="160">
        <f>IF(M296="nio",0,IF(M296&gt;0,VLOOKUP(G296,'3-Productie normen'!A:L,VLOOKUP(M296,'3-Productie normen'!O:P,2,FALSE),FALSE)))</f>
        <v>0</v>
      </c>
      <c r="R296" s="160">
        <f t="shared" si="22"/>
        <v>0</v>
      </c>
      <c r="S296" s="161" t="str">
        <f>VLOOKUP(G296,'3-Productie normen'!A:L,10,FALSE)</f>
        <v>V</v>
      </c>
      <c r="T296" s="161" t="s">
        <v>238</v>
      </c>
      <c r="V296" s="123">
        <f t="shared" si="23"/>
        <v>1020</v>
      </c>
    </row>
    <row r="297" spans="1:22" ht="14.1" customHeight="1">
      <c r="A297" s="138">
        <f t="shared" si="24"/>
        <v>297</v>
      </c>
      <c r="B297" s="156" t="s">
        <v>91</v>
      </c>
      <c r="C297" s="156" t="s">
        <v>267</v>
      </c>
      <c r="D297" s="470" t="s">
        <v>199</v>
      </c>
      <c r="E297" s="168"/>
      <c r="F297" s="168" t="s">
        <v>200</v>
      </c>
      <c r="G297" s="169" t="s">
        <v>138</v>
      </c>
      <c r="H297" s="168" t="s">
        <v>201</v>
      </c>
      <c r="I297" s="168" t="s">
        <v>202</v>
      </c>
      <c r="J297" s="484">
        <v>20</v>
      </c>
      <c r="K297" s="442">
        <v>1</v>
      </c>
      <c r="L297" s="442">
        <v>1</v>
      </c>
      <c r="M297" s="158">
        <v>255</v>
      </c>
      <c r="N297" s="158">
        <v>5</v>
      </c>
      <c r="O297" s="159" t="e">
        <f t="shared" si="20"/>
        <v>#DIV/0!</v>
      </c>
      <c r="P297" s="159" t="e">
        <f t="shared" si="21"/>
        <v>#DIV/0!</v>
      </c>
      <c r="Q297" s="160">
        <f>IF(M297="nio",0,IF(M297&gt;0,VLOOKUP(G297,'3-Productie normen'!A:L,VLOOKUP(M297,'3-Productie normen'!O:P,2,FALSE),FALSE)))</f>
        <v>0</v>
      </c>
      <c r="R297" s="160">
        <f t="shared" si="22"/>
        <v>0</v>
      </c>
      <c r="S297" s="161" t="str">
        <f>VLOOKUP(G297,'3-Productie normen'!A:L,10,FALSE)</f>
        <v>B</v>
      </c>
      <c r="T297" s="161" t="s">
        <v>238</v>
      </c>
      <c r="V297" s="123">
        <f t="shared" si="23"/>
        <v>5100</v>
      </c>
    </row>
    <row r="298" spans="1:22" ht="14.1" customHeight="1">
      <c r="A298" s="138">
        <f t="shared" si="24"/>
        <v>298</v>
      </c>
      <c r="B298" s="156" t="s">
        <v>91</v>
      </c>
      <c r="C298" s="156" t="s">
        <v>267</v>
      </c>
      <c r="D298" s="470" t="s">
        <v>199</v>
      </c>
      <c r="E298" s="168"/>
      <c r="F298" s="168" t="s">
        <v>200</v>
      </c>
      <c r="G298" s="169" t="s">
        <v>138</v>
      </c>
      <c r="H298" s="168" t="s">
        <v>201</v>
      </c>
      <c r="I298" s="168" t="s">
        <v>202</v>
      </c>
      <c r="J298" s="484">
        <v>20</v>
      </c>
      <c r="K298" s="442">
        <v>1</v>
      </c>
      <c r="L298" s="442">
        <v>1</v>
      </c>
      <c r="M298" s="158">
        <v>255</v>
      </c>
      <c r="N298" s="158">
        <v>5</v>
      </c>
      <c r="O298" s="159" t="e">
        <f t="shared" si="20"/>
        <v>#DIV/0!</v>
      </c>
      <c r="P298" s="159" t="e">
        <f t="shared" si="21"/>
        <v>#DIV/0!</v>
      </c>
      <c r="Q298" s="160">
        <f>IF(M298="nio",0,IF(M298&gt;0,VLOOKUP(G298,'3-Productie normen'!A:L,VLOOKUP(M298,'3-Productie normen'!O:P,2,FALSE),FALSE)))</f>
        <v>0</v>
      </c>
      <c r="R298" s="160">
        <f t="shared" si="22"/>
        <v>0</v>
      </c>
      <c r="S298" s="161" t="str">
        <f>VLOOKUP(G298,'3-Productie normen'!A:L,10,FALSE)</f>
        <v>B</v>
      </c>
      <c r="T298" s="161" t="s">
        <v>238</v>
      </c>
      <c r="V298" s="123">
        <f t="shared" si="23"/>
        <v>5100</v>
      </c>
    </row>
    <row r="299" spans="1:22" ht="14.1" customHeight="1">
      <c r="A299" s="138">
        <f t="shared" si="24"/>
        <v>299</v>
      </c>
      <c r="B299" s="156" t="s">
        <v>91</v>
      </c>
      <c r="C299" s="156" t="s">
        <v>267</v>
      </c>
      <c r="D299" s="470" t="s">
        <v>199</v>
      </c>
      <c r="E299" s="168"/>
      <c r="F299" s="168" t="s">
        <v>200</v>
      </c>
      <c r="G299" s="169" t="s">
        <v>138</v>
      </c>
      <c r="H299" s="168" t="s">
        <v>201</v>
      </c>
      <c r="I299" s="168" t="s">
        <v>202</v>
      </c>
      <c r="J299" s="484">
        <v>20</v>
      </c>
      <c r="K299" s="442">
        <v>1</v>
      </c>
      <c r="L299" s="442">
        <v>1</v>
      </c>
      <c r="M299" s="158">
        <v>255</v>
      </c>
      <c r="N299" s="158">
        <v>5</v>
      </c>
      <c r="O299" s="159" t="e">
        <f t="shared" si="20"/>
        <v>#DIV/0!</v>
      </c>
      <c r="P299" s="159" t="e">
        <f t="shared" si="21"/>
        <v>#DIV/0!</v>
      </c>
      <c r="Q299" s="160">
        <f>IF(M299="nio",0,IF(M299&gt;0,VLOOKUP(G299,'3-Productie normen'!A:L,VLOOKUP(M299,'3-Productie normen'!O:P,2,FALSE),FALSE)))</f>
        <v>0</v>
      </c>
      <c r="R299" s="160">
        <f t="shared" si="22"/>
        <v>0</v>
      </c>
      <c r="S299" s="161" t="str">
        <f>VLOOKUP(G299,'3-Productie normen'!A:L,10,FALSE)</f>
        <v>B</v>
      </c>
      <c r="T299" s="161" t="s">
        <v>238</v>
      </c>
      <c r="V299" s="123">
        <f t="shared" si="23"/>
        <v>5100</v>
      </c>
    </row>
    <row r="300" spans="1:22" ht="14.1" customHeight="1">
      <c r="A300" s="138">
        <f t="shared" si="24"/>
        <v>300</v>
      </c>
      <c r="B300" s="156" t="s">
        <v>91</v>
      </c>
      <c r="C300" s="156" t="s">
        <v>267</v>
      </c>
      <c r="D300" s="470" t="s">
        <v>199</v>
      </c>
      <c r="E300" s="168"/>
      <c r="F300" s="168" t="s">
        <v>200</v>
      </c>
      <c r="G300" s="169" t="s">
        <v>138</v>
      </c>
      <c r="H300" s="168" t="s">
        <v>201</v>
      </c>
      <c r="I300" s="168" t="s">
        <v>202</v>
      </c>
      <c r="J300" s="484">
        <v>28</v>
      </c>
      <c r="K300" s="442">
        <v>1</v>
      </c>
      <c r="L300" s="442">
        <v>1</v>
      </c>
      <c r="M300" s="158">
        <v>255</v>
      </c>
      <c r="N300" s="158">
        <v>5</v>
      </c>
      <c r="O300" s="159" t="e">
        <f t="shared" si="20"/>
        <v>#DIV/0!</v>
      </c>
      <c r="P300" s="159" t="e">
        <f t="shared" si="21"/>
        <v>#DIV/0!</v>
      </c>
      <c r="Q300" s="160">
        <f>IF(M300="nio",0,IF(M300&gt;0,VLOOKUP(G300,'3-Productie normen'!A:L,VLOOKUP(M300,'3-Productie normen'!O:P,2,FALSE),FALSE)))</f>
        <v>0</v>
      </c>
      <c r="R300" s="160">
        <f t="shared" si="22"/>
        <v>0</v>
      </c>
      <c r="S300" s="161" t="str">
        <f>VLOOKUP(G300,'3-Productie normen'!A:L,10,FALSE)</f>
        <v>B</v>
      </c>
      <c r="T300" s="161" t="s">
        <v>238</v>
      </c>
      <c r="V300" s="123">
        <f t="shared" si="23"/>
        <v>7140</v>
      </c>
    </row>
    <row r="301" spans="1:22" ht="14.1" customHeight="1">
      <c r="A301" s="138">
        <f t="shared" si="24"/>
        <v>301</v>
      </c>
      <c r="B301" s="156" t="s">
        <v>91</v>
      </c>
      <c r="C301" s="156" t="s">
        <v>267</v>
      </c>
      <c r="D301" s="470" t="s">
        <v>199</v>
      </c>
      <c r="E301" s="168"/>
      <c r="F301" s="168" t="s">
        <v>200</v>
      </c>
      <c r="G301" s="169" t="s">
        <v>138</v>
      </c>
      <c r="H301" s="168" t="s">
        <v>201</v>
      </c>
      <c r="I301" s="168" t="s">
        <v>202</v>
      </c>
      <c r="J301" s="484">
        <v>28</v>
      </c>
      <c r="K301" s="442">
        <v>1</v>
      </c>
      <c r="L301" s="442">
        <v>1</v>
      </c>
      <c r="M301" s="158">
        <v>255</v>
      </c>
      <c r="N301" s="158">
        <v>5</v>
      </c>
      <c r="O301" s="159" t="e">
        <f t="shared" si="20"/>
        <v>#DIV/0!</v>
      </c>
      <c r="P301" s="159" t="e">
        <f t="shared" si="21"/>
        <v>#DIV/0!</v>
      </c>
      <c r="Q301" s="160">
        <f>IF(M301="nio",0,IF(M301&gt;0,VLOOKUP(G301,'3-Productie normen'!A:L,VLOOKUP(M301,'3-Productie normen'!O:P,2,FALSE),FALSE)))</f>
        <v>0</v>
      </c>
      <c r="R301" s="160">
        <f t="shared" si="22"/>
        <v>0</v>
      </c>
      <c r="S301" s="161" t="str">
        <f>VLOOKUP(G301,'3-Productie normen'!A:L,10,FALSE)</f>
        <v>B</v>
      </c>
      <c r="T301" s="161" t="s">
        <v>238</v>
      </c>
      <c r="V301" s="123">
        <f t="shared" si="23"/>
        <v>7140</v>
      </c>
    </row>
    <row r="302" spans="1:22" ht="14.1" customHeight="1">
      <c r="A302" s="138">
        <f t="shared" si="24"/>
        <v>302</v>
      </c>
      <c r="B302" s="156" t="s">
        <v>91</v>
      </c>
      <c r="C302" s="156" t="s">
        <v>267</v>
      </c>
      <c r="D302" s="470" t="s">
        <v>199</v>
      </c>
      <c r="E302" s="168"/>
      <c r="F302" s="168" t="s">
        <v>200</v>
      </c>
      <c r="G302" s="169" t="s">
        <v>138</v>
      </c>
      <c r="H302" s="168" t="s">
        <v>201</v>
      </c>
      <c r="I302" s="168" t="s">
        <v>202</v>
      </c>
      <c r="J302" s="484">
        <v>28</v>
      </c>
      <c r="K302" s="442">
        <v>1</v>
      </c>
      <c r="L302" s="442">
        <v>1</v>
      </c>
      <c r="M302" s="158">
        <v>255</v>
      </c>
      <c r="N302" s="158">
        <v>5</v>
      </c>
      <c r="O302" s="159" t="e">
        <f t="shared" si="20"/>
        <v>#DIV/0!</v>
      </c>
      <c r="P302" s="159" t="e">
        <f t="shared" si="21"/>
        <v>#DIV/0!</v>
      </c>
      <c r="Q302" s="160">
        <f>IF(M302="nio",0,IF(M302&gt;0,VLOOKUP(G302,'3-Productie normen'!A:L,VLOOKUP(M302,'3-Productie normen'!O:P,2,FALSE),FALSE)))</f>
        <v>0</v>
      </c>
      <c r="R302" s="160">
        <f t="shared" si="22"/>
        <v>0</v>
      </c>
      <c r="S302" s="161" t="str">
        <f>VLOOKUP(G302,'3-Productie normen'!A:L,10,FALSE)</f>
        <v>B</v>
      </c>
      <c r="T302" s="161" t="s">
        <v>238</v>
      </c>
      <c r="V302" s="123">
        <f t="shared" si="23"/>
        <v>7140</v>
      </c>
    </row>
    <row r="303" spans="1:22" ht="14.1" customHeight="1">
      <c r="A303" s="138">
        <f t="shared" si="24"/>
        <v>303</v>
      </c>
      <c r="B303" s="156" t="s">
        <v>91</v>
      </c>
      <c r="C303" s="156" t="s">
        <v>267</v>
      </c>
      <c r="D303" s="470" t="s">
        <v>199</v>
      </c>
      <c r="E303" s="168"/>
      <c r="F303" s="168" t="s">
        <v>212</v>
      </c>
      <c r="G303" s="169" t="s">
        <v>166</v>
      </c>
      <c r="H303" s="168" t="s">
        <v>191</v>
      </c>
      <c r="I303" s="121" t="s">
        <v>192</v>
      </c>
      <c r="J303" s="484">
        <v>38</v>
      </c>
      <c r="K303" s="442">
        <v>1</v>
      </c>
      <c r="L303" s="442">
        <v>1</v>
      </c>
      <c r="M303" s="158">
        <v>255</v>
      </c>
      <c r="N303" s="158">
        <v>5</v>
      </c>
      <c r="O303" s="159" t="e">
        <f t="shared" si="20"/>
        <v>#DIV/0!</v>
      </c>
      <c r="P303" s="159" t="e">
        <f t="shared" si="21"/>
        <v>#DIV/0!</v>
      </c>
      <c r="Q303" s="160">
        <f>IF(M303="nio",0,IF(M303&gt;0,VLOOKUP(G303,'3-Productie normen'!A:L,VLOOKUP(M303,'3-Productie normen'!O:P,2,FALSE),FALSE)))</f>
        <v>0</v>
      </c>
      <c r="R303" s="160">
        <f t="shared" si="22"/>
        <v>0</v>
      </c>
      <c r="S303" s="161" t="str">
        <f>VLOOKUP(G303,'3-Productie normen'!A:L,10,FALSE)</f>
        <v>V</v>
      </c>
      <c r="T303" s="161" t="s">
        <v>238</v>
      </c>
      <c r="V303" s="123">
        <f t="shared" si="23"/>
        <v>9690</v>
      </c>
    </row>
    <row r="304" spans="1:22" ht="14.1" customHeight="1">
      <c r="A304" s="138">
        <f t="shared" si="24"/>
        <v>304</v>
      </c>
      <c r="B304" s="156" t="s">
        <v>91</v>
      </c>
      <c r="C304" s="156" t="s">
        <v>267</v>
      </c>
      <c r="D304" s="470" t="s">
        <v>199</v>
      </c>
      <c r="E304" s="168"/>
      <c r="F304" s="168" t="s">
        <v>247</v>
      </c>
      <c r="G304" s="169" t="s">
        <v>160</v>
      </c>
      <c r="H304" s="168" t="s">
        <v>195</v>
      </c>
      <c r="I304" s="121" t="s">
        <v>196</v>
      </c>
      <c r="J304" s="484">
        <v>6</v>
      </c>
      <c r="K304" s="442">
        <v>1</v>
      </c>
      <c r="L304" s="442">
        <v>1</v>
      </c>
      <c r="M304" s="158">
        <v>255</v>
      </c>
      <c r="N304" s="158">
        <v>5</v>
      </c>
      <c r="O304" s="159" t="e">
        <f t="shared" si="20"/>
        <v>#DIV/0!</v>
      </c>
      <c r="P304" s="159" t="e">
        <f t="shared" si="21"/>
        <v>#DIV/0!</v>
      </c>
      <c r="Q304" s="160">
        <f>IF(M304="nio",0,IF(M304&gt;0,VLOOKUP(G304,'3-Productie normen'!A:L,VLOOKUP(M304,'3-Productie normen'!O:P,2,FALSE),FALSE)))</f>
        <v>0</v>
      </c>
      <c r="R304" s="160">
        <f t="shared" si="22"/>
        <v>0</v>
      </c>
      <c r="S304" s="161" t="str">
        <f>VLOOKUP(G304,'3-Productie normen'!A:L,10,FALSE)</f>
        <v>S</v>
      </c>
      <c r="T304" s="161" t="s">
        <v>238</v>
      </c>
      <c r="V304" s="123">
        <f t="shared" si="23"/>
        <v>1530</v>
      </c>
    </row>
    <row r="305" spans="1:22" ht="14.1" customHeight="1">
      <c r="A305" s="138">
        <f t="shared" si="24"/>
        <v>305</v>
      </c>
      <c r="B305" s="156" t="s">
        <v>91</v>
      </c>
      <c r="C305" s="156" t="s">
        <v>267</v>
      </c>
      <c r="D305" s="470" t="s">
        <v>199</v>
      </c>
      <c r="E305" s="168"/>
      <c r="F305" s="168" t="s">
        <v>247</v>
      </c>
      <c r="G305" s="169" t="s">
        <v>160</v>
      </c>
      <c r="H305" s="168" t="s">
        <v>195</v>
      </c>
      <c r="I305" s="121" t="s">
        <v>196</v>
      </c>
      <c r="J305" s="484">
        <v>6</v>
      </c>
      <c r="K305" s="442">
        <v>1</v>
      </c>
      <c r="L305" s="442">
        <v>1</v>
      </c>
      <c r="M305" s="158">
        <v>255</v>
      </c>
      <c r="N305" s="158">
        <v>5</v>
      </c>
      <c r="O305" s="159" t="e">
        <f t="shared" si="20"/>
        <v>#DIV/0!</v>
      </c>
      <c r="P305" s="159" t="e">
        <f t="shared" si="21"/>
        <v>#DIV/0!</v>
      </c>
      <c r="Q305" s="160">
        <f>IF(M305="nio",0,IF(M305&gt;0,VLOOKUP(G305,'3-Productie normen'!A:L,VLOOKUP(M305,'3-Productie normen'!O:P,2,FALSE),FALSE)))</f>
        <v>0</v>
      </c>
      <c r="R305" s="160">
        <f t="shared" si="22"/>
        <v>0</v>
      </c>
      <c r="S305" s="161" t="str">
        <f>VLOOKUP(G305,'3-Productie normen'!A:L,10,FALSE)</f>
        <v>S</v>
      </c>
      <c r="T305" s="161" t="s">
        <v>238</v>
      </c>
      <c r="V305" s="123">
        <f t="shared" si="23"/>
        <v>1530</v>
      </c>
    </row>
    <row r="306" spans="1:22" ht="14.1" customHeight="1">
      <c r="A306" s="138">
        <f t="shared" si="24"/>
        <v>306</v>
      </c>
      <c r="B306" s="156" t="s">
        <v>91</v>
      </c>
      <c r="C306" s="156" t="s">
        <v>267</v>
      </c>
      <c r="D306" s="470" t="s">
        <v>199</v>
      </c>
      <c r="E306" s="168"/>
      <c r="F306" s="168" t="s">
        <v>214</v>
      </c>
      <c r="G306" s="169" t="s">
        <v>168</v>
      </c>
      <c r="H306" s="168" t="s">
        <v>195</v>
      </c>
      <c r="I306" s="121"/>
      <c r="J306" s="484">
        <v>4</v>
      </c>
      <c r="K306" s="442">
        <v>1</v>
      </c>
      <c r="L306" s="512"/>
      <c r="M306" s="158" t="s">
        <v>216</v>
      </c>
      <c r="N306" s="158"/>
      <c r="O306" s="159">
        <f t="shared" si="20"/>
        <v>0</v>
      </c>
      <c r="P306" s="159">
        <f t="shared" si="21"/>
        <v>0</v>
      </c>
      <c r="Q306" s="160">
        <f>IF(M306="nio",0,IF(M306&gt;0,VLOOKUP(G306,'3-Productie normen'!A:L,VLOOKUP(M306,'3-Productie normen'!O:P,2,FALSE),FALSE)))</f>
        <v>0</v>
      </c>
      <c r="R306" s="160">
        <f t="shared" si="22"/>
        <v>0</v>
      </c>
      <c r="S306" s="161">
        <f>VLOOKUP(G306,'3-Productie normen'!A:L,10,FALSE)</f>
        <v>0</v>
      </c>
      <c r="T306" s="161" t="s">
        <v>238</v>
      </c>
      <c r="V306" s="123">
        <f t="shared" si="23"/>
        <v>0</v>
      </c>
    </row>
    <row r="307" spans="1:22" ht="14.1" customHeight="1">
      <c r="A307" s="138">
        <f t="shared" si="24"/>
        <v>307</v>
      </c>
      <c r="B307" s="156" t="s">
        <v>91</v>
      </c>
      <c r="C307" s="156" t="s">
        <v>267</v>
      </c>
      <c r="D307" s="470" t="s">
        <v>199</v>
      </c>
      <c r="E307" s="168"/>
      <c r="F307" s="168" t="s">
        <v>282</v>
      </c>
      <c r="G307" s="169" t="s">
        <v>138</v>
      </c>
      <c r="H307" s="168" t="s">
        <v>191</v>
      </c>
      <c r="I307" s="121" t="s">
        <v>192</v>
      </c>
      <c r="J307" s="484">
        <v>7</v>
      </c>
      <c r="K307" s="442">
        <v>1</v>
      </c>
      <c r="L307" s="442">
        <v>1</v>
      </c>
      <c r="M307" s="158">
        <v>255</v>
      </c>
      <c r="N307" s="158">
        <v>5</v>
      </c>
      <c r="O307" s="159" t="e">
        <f t="shared" si="20"/>
        <v>#DIV/0!</v>
      </c>
      <c r="P307" s="159" t="e">
        <f t="shared" si="21"/>
        <v>#DIV/0!</v>
      </c>
      <c r="Q307" s="160">
        <f>IF(M307="nio",0,IF(M307&gt;0,VLOOKUP(G307,'3-Productie normen'!A:L,VLOOKUP(M307,'3-Productie normen'!O:P,2,FALSE),FALSE)))</f>
        <v>0</v>
      </c>
      <c r="R307" s="160">
        <f t="shared" si="22"/>
        <v>0</v>
      </c>
      <c r="S307" s="161" t="str">
        <f>VLOOKUP(G307,'3-Productie normen'!A:L,10,FALSE)</f>
        <v>B</v>
      </c>
      <c r="T307" s="161" t="s">
        <v>238</v>
      </c>
      <c r="V307" s="123">
        <f t="shared" si="23"/>
        <v>1785</v>
      </c>
    </row>
    <row r="308" spans="1:22" ht="14.1" customHeight="1">
      <c r="A308" s="138">
        <f t="shared" si="24"/>
        <v>308</v>
      </c>
      <c r="B308" s="156" t="s">
        <v>91</v>
      </c>
      <c r="C308" s="156" t="s">
        <v>267</v>
      </c>
      <c r="D308" s="470" t="s">
        <v>199</v>
      </c>
      <c r="E308" s="168"/>
      <c r="F308" s="168" t="s">
        <v>277</v>
      </c>
      <c r="G308" s="169" t="s">
        <v>167</v>
      </c>
      <c r="H308" s="168" t="s">
        <v>191</v>
      </c>
      <c r="I308" s="121"/>
      <c r="J308" s="484">
        <v>5.25</v>
      </c>
      <c r="K308" s="442">
        <v>1</v>
      </c>
      <c r="L308" s="512"/>
      <c r="M308" s="158" t="s">
        <v>216</v>
      </c>
      <c r="N308" s="158"/>
      <c r="O308" s="159">
        <f t="shared" si="20"/>
        <v>0</v>
      </c>
      <c r="P308" s="159">
        <f t="shared" si="21"/>
        <v>0</v>
      </c>
      <c r="Q308" s="160">
        <f>IF(M308="nio",0,IF(M308&gt;0,VLOOKUP(G308,'3-Productie normen'!A:L,VLOOKUP(M308,'3-Productie normen'!O:P,2,FALSE),FALSE)))</f>
        <v>0</v>
      </c>
      <c r="R308" s="160">
        <f t="shared" si="22"/>
        <v>0</v>
      </c>
      <c r="S308" s="161">
        <f>VLOOKUP(G308,'3-Productie normen'!A:L,10,FALSE)</f>
        <v>0</v>
      </c>
      <c r="T308" s="161" t="s">
        <v>238</v>
      </c>
      <c r="V308" s="123">
        <f t="shared" si="23"/>
        <v>0</v>
      </c>
    </row>
    <row r="309" spans="1:22" ht="14.1" customHeight="1">
      <c r="A309" s="138">
        <f t="shared" si="24"/>
        <v>309</v>
      </c>
      <c r="B309" s="156" t="s">
        <v>91</v>
      </c>
      <c r="C309" s="156" t="s">
        <v>267</v>
      </c>
      <c r="D309" s="470" t="s">
        <v>199</v>
      </c>
      <c r="E309" s="168"/>
      <c r="F309" s="168" t="s">
        <v>235</v>
      </c>
      <c r="G309" s="156" t="s">
        <v>165</v>
      </c>
      <c r="H309" s="168" t="s">
        <v>201</v>
      </c>
      <c r="I309" s="168" t="s">
        <v>202</v>
      </c>
      <c r="J309" s="484">
        <v>14</v>
      </c>
      <c r="K309" s="442">
        <v>1</v>
      </c>
      <c r="L309" s="442">
        <v>1</v>
      </c>
      <c r="M309" s="158">
        <v>255</v>
      </c>
      <c r="N309" s="158">
        <v>5</v>
      </c>
      <c r="O309" s="159" t="e">
        <f t="shared" si="20"/>
        <v>#DIV/0!</v>
      </c>
      <c r="P309" s="159" t="e">
        <f t="shared" si="21"/>
        <v>#DIV/0!</v>
      </c>
      <c r="Q309" s="160">
        <f>IF(M309="nio",0,IF(M309&gt;0,VLOOKUP(G309,'3-Productie normen'!A:L,VLOOKUP(M309,'3-Productie normen'!O:P,2,FALSE),FALSE)))</f>
        <v>0</v>
      </c>
      <c r="R309" s="160">
        <f t="shared" si="22"/>
        <v>0</v>
      </c>
      <c r="S309" s="161" t="str">
        <f>VLOOKUP(G309,'3-Productie normen'!A:L,10,FALSE)</f>
        <v>B</v>
      </c>
      <c r="T309" s="161" t="s">
        <v>238</v>
      </c>
      <c r="V309" s="123">
        <f t="shared" si="23"/>
        <v>3570</v>
      </c>
    </row>
    <row r="310" spans="1:22" ht="14.1" customHeight="1">
      <c r="A310" s="138">
        <f t="shared" si="24"/>
        <v>310</v>
      </c>
      <c r="B310" s="156" t="s">
        <v>91</v>
      </c>
      <c r="C310" s="156" t="s">
        <v>267</v>
      </c>
      <c r="D310" s="470" t="s">
        <v>199</v>
      </c>
      <c r="E310" s="168"/>
      <c r="F310" s="168" t="s">
        <v>235</v>
      </c>
      <c r="G310" s="156" t="s">
        <v>165</v>
      </c>
      <c r="H310" s="168" t="s">
        <v>201</v>
      </c>
      <c r="I310" s="168" t="s">
        <v>202</v>
      </c>
      <c r="J310" s="484">
        <v>21</v>
      </c>
      <c r="K310" s="442">
        <v>1</v>
      </c>
      <c r="L310" s="442">
        <v>1</v>
      </c>
      <c r="M310" s="158">
        <v>255</v>
      </c>
      <c r="N310" s="158">
        <v>5</v>
      </c>
      <c r="O310" s="159" t="e">
        <f t="shared" si="20"/>
        <v>#DIV/0!</v>
      </c>
      <c r="P310" s="159" t="e">
        <f t="shared" si="21"/>
        <v>#DIV/0!</v>
      </c>
      <c r="Q310" s="160">
        <f>IF(M310="nio",0,IF(M310&gt;0,VLOOKUP(G310,'3-Productie normen'!A:L,VLOOKUP(M310,'3-Productie normen'!O:P,2,FALSE),FALSE)))</f>
        <v>0</v>
      </c>
      <c r="R310" s="160">
        <f t="shared" si="22"/>
        <v>0</v>
      </c>
      <c r="S310" s="161" t="str">
        <f>VLOOKUP(G310,'3-Productie normen'!A:L,10,FALSE)</f>
        <v>B</v>
      </c>
      <c r="T310" s="161" t="s">
        <v>238</v>
      </c>
      <c r="V310" s="123">
        <f t="shared" si="23"/>
        <v>5355</v>
      </c>
    </row>
    <row r="311" spans="1:22" ht="14.1" customHeight="1">
      <c r="A311" s="138">
        <f t="shared" si="24"/>
        <v>311</v>
      </c>
      <c r="B311" s="156" t="s">
        <v>91</v>
      </c>
      <c r="C311" s="156" t="s">
        <v>267</v>
      </c>
      <c r="D311" s="470" t="s">
        <v>199</v>
      </c>
      <c r="E311" s="168"/>
      <c r="F311" s="168" t="s">
        <v>242</v>
      </c>
      <c r="G311" s="169" t="s">
        <v>168</v>
      </c>
      <c r="H311" s="168" t="s">
        <v>272</v>
      </c>
      <c r="I311" s="168"/>
      <c r="J311" s="484">
        <v>40</v>
      </c>
      <c r="K311" s="442">
        <v>1</v>
      </c>
      <c r="L311" s="512"/>
      <c r="M311" s="158" t="s">
        <v>216</v>
      </c>
      <c r="N311" s="158"/>
      <c r="O311" s="159">
        <f t="shared" si="20"/>
        <v>0</v>
      </c>
      <c r="P311" s="159">
        <f t="shared" si="21"/>
        <v>0</v>
      </c>
      <c r="Q311" s="160">
        <f>IF(M311="nio",0,IF(M311&gt;0,VLOOKUP(G311,'3-Productie normen'!A:L,VLOOKUP(M311,'3-Productie normen'!O:P,2,FALSE),FALSE)))</f>
        <v>0</v>
      </c>
      <c r="R311" s="160">
        <f t="shared" si="22"/>
        <v>0</v>
      </c>
      <c r="S311" s="161">
        <f>VLOOKUP(G311,'3-Productie normen'!A:L,10,FALSE)</f>
        <v>0</v>
      </c>
      <c r="T311" s="161" t="s">
        <v>238</v>
      </c>
      <c r="V311" s="123">
        <f t="shared" si="23"/>
        <v>0</v>
      </c>
    </row>
    <row r="312" spans="1:22" ht="14.1" customHeight="1">
      <c r="A312" s="138">
        <f t="shared" si="24"/>
        <v>312</v>
      </c>
      <c r="B312" s="156" t="s">
        <v>91</v>
      </c>
      <c r="C312" s="156" t="s">
        <v>267</v>
      </c>
      <c r="D312" s="470" t="s">
        <v>199</v>
      </c>
      <c r="E312" s="168"/>
      <c r="F312" s="168" t="s">
        <v>283</v>
      </c>
      <c r="G312" s="169" t="s">
        <v>167</v>
      </c>
      <c r="H312" s="168" t="s">
        <v>276</v>
      </c>
      <c r="I312" s="121"/>
      <c r="J312" s="484">
        <v>158</v>
      </c>
      <c r="K312" s="442">
        <v>1</v>
      </c>
      <c r="L312" s="512"/>
      <c r="M312" s="158" t="s">
        <v>216</v>
      </c>
      <c r="N312" s="158"/>
      <c r="O312" s="159">
        <f t="shared" si="20"/>
        <v>0</v>
      </c>
      <c r="P312" s="159">
        <f t="shared" si="21"/>
        <v>0</v>
      </c>
      <c r="Q312" s="160">
        <f>IF(M312="nio",0,IF(M312&gt;0,VLOOKUP(G312,'3-Productie normen'!A:L,VLOOKUP(M312,'3-Productie normen'!O:P,2,FALSE),FALSE)))</f>
        <v>0</v>
      </c>
      <c r="R312" s="160">
        <f t="shared" si="22"/>
        <v>0</v>
      </c>
      <c r="S312" s="161">
        <f>VLOOKUP(G312,'3-Productie normen'!A:L,10,FALSE)</f>
        <v>0</v>
      </c>
      <c r="T312" s="161" t="s">
        <v>238</v>
      </c>
      <c r="V312" s="123">
        <f t="shared" si="23"/>
        <v>0</v>
      </c>
    </row>
    <row r="313" spans="1:22" ht="14.1" customHeight="1">
      <c r="A313" s="138">
        <f t="shared" si="24"/>
        <v>313</v>
      </c>
      <c r="B313" s="156" t="s">
        <v>91</v>
      </c>
      <c r="C313" s="156" t="s">
        <v>267</v>
      </c>
      <c r="D313" s="470" t="s">
        <v>199</v>
      </c>
      <c r="E313" s="168"/>
      <c r="F313" s="168" t="s">
        <v>284</v>
      </c>
      <c r="G313" s="169" t="s">
        <v>167</v>
      </c>
      <c r="H313" s="168" t="s">
        <v>271</v>
      </c>
      <c r="I313" s="168"/>
      <c r="J313" s="484">
        <v>0</v>
      </c>
      <c r="K313" s="442">
        <v>1</v>
      </c>
      <c r="L313" s="512"/>
      <c r="M313" s="158" t="s">
        <v>216</v>
      </c>
      <c r="N313" s="158"/>
      <c r="O313" s="159">
        <f t="shared" si="20"/>
        <v>0</v>
      </c>
      <c r="P313" s="159">
        <f t="shared" si="21"/>
        <v>0</v>
      </c>
      <c r="Q313" s="160">
        <f>IF(M313="nio",0,IF(M313&gt;0,VLOOKUP(G313,'3-Productie normen'!A:L,VLOOKUP(M313,'3-Productie normen'!O:P,2,FALSE),FALSE)))</f>
        <v>0</v>
      </c>
      <c r="R313" s="160">
        <f t="shared" si="22"/>
        <v>0</v>
      </c>
      <c r="S313" s="161">
        <f>VLOOKUP(G313,'3-Productie normen'!A:L,10,FALSE)</f>
        <v>0</v>
      </c>
      <c r="T313" s="161" t="s">
        <v>238</v>
      </c>
      <c r="V313" s="123">
        <f t="shared" si="23"/>
        <v>0</v>
      </c>
    </row>
    <row r="314" spans="1:22" ht="14.1" customHeight="1">
      <c r="A314" s="138">
        <f t="shared" si="24"/>
        <v>314</v>
      </c>
      <c r="B314" s="156" t="s">
        <v>91</v>
      </c>
      <c r="C314" s="156" t="s">
        <v>267</v>
      </c>
      <c r="D314" s="470" t="s">
        <v>199</v>
      </c>
      <c r="E314" s="168"/>
      <c r="F314" s="168" t="s">
        <v>284</v>
      </c>
      <c r="G314" s="169" t="s">
        <v>167</v>
      </c>
      <c r="H314" s="168" t="s">
        <v>271</v>
      </c>
      <c r="I314" s="168"/>
      <c r="J314" s="484">
        <v>0</v>
      </c>
      <c r="K314" s="442">
        <v>1</v>
      </c>
      <c r="L314" s="512"/>
      <c r="M314" s="158" t="s">
        <v>216</v>
      </c>
      <c r="N314" s="158"/>
      <c r="O314" s="159">
        <f t="shared" si="20"/>
        <v>0</v>
      </c>
      <c r="P314" s="159">
        <f t="shared" si="21"/>
        <v>0</v>
      </c>
      <c r="Q314" s="160">
        <f>IF(M314="nio",0,IF(M314&gt;0,VLOOKUP(G314,'3-Productie normen'!A:L,VLOOKUP(M314,'3-Productie normen'!O:P,2,FALSE),FALSE)))</f>
        <v>0</v>
      </c>
      <c r="R314" s="160">
        <f t="shared" si="22"/>
        <v>0</v>
      </c>
      <c r="S314" s="161">
        <f>VLOOKUP(G314,'3-Productie normen'!A:L,10,FALSE)</f>
        <v>0</v>
      </c>
      <c r="T314" s="161" t="s">
        <v>238</v>
      </c>
      <c r="V314" s="123">
        <f t="shared" si="23"/>
        <v>0</v>
      </c>
    </row>
    <row r="315" spans="1:22" ht="14.1" customHeight="1">
      <c r="A315" s="138">
        <f t="shared" si="24"/>
        <v>315</v>
      </c>
      <c r="B315" s="156" t="s">
        <v>91</v>
      </c>
      <c r="C315" s="156" t="s">
        <v>267</v>
      </c>
      <c r="D315" s="470" t="s">
        <v>199</v>
      </c>
      <c r="E315" s="168"/>
      <c r="F315" s="168" t="s">
        <v>230</v>
      </c>
      <c r="G315" s="169" t="s">
        <v>167</v>
      </c>
      <c r="H315" s="168" t="s">
        <v>272</v>
      </c>
      <c r="I315" s="168"/>
      <c r="J315" s="484">
        <v>4</v>
      </c>
      <c r="K315" s="442">
        <v>1</v>
      </c>
      <c r="L315" s="512"/>
      <c r="M315" s="158" t="s">
        <v>216</v>
      </c>
      <c r="N315" s="158"/>
      <c r="O315" s="159">
        <f t="shared" si="20"/>
        <v>0</v>
      </c>
      <c r="P315" s="159">
        <f t="shared" si="21"/>
        <v>0</v>
      </c>
      <c r="Q315" s="160">
        <f>IF(M315="nio",0,IF(M315&gt;0,VLOOKUP(G315,'3-Productie normen'!A:L,VLOOKUP(M315,'3-Productie normen'!O:P,2,FALSE),FALSE)))</f>
        <v>0</v>
      </c>
      <c r="R315" s="160">
        <f t="shared" si="22"/>
        <v>0</v>
      </c>
      <c r="S315" s="161">
        <f>VLOOKUP(G315,'3-Productie normen'!A:L,10,FALSE)</f>
        <v>0</v>
      </c>
      <c r="T315" s="161" t="s">
        <v>238</v>
      </c>
      <c r="V315" s="123">
        <f t="shared" si="23"/>
        <v>0</v>
      </c>
    </row>
    <row r="316" spans="1:22" ht="14.1" customHeight="1">
      <c r="A316" s="138">
        <f t="shared" si="24"/>
        <v>316</v>
      </c>
      <c r="B316" s="156" t="s">
        <v>91</v>
      </c>
      <c r="C316" s="156" t="s">
        <v>267</v>
      </c>
      <c r="D316" s="470" t="s">
        <v>199</v>
      </c>
      <c r="E316" s="168"/>
      <c r="F316" s="168" t="s">
        <v>163</v>
      </c>
      <c r="G316" s="169" t="s">
        <v>163</v>
      </c>
      <c r="H316" s="168" t="s">
        <v>191</v>
      </c>
      <c r="I316" s="121" t="s">
        <v>192</v>
      </c>
      <c r="J316" s="484">
        <v>4</v>
      </c>
      <c r="K316" s="442">
        <v>1</v>
      </c>
      <c r="L316" s="442">
        <v>1</v>
      </c>
      <c r="M316" s="158">
        <v>255</v>
      </c>
      <c r="N316" s="158">
        <v>5</v>
      </c>
      <c r="O316" s="159" t="e">
        <f t="shared" si="20"/>
        <v>#DIV/0!</v>
      </c>
      <c r="P316" s="159" t="e">
        <f t="shared" si="21"/>
        <v>#DIV/0!</v>
      </c>
      <c r="Q316" s="160">
        <f>IF(M316="nio",0,IF(M316&gt;0,VLOOKUP(G316,'3-Productie normen'!A:L,VLOOKUP(M316,'3-Productie normen'!O:P,2,FALSE),FALSE)))</f>
        <v>0</v>
      </c>
      <c r="R316" s="160">
        <f t="shared" si="22"/>
        <v>0</v>
      </c>
      <c r="S316" s="161" t="str">
        <f>VLOOKUP(G316,'3-Productie normen'!A:L,10,FALSE)</f>
        <v>V</v>
      </c>
      <c r="T316" s="161" t="s">
        <v>238</v>
      </c>
      <c r="V316" s="123">
        <f t="shared" si="23"/>
        <v>1020</v>
      </c>
    </row>
    <row r="317" spans="1:22" ht="14.1" customHeight="1">
      <c r="A317" s="138">
        <f t="shared" si="24"/>
        <v>317</v>
      </c>
      <c r="B317" s="156" t="s">
        <v>91</v>
      </c>
      <c r="C317" s="156" t="s">
        <v>267</v>
      </c>
      <c r="D317" s="470" t="s">
        <v>199</v>
      </c>
      <c r="E317" s="168"/>
      <c r="F317" s="168" t="s">
        <v>163</v>
      </c>
      <c r="G317" s="169" t="s">
        <v>163</v>
      </c>
      <c r="H317" s="168" t="s">
        <v>221</v>
      </c>
      <c r="I317" s="121" t="s">
        <v>196</v>
      </c>
      <c r="J317" s="484">
        <v>4</v>
      </c>
      <c r="K317" s="442">
        <v>1</v>
      </c>
      <c r="L317" s="442">
        <v>1</v>
      </c>
      <c r="M317" s="158">
        <v>255</v>
      </c>
      <c r="N317" s="158">
        <v>5</v>
      </c>
      <c r="O317" s="159" t="e">
        <f t="shared" si="20"/>
        <v>#DIV/0!</v>
      </c>
      <c r="P317" s="159" t="e">
        <f t="shared" si="21"/>
        <v>#DIV/0!</v>
      </c>
      <c r="Q317" s="160">
        <f>IF(M317="nio",0,IF(M317&gt;0,VLOOKUP(G317,'3-Productie normen'!A:L,VLOOKUP(M317,'3-Productie normen'!O:P,2,FALSE),FALSE)))</f>
        <v>0</v>
      </c>
      <c r="R317" s="160">
        <f t="shared" si="22"/>
        <v>0</v>
      </c>
      <c r="S317" s="161" t="str">
        <f>VLOOKUP(G317,'3-Productie normen'!A:L,10,FALSE)</f>
        <v>V</v>
      </c>
      <c r="T317" s="161" t="s">
        <v>238</v>
      </c>
      <c r="V317" s="123">
        <f t="shared" si="23"/>
        <v>1020</v>
      </c>
    </row>
    <row r="318" spans="1:22" ht="14.1" customHeight="1">
      <c r="A318" s="138">
        <f t="shared" si="24"/>
        <v>318</v>
      </c>
      <c r="B318" s="156" t="s">
        <v>91</v>
      </c>
      <c r="C318" s="156" t="s">
        <v>267</v>
      </c>
      <c r="D318" s="470" t="s">
        <v>199</v>
      </c>
      <c r="E318" s="168"/>
      <c r="F318" s="168" t="s">
        <v>285</v>
      </c>
      <c r="G318" s="169" t="s">
        <v>166</v>
      </c>
      <c r="H318" s="168" t="s">
        <v>221</v>
      </c>
      <c r="I318" s="121" t="s">
        <v>196</v>
      </c>
      <c r="J318" s="484">
        <v>8</v>
      </c>
      <c r="K318" s="442">
        <v>1</v>
      </c>
      <c r="L318" s="442">
        <v>1</v>
      </c>
      <c r="M318" s="158">
        <v>255</v>
      </c>
      <c r="N318" s="158">
        <v>5</v>
      </c>
      <c r="O318" s="159" t="e">
        <f t="shared" si="20"/>
        <v>#DIV/0!</v>
      </c>
      <c r="P318" s="159" t="e">
        <f t="shared" si="21"/>
        <v>#DIV/0!</v>
      </c>
      <c r="Q318" s="160">
        <f>IF(M318="nio",0,IF(M318&gt;0,VLOOKUP(G318,'3-Productie normen'!A:L,VLOOKUP(M318,'3-Productie normen'!O:P,2,FALSE),FALSE)))</f>
        <v>0</v>
      </c>
      <c r="R318" s="160">
        <f t="shared" si="22"/>
        <v>0</v>
      </c>
      <c r="S318" s="161" t="str">
        <f>VLOOKUP(G318,'3-Productie normen'!A:L,10,FALSE)</f>
        <v>V</v>
      </c>
      <c r="T318" s="161" t="s">
        <v>238</v>
      </c>
      <c r="V318" s="123">
        <f t="shared" si="23"/>
        <v>2040</v>
      </c>
    </row>
    <row r="319" spans="1:22" ht="14.1" customHeight="1">
      <c r="A319" s="138">
        <f t="shared" si="24"/>
        <v>319</v>
      </c>
      <c r="B319" s="156" t="s">
        <v>92</v>
      </c>
      <c r="C319" s="156" t="s">
        <v>286</v>
      </c>
      <c r="D319" s="470" t="s">
        <v>190</v>
      </c>
      <c r="E319" s="168"/>
      <c r="F319" s="168" t="s">
        <v>200</v>
      </c>
      <c r="G319" s="169" t="s">
        <v>138</v>
      </c>
      <c r="H319" s="168" t="s">
        <v>201</v>
      </c>
      <c r="I319" s="168" t="s">
        <v>202</v>
      </c>
      <c r="J319" s="484">
        <v>16.719999313354492</v>
      </c>
      <c r="K319" s="442">
        <v>1</v>
      </c>
      <c r="L319" s="442">
        <v>1</v>
      </c>
      <c r="M319" s="158">
        <v>255</v>
      </c>
      <c r="N319" s="158">
        <v>5</v>
      </c>
      <c r="O319" s="159" t="e">
        <f t="shared" si="20"/>
        <v>#DIV/0!</v>
      </c>
      <c r="P319" s="159" t="e">
        <f t="shared" si="21"/>
        <v>#DIV/0!</v>
      </c>
      <c r="Q319" s="160">
        <f>IF(M319="nio",0,IF(M319&gt;0,VLOOKUP(G319,'3-Productie normen'!A:L,VLOOKUP(M319,'3-Productie normen'!O:P,2,FALSE),FALSE)))</f>
        <v>0</v>
      </c>
      <c r="R319" s="160">
        <f t="shared" si="22"/>
        <v>0</v>
      </c>
      <c r="S319" s="161" t="str">
        <f>VLOOKUP(G319,'3-Productie normen'!A:L,10,FALSE)</f>
        <v>B</v>
      </c>
      <c r="T319" s="161" t="s">
        <v>238</v>
      </c>
      <c r="V319" s="123">
        <f t="shared" si="23"/>
        <v>4263.5998249053955</v>
      </c>
    </row>
    <row r="320" spans="1:22" ht="14.1" customHeight="1">
      <c r="A320" s="138">
        <f t="shared" si="24"/>
        <v>320</v>
      </c>
      <c r="B320" s="156" t="s">
        <v>92</v>
      </c>
      <c r="C320" s="156" t="s">
        <v>286</v>
      </c>
      <c r="D320" s="470" t="s">
        <v>190</v>
      </c>
      <c r="E320" s="168"/>
      <c r="F320" s="168" t="s">
        <v>200</v>
      </c>
      <c r="G320" s="169" t="s">
        <v>138</v>
      </c>
      <c r="H320" s="168" t="s">
        <v>201</v>
      </c>
      <c r="I320" s="168" t="s">
        <v>202</v>
      </c>
      <c r="J320" s="484">
        <v>24.200000762939453</v>
      </c>
      <c r="K320" s="442">
        <v>1</v>
      </c>
      <c r="L320" s="442">
        <v>1</v>
      </c>
      <c r="M320" s="158">
        <v>255</v>
      </c>
      <c r="N320" s="158">
        <v>5</v>
      </c>
      <c r="O320" s="159" t="e">
        <f t="shared" si="20"/>
        <v>#DIV/0!</v>
      </c>
      <c r="P320" s="159" t="e">
        <f t="shared" si="21"/>
        <v>#DIV/0!</v>
      </c>
      <c r="Q320" s="160">
        <f>IF(M320="nio",0,IF(M320&gt;0,VLOOKUP(G320,'3-Productie normen'!A:L,VLOOKUP(M320,'3-Productie normen'!O:P,2,FALSE),FALSE)))</f>
        <v>0</v>
      </c>
      <c r="R320" s="160">
        <f t="shared" si="22"/>
        <v>0</v>
      </c>
      <c r="S320" s="161" t="str">
        <f>VLOOKUP(G320,'3-Productie normen'!A:L,10,FALSE)</f>
        <v>B</v>
      </c>
      <c r="T320" s="161" t="s">
        <v>238</v>
      </c>
      <c r="V320" s="123">
        <f t="shared" si="23"/>
        <v>6171.0001945495605</v>
      </c>
    </row>
    <row r="321" spans="1:22" ht="14.1" customHeight="1">
      <c r="A321" s="138">
        <f t="shared" si="24"/>
        <v>321</v>
      </c>
      <c r="B321" s="156" t="s">
        <v>92</v>
      </c>
      <c r="C321" s="156" t="s">
        <v>286</v>
      </c>
      <c r="D321" s="470" t="s">
        <v>190</v>
      </c>
      <c r="E321" s="168"/>
      <c r="F321" s="168" t="s">
        <v>277</v>
      </c>
      <c r="G321" s="169" t="s">
        <v>167</v>
      </c>
      <c r="H321" s="168" t="s">
        <v>231</v>
      </c>
      <c r="I321" s="168"/>
      <c r="J321" s="484">
        <v>8.8400001525878906</v>
      </c>
      <c r="K321" s="442">
        <v>1</v>
      </c>
      <c r="L321" s="512"/>
      <c r="M321" s="158" t="s">
        <v>216</v>
      </c>
      <c r="N321" s="158"/>
      <c r="O321" s="159">
        <f t="shared" si="20"/>
        <v>0</v>
      </c>
      <c r="P321" s="159">
        <f t="shared" si="21"/>
        <v>0</v>
      </c>
      <c r="Q321" s="160">
        <f>IF(M321="nio",0,IF(M321&gt;0,VLOOKUP(G321,'3-Productie normen'!A:L,VLOOKUP(M321,'3-Productie normen'!O:P,2,FALSE),FALSE)))</f>
        <v>0</v>
      </c>
      <c r="R321" s="160">
        <f t="shared" si="22"/>
        <v>0</v>
      </c>
      <c r="S321" s="161">
        <f>VLOOKUP(G321,'3-Productie normen'!A:L,10,FALSE)</f>
        <v>0</v>
      </c>
      <c r="T321" s="161" t="s">
        <v>238</v>
      </c>
      <c r="V321" s="123">
        <f t="shared" si="23"/>
        <v>0</v>
      </c>
    </row>
    <row r="322" spans="1:22" ht="14.1" customHeight="1">
      <c r="A322" s="138">
        <f t="shared" si="24"/>
        <v>322</v>
      </c>
      <c r="B322" s="156" t="s">
        <v>92</v>
      </c>
      <c r="C322" s="156" t="s">
        <v>286</v>
      </c>
      <c r="D322" s="470" t="s">
        <v>190</v>
      </c>
      <c r="E322" s="168"/>
      <c r="F322" s="168" t="s">
        <v>214</v>
      </c>
      <c r="G322" s="169" t="s">
        <v>168</v>
      </c>
      <c r="H322" s="168" t="s">
        <v>240</v>
      </c>
      <c r="I322" s="121"/>
      <c r="J322" s="484">
        <v>2.6600000858306885</v>
      </c>
      <c r="K322" s="442">
        <v>1</v>
      </c>
      <c r="L322" s="512"/>
      <c r="M322" s="158" t="s">
        <v>216</v>
      </c>
      <c r="N322" s="158"/>
      <c r="O322" s="159">
        <f t="shared" si="20"/>
        <v>0</v>
      </c>
      <c r="P322" s="159">
        <f t="shared" si="21"/>
        <v>0</v>
      </c>
      <c r="Q322" s="160">
        <f>IF(M322="nio",0,IF(M322&gt;0,VLOOKUP(G322,'3-Productie normen'!A:L,VLOOKUP(M322,'3-Productie normen'!O:P,2,FALSE),FALSE)))</f>
        <v>0</v>
      </c>
      <c r="R322" s="160">
        <f t="shared" si="22"/>
        <v>0</v>
      </c>
      <c r="S322" s="161">
        <f>VLOOKUP(G322,'3-Productie normen'!A:L,10,FALSE)</f>
        <v>0</v>
      </c>
      <c r="T322" s="161" t="s">
        <v>238</v>
      </c>
      <c r="V322" s="123">
        <f t="shared" si="23"/>
        <v>0</v>
      </c>
    </row>
    <row r="323" spans="1:22" ht="14.1" customHeight="1">
      <c r="A323" s="138">
        <f t="shared" si="24"/>
        <v>323</v>
      </c>
      <c r="B323" s="156" t="s">
        <v>92</v>
      </c>
      <c r="C323" s="156" t="s">
        <v>286</v>
      </c>
      <c r="D323" s="470" t="s">
        <v>190</v>
      </c>
      <c r="E323" s="168"/>
      <c r="F323" s="168" t="s">
        <v>287</v>
      </c>
      <c r="G323" s="169" t="s">
        <v>166</v>
      </c>
      <c r="H323" s="168" t="s">
        <v>276</v>
      </c>
      <c r="I323" s="121" t="s">
        <v>196</v>
      </c>
      <c r="J323" s="484">
        <v>31.790000915527344</v>
      </c>
      <c r="K323" s="442">
        <v>1</v>
      </c>
      <c r="L323" s="442">
        <v>1</v>
      </c>
      <c r="M323" s="158">
        <v>255</v>
      </c>
      <c r="N323" s="158">
        <v>5</v>
      </c>
      <c r="O323" s="159" t="e">
        <f t="shared" si="20"/>
        <v>#DIV/0!</v>
      </c>
      <c r="P323" s="159" t="e">
        <f t="shared" si="21"/>
        <v>#DIV/0!</v>
      </c>
      <c r="Q323" s="160">
        <f>IF(M323="nio",0,IF(M323&gt;0,VLOOKUP(G323,'3-Productie normen'!A:L,VLOOKUP(M323,'3-Productie normen'!O:P,2,FALSE),FALSE)))</f>
        <v>0</v>
      </c>
      <c r="R323" s="160">
        <f t="shared" si="22"/>
        <v>0</v>
      </c>
      <c r="S323" s="161" t="str">
        <f>VLOOKUP(G323,'3-Productie normen'!A:L,10,FALSE)</f>
        <v>V</v>
      </c>
      <c r="T323" s="161" t="s">
        <v>238</v>
      </c>
      <c r="V323" s="123">
        <f t="shared" si="23"/>
        <v>8106.4502334594727</v>
      </c>
    </row>
    <row r="324" spans="1:22" ht="14.1" customHeight="1">
      <c r="A324" s="138">
        <f t="shared" si="24"/>
        <v>324</v>
      </c>
      <c r="B324" s="156" t="s">
        <v>92</v>
      </c>
      <c r="C324" s="156" t="s">
        <v>286</v>
      </c>
      <c r="D324" s="470" t="s">
        <v>190</v>
      </c>
      <c r="E324" s="168"/>
      <c r="F324" s="168" t="s">
        <v>247</v>
      </c>
      <c r="G324" s="169" t="s">
        <v>160</v>
      </c>
      <c r="H324" s="168" t="s">
        <v>223</v>
      </c>
      <c r="I324" s="121" t="s">
        <v>196</v>
      </c>
      <c r="J324" s="484">
        <v>8.4099998474121094</v>
      </c>
      <c r="K324" s="442">
        <v>1</v>
      </c>
      <c r="L324" s="442">
        <v>1</v>
      </c>
      <c r="M324" s="158">
        <v>255</v>
      </c>
      <c r="N324" s="158">
        <v>5</v>
      </c>
      <c r="O324" s="159" t="e">
        <f t="shared" si="20"/>
        <v>#DIV/0!</v>
      </c>
      <c r="P324" s="159" t="e">
        <f t="shared" si="21"/>
        <v>#DIV/0!</v>
      </c>
      <c r="Q324" s="160">
        <f>IF(M324="nio",0,IF(M324&gt;0,VLOOKUP(G324,'3-Productie normen'!A:L,VLOOKUP(M324,'3-Productie normen'!O:P,2,FALSE),FALSE)))</f>
        <v>0</v>
      </c>
      <c r="R324" s="160">
        <f t="shared" si="22"/>
        <v>0</v>
      </c>
      <c r="S324" s="161" t="str">
        <f>VLOOKUP(G324,'3-Productie normen'!A:L,10,FALSE)</f>
        <v>S</v>
      </c>
      <c r="T324" s="161" t="s">
        <v>238</v>
      </c>
      <c r="V324" s="123">
        <f t="shared" si="23"/>
        <v>2144.5499610900879</v>
      </c>
    </row>
    <row r="325" spans="1:22" ht="14.1" customHeight="1">
      <c r="A325" s="138">
        <f t="shared" si="24"/>
        <v>325</v>
      </c>
      <c r="B325" s="156" t="s">
        <v>92</v>
      </c>
      <c r="C325" s="156" t="s">
        <v>286</v>
      </c>
      <c r="D325" s="470" t="s">
        <v>190</v>
      </c>
      <c r="E325" s="171"/>
      <c r="F325" s="171" t="s">
        <v>247</v>
      </c>
      <c r="G325" s="481" t="s">
        <v>160</v>
      </c>
      <c r="H325" s="171" t="s">
        <v>223</v>
      </c>
      <c r="I325" s="121" t="s">
        <v>196</v>
      </c>
      <c r="J325" s="485">
        <v>3.190000057220459</v>
      </c>
      <c r="K325" s="442">
        <v>1</v>
      </c>
      <c r="L325" s="442">
        <v>1</v>
      </c>
      <c r="M325" s="158">
        <v>255</v>
      </c>
      <c r="N325" s="158">
        <v>5</v>
      </c>
      <c r="O325" s="159" t="e">
        <f t="shared" si="20"/>
        <v>#DIV/0!</v>
      </c>
      <c r="P325" s="159" t="e">
        <f t="shared" si="21"/>
        <v>#DIV/0!</v>
      </c>
      <c r="Q325" s="160">
        <f>IF(M325="nio",0,IF(M325&gt;0,VLOOKUP(G325,'3-Productie normen'!A:L,VLOOKUP(M325,'3-Productie normen'!O:P,2,FALSE),FALSE)))</f>
        <v>0</v>
      </c>
      <c r="R325" s="160">
        <f t="shared" si="22"/>
        <v>0</v>
      </c>
      <c r="S325" s="161" t="str">
        <f>VLOOKUP(G325,'3-Productie normen'!A:L,10,FALSE)</f>
        <v>S</v>
      </c>
      <c r="T325" s="161" t="s">
        <v>238</v>
      </c>
      <c r="V325" s="123">
        <f t="shared" si="23"/>
        <v>813.45001459121704</v>
      </c>
    </row>
    <row r="326" spans="1:22" ht="14.1" customHeight="1">
      <c r="A326" s="138">
        <f t="shared" si="24"/>
        <v>326</v>
      </c>
      <c r="B326" s="156" t="s">
        <v>92</v>
      </c>
      <c r="C326" s="156" t="s">
        <v>286</v>
      </c>
      <c r="D326" s="470" t="s">
        <v>190</v>
      </c>
      <c r="E326" s="171"/>
      <c r="F326" s="171" t="s">
        <v>194</v>
      </c>
      <c r="G326" s="481" t="s">
        <v>160</v>
      </c>
      <c r="H326" s="171" t="s">
        <v>240</v>
      </c>
      <c r="I326" s="121" t="s">
        <v>196</v>
      </c>
      <c r="J326" s="485">
        <v>2.7000000476837158</v>
      </c>
      <c r="K326" s="442">
        <v>1</v>
      </c>
      <c r="L326" s="442">
        <v>1</v>
      </c>
      <c r="M326" s="158">
        <v>255</v>
      </c>
      <c r="N326" s="158">
        <v>5</v>
      </c>
      <c r="O326" s="159" t="e">
        <f t="shared" si="20"/>
        <v>#DIV/0!</v>
      </c>
      <c r="P326" s="159" t="e">
        <f t="shared" si="21"/>
        <v>#DIV/0!</v>
      </c>
      <c r="Q326" s="160">
        <f>IF(M326="nio",0,IF(M326&gt;0,VLOOKUP(G326,'3-Productie normen'!A:L,VLOOKUP(M326,'3-Productie normen'!O:P,2,FALSE),FALSE)))</f>
        <v>0</v>
      </c>
      <c r="R326" s="160">
        <f t="shared" si="22"/>
        <v>0</v>
      </c>
      <c r="S326" s="161" t="str">
        <f>VLOOKUP(G326,'3-Productie normen'!A:L,10,FALSE)</f>
        <v>S</v>
      </c>
      <c r="T326" s="161" t="s">
        <v>238</v>
      </c>
      <c r="V326" s="123">
        <f t="shared" si="23"/>
        <v>688.50001215934753</v>
      </c>
    </row>
    <row r="327" spans="1:22" ht="14.1" customHeight="1">
      <c r="A327" s="138">
        <f t="shared" si="24"/>
        <v>327</v>
      </c>
      <c r="B327" s="156" t="s">
        <v>92</v>
      </c>
      <c r="C327" s="156" t="s">
        <v>286</v>
      </c>
      <c r="D327" s="470" t="s">
        <v>190</v>
      </c>
      <c r="E327" s="171"/>
      <c r="F327" s="171" t="s">
        <v>288</v>
      </c>
      <c r="G327" s="481" t="s">
        <v>168</v>
      </c>
      <c r="H327" s="171" t="s">
        <v>231</v>
      </c>
      <c r="I327" s="171"/>
      <c r="J327" s="485">
        <v>10.210000038146973</v>
      </c>
      <c r="K327" s="442">
        <v>1</v>
      </c>
      <c r="L327" s="512"/>
      <c r="M327" s="158" t="s">
        <v>216</v>
      </c>
      <c r="N327" s="158"/>
      <c r="O327" s="159">
        <f t="shared" si="20"/>
        <v>0</v>
      </c>
      <c r="P327" s="159">
        <f t="shared" si="21"/>
        <v>0</v>
      </c>
      <c r="Q327" s="160">
        <f>IF(M327="nio",0,IF(M327&gt;0,VLOOKUP(G327,'3-Productie normen'!A:L,VLOOKUP(M327,'3-Productie normen'!O:P,2,FALSE),FALSE)))</f>
        <v>0</v>
      </c>
      <c r="R327" s="160">
        <f t="shared" si="22"/>
        <v>0</v>
      </c>
      <c r="S327" s="161">
        <f>VLOOKUP(G327,'3-Productie normen'!A:L,10,FALSE)</f>
        <v>0</v>
      </c>
      <c r="T327" s="161" t="s">
        <v>238</v>
      </c>
      <c r="V327" s="123">
        <f t="shared" si="23"/>
        <v>0</v>
      </c>
    </row>
    <row r="328" spans="1:22" ht="14.1" customHeight="1">
      <c r="A328" s="138">
        <f t="shared" si="24"/>
        <v>328</v>
      </c>
      <c r="B328" s="156" t="s">
        <v>92</v>
      </c>
      <c r="C328" s="156" t="s">
        <v>286</v>
      </c>
      <c r="D328" s="470" t="s">
        <v>190</v>
      </c>
      <c r="E328" s="171"/>
      <c r="F328" s="171" t="s">
        <v>194</v>
      </c>
      <c r="G328" s="481" t="s">
        <v>160</v>
      </c>
      <c r="H328" s="171" t="s">
        <v>240</v>
      </c>
      <c r="I328" s="121" t="s">
        <v>196</v>
      </c>
      <c r="J328" s="485">
        <v>9.4499998092651367</v>
      </c>
      <c r="K328" s="442">
        <v>1</v>
      </c>
      <c r="L328" s="442">
        <v>1</v>
      </c>
      <c r="M328" s="158">
        <v>255</v>
      </c>
      <c r="N328" s="158">
        <v>5</v>
      </c>
      <c r="O328" s="159" t="e">
        <f t="shared" si="20"/>
        <v>#DIV/0!</v>
      </c>
      <c r="P328" s="159" t="e">
        <f t="shared" si="21"/>
        <v>#DIV/0!</v>
      </c>
      <c r="Q328" s="160">
        <f>IF(M328="nio",0,IF(M328&gt;0,VLOOKUP(G328,'3-Productie normen'!A:L,VLOOKUP(M328,'3-Productie normen'!O:P,2,FALSE),FALSE)))</f>
        <v>0</v>
      </c>
      <c r="R328" s="160">
        <f t="shared" si="22"/>
        <v>0</v>
      </c>
      <c r="S328" s="161" t="str">
        <f>VLOOKUP(G328,'3-Productie normen'!A:L,10,FALSE)</f>
        <v>S</v>
      </c>
      <c r="T328" s="161" t="s">
        <v>238</v>
      </c>
      <c r="V328" s="123">
        <f t="shared" si="23"/>
        <v>2409.7499513626099</v>
      </c>
    </row>
    <row r="329" spans="1:22" ht="14.1" customHeight="1">
      <c r="A329" s="138">
        <f t="shared" si="24"/>
        <v>329</v>
      </c>
      <c r="B329" s="156" t="s">
        <v>92</v>
      </c>
      <c r="C329" s="156" t="s">
        <v>286</v>
      </c>
      <c r="D329" s="470" t="s">
        <v>190</v>
      </c>
      <c r="E329" s="171"/>
      <c r="F329" s="171" t="s">
        <v>289</v>
      </c>
      <c r="G329" s="481" t="s">
        <v>167</v>
      </c>
      <c r="H329" s="171" t="s">
        <v>240</v>
      </c>
      <c r="I329" s="121"/>
      <c r="J329" s="485">
        <v>76.25</v>
      </c>
      <c r="K329" s="442">
        <v>1</v>
      </c>
      <c r="L329" s="512"/>
      <c r="M329" s="158" t="s">
        <v>216</v>
      </c>
      <c r="N329" s="158"/>
      <c r="O329" s="159">
        <f t="shared" si="20"/>
        <v>0</v>
      </c>
      <c r="P329" s="159">
        <f t="shared" si="21"/>
        <v>0</v>
      </c>
      <c r="Q329" s="160">
        <f>IF(M329="nio",0,IF(M329&gt;0,VLOOKUP(G329,'3-Productie normen'!A:L,VLOOKUP(M329,'3-Productie normen'!O:P,2,FALSE),FALSE)))</f>
        <v>0</v>
      </c>
      <c r="R329" s="160">
        <f t="shared" si="22"/>
        <v>0</v>
      </c>
      <c r="S329" s="161">
        <f>VLOOKUP(G329,'3-Productie normen'!A:L,10,FALSE)</f>
        <v>0</v>
      </c>
      <c r="T329" s="161" t="s">
        <v>238</v>
      </c>
      <c r="V329" s="123">
        <f t="shared" si="23"/>
        <v>0</v>
      </c>
    </row>
    <row r="330" spans="1:22" ht="14.1" customHeight="1">
      <c r="A330" s="138">
        <f t="shared" si="24"/>
        <v>330</v>
      </c>
      <c r="B330" s="156" t="s">
        <v>92</v>
      </c>
      <c r="C330" s="156" t="s">
        <v>286</v>
      </c>
      <c r="D330" s="470" t="s">
        <v>190</v>
      </c>
      <c r="E330" s="171"/>
      <c r="F330" s="171" t="s">
        <v>269</v>
      </c>
      <c r="G330" s="481" t="s">
        <v>148</v>
      </c>
      <c r="H330" s="171" t="s">
        <v>240</v>
      </c>
      <c r="I330" s="121" t="s">
        <v>196</v>
      </c>
      <c r="J330" s="485">
        <v>15</v>
      </c>
      <c r="K330" s="442">
        <v>1</v>
      </c>
      <c r="L330" s="512"/>
      <c r="M330" s="158">
        <v>52</v>
      </c>
      <c r="N330" s="158"/>
      <c r="O330" s="159" t="e">
        <f t="shared" ref="O330:O393" si="25">IF(M330="nio",0,IF(M330&gt;0,M330*J330/Q330,0))*K330</f>
        <v>#DIV/0!</v>
      </c>
      <c r="P330" s="159">
        <f t="shared" ref="P330:P393" si="26">IF(N330&gt;0,N330*J330/R330,0)*L330</f>
        <v>0</v>
      </c>
      <c r="Q330" s="160">
        <f>IF(M330="nio",0,IF(M330&gt;0,VLOOKUP(G330,'3-Productie normen'!A:L,VLOOKUP(M330,'3-Productie normen'!O:P,2,FALSE),FALSE)))</f>
        <v>0</v>
      </c>
      <c r="R330" s="160">
        <f t="shared" ref="R330:R393" si="27">IF(N330&gt;0,Q330*$R$8,0)</f>
        <v>0</v>
      </c>
      <c r="S330" s="161" t="str">
        <f>VLOOKUP(G330,'3-Productie normen'!A:L,10,FALSE)</f>
        <v>S</v>
      </c>
      <c r="T330" s="161" t="s">
        <v>238</v>
      </c>
      <c r="V330" s="123">
        <f t="shared" ref="V330:V393" si="28">SUM(M330:M330)*J330</f>
        <v>780</v>
      </c>
    </row>
    <row r="331" spans="1:22" ht="14.1" customHeight="1">
      <c r="A331" s="138">
        <f t="shared" ref="A331:A394" si="29">A330+1</f>
        <v>331</v>
      </c>
      <c r="B331" s="156" t="s">
        <v>92</v>
      </c>
      <c r="C331" s="156" t="s">
        <v>286</v>
      </c>
      <c r="D331" s="470" t="s">
        <v>190</v>
      </c>
      <c r="E331" s="171"/>
      <c r="F331" s="171" t="s">
        <v>222</v>
      </c>
      <c r="G331" s="481" t="s">
        <v>167</v>
      </c>
      <c r="H331" s="171" t="s">
        <v>240</v>
      </c>
      <c r="I331" s="121"/>
      <c r="J331" s="485">
        <v>17.600000381469727</v>
      </c>
      <c r="K331" s="442">
        <v>1</v>
      </c>
      <c r="L331" s="512"/>
      <c r="M331" s="158" t="s">
        <v>216</v>
      </c>
      <c r="N331" s="158"/>
      <c r="O331" s="159">
        <f t="shared" si="25"/>
        <v>0</v>
      </c>
      <c r="P331" s="159">
        <f t="shared" si="26"/>
        <v>0</v>
      </c>
      <c r="Q331" s="160">
        <f>IF(M331="nio",0,IF(M331&gt;0,VLOOKUP(G331,'3-Productie normen'!A:L,VLOOKUP(M331,'3-Productie normen'!O:P,2,FALSE),FALSE)))</f>
        <v>0</v>
      </c>
      <c r="R331" s="160">
        <f t="shared" si="27"/>
        <v>0</v>
      </c>
      <c r="S331" s="161">
        <f>VLOOKUP(G331,'3-Productie normen'!A:L,10,FALSE)</f>
        <v>0</v>
      </c>
      <c r="T331" s="161" t="s">
        <v>238</v>
      </c>
      <c r="V331" s="123">
        <f t="shared" si="28"/>
        <v>0</v>
      </c>
    </row>
    <row r="332" spans="1:22" ht="14.1" customHeight="1">
      <c r="A332" s="138">
        <f t="shared" si="29"/>
        <v>332</v>
      </c>
      <c r="B332" s="156" t="s">
        <v>92</v>
      </c>
      <c r="C332" s="156" t="s">
        <v>286</v>
      </c>
      <c r="D332" s="470" t="s">
        <v>190</v>
      </c>
      <c r="E332" s="171"/>
      <c r="F332" s="171" t="s">
        <v>224</v>
      </c>
      <c r="G332" s="481" t="s">
        <v>167</v>
      </c>
      <c r="H332" s="171" t="s">
        <v>240</v>
      </c>
      <c r="I332" s="121"/>
      <c r="J332" s="485">
        <v>23.520000457763672</v>
      </c>
      <c r="K332" s="442">
        <v>1</v>
      </c>
      <c r="L332" s="512"/>
      <c r="M332" s="158" t="s">
        <v>216</v>
      </c>
      <c r="N332" s="158"/>
      <c r="O332" s="159">
        <f t="shared" si="25"/>
        <v>0</v>
      </c>
      <c r="P332" s="159">
        <f t="shared" si="26"/>
        <v>0</v>
      </c>
      <c r="Q332" s="160">
        <f>IF(M332="nio",0,IF(M332&gt;0,VLOOKUP(G332,'3-Productie normen'!A:L,VLOOKUP(M332,'3-Productie normen'!O:P,2,FALSE),FALSE)))</f>
        <v>0</v>
      </c>
      <c r="R332" s="160">
        <f t="shared" si="27"/>
        <v>0</v>
      </c>
      <c r="S332" s="161">
        <f>VLOOKUP(G332,'3-Productie normen'!A:L,10,FALSE)</f>
        <v>0</v>
      </c>
      <c r="T332" s="161" t="s">
        <v>238</v>
      </c>
      <c r="V332" s="123">
        <f t="shared" si="28"/>
        <v>0</v>
      </c>
    </row>
    <row r="333" spans="1:22" ht="14.1" customHeight="1">
      <c r="A333" s="138">
        <f t="shared" si="29"/>
        <v>333</v>
      </c>
      <c r="B333" s="156" t="s">
        <v>92</v>
      </c>
      <c r="C333" s="156" t="s">
        <v>286</v>
      </c>
      <c r="D333" s="470" t="s">
        <v>190</v>
      </c>
      <c r="E333" s="171"/>
      <c r="F333" s="171" t="s">
        <v>244</v>
      </c>
      <c r="G333" s="481" t="s">
        <v>167</v>
      </c>
      <c r="H333" s="171" t="s">
        <v>240</v>
      </c>
      <c r="I333" s="121"/>
      <c r="J333" s="485">
        <v>18</v>
      </c>
      <c r="K333" s="442">
        <v>1</v>
      </c>
      <c r="L333" s="512"/>
      <c r="M333" s="158" t="s">
        <v>216</v>
      </c>
      <c r="N333" s="158"/>
      <c r="O333" s="159">
        <f t="shared" si="25"/>
        <v>0</v>
      </c>
      <c r="P333" s="159">
        <f t="shared" si="26"/>
        <v>0</v>
      </c>
      <c r="Q333" s="160">
        <f>IF(M333="nio",0,IF(M333&gt;0,VLOOKUP(G333,'3-Productie normen'!A:L,VLOOKUP(M333,'3-Productie normen'!O:P,2,FALSE),FALSE)))</f>
        <v>0</v>
      </c>
      <c r="R333" s="160">
        <f t="shared" si="27"/>
        <v>0</v>
      </c>
      <c r="S333" s="161">
        <f>VLOOKUP(G333,'3-Productie normen'!A:L,10,FALSE)</f>
        <v>0</v>
      </c>
      <c r="T333" s="161" t="s">
        <v>238</v>
      </c>
      <c r="V333" s="123">
        <f t="shared" si="28"/>
        <v>0</v>
      </c>
    </row>
    <row r="334" spans="1:22" ht="14.1" customHeight="1">
      <c r="A334" s="138">
        <f t="shared" si="29"/>
        <v>334</v>
      </c>
      <c r="B334" s="156" t="s">
        <v>92</v>
      </c>
      <c r="C334" s="156" t="s">
        <v>286</v>
      </c>
      <c r="D334" s="470" t="s">
        <v>190</v>
      </c>
      <c r="E334" s="171"/>
      <c r="F334" s="171" t="s">
        <v>212</v>
      </c>
      <c r="G334" s="481" t="s">
        <v>166</v>
      </c>
      <c r="H334" s="171" t="s">
        <v>201</v>
      </c>
      <c r="I334" s="171" t="s">
        <v>202</v>
      </c>
      <c r="J334" s="485">
        <v>30.690000534057617</v>
      </c>
      <c r="K334" s="442">
        <v>1</v>
      </c>
      <c r="L334" s="442">
        <v>1</v>
      </c>
      <c r="M334" s="158">
        <v>255</v>
      </c>
      <c r="N334" s="158">
        <v>5</v>
      </c>
      <c r="O334" s="159" t="e">
        <f t="shared" si="25"/>
        <v>#DIV/0!</v>
      </c>
      <c r="P334" s="159" t="e">
        <f t="shared" si="26"/>
        <v>#DIV/0!</v>
      </c>
      <c r="Q334" s="160">
        <f>IF(M334="nio",0,IF(M334&gt;0,VLOOKUP(G334,'3-Productie normen'!A:L,VLOOKUP(M334,'3-Productie normen'!O:P,2,FALSE),FALSE)))</f>
        <v>0</v>
      </c>
      <c r="R334" s="160">
        <f t="shared" si="27"/>
        <v>0</v>
      </c>
      <c r="S334" s="161" t="str">
        <f>VLOOKUP(G334,'3-Productie normen'!A:L,10,FALSE)</f>
        <v>V</v>
      </c>
      <c r="T334" s="161" t="s">
        <v>238</v>
      </c>
      <c r="V334" s="123">
        <f t="shared" si="28"/>
        <v>7825.9501361846924</v>
      </c>
    </row>
    <row r="335" spans="1:22" ht="14.1" customHeight="1">
      <c r="A335" s="138">
        <f t="shared" si="29"/>
        <v>335</v>
      </c>
      <c r="B335" s="156" t="s">
        <v>92</v>
      </c>
      <c r="C335" s="156" t="s">
        <v>286</v>
      </c>
      <c r="D335" s="470" t="s">
        <v>190</v>
      </c>
      <c r="E335" s="171"/>
      <c r="F335" s="171" t="s">
        <v>260</v>
      </c>
      <c r="G335" s="481" t="s">
        <v>166</v>
      </c>
      <c r="H335" s="171" t="s">
        <v>201</v>
      </c>
      <c r="I335" s="171" t="s">
        <v>202</v>
      </c>
      <c r="J335" s="485">
        <v>11.840000152587891</v>
      </c>
      <c r="K335" s="442">
        <v>1</v>
      </c>
      <c r="L335" s="442">
        <v>1</v>
      </c>
      <c r="M335" s="158">
        <v>255</v>
      </c>
      <c r="N335" s="158">
        <v>5</v>
      </c>
      <c r="O335" s="159" t="e">
        <f t="shared" si="25"/>
        <v>#DIV/0!</v>
      </c>
      <c r="P335" s="159" t="e">
        <f t="shared" si="26"/>
        <v>#DIV/0!</v>
      </c>
      <c r="Q335" s="160">
        <f>IF(M335="nio",0,IF(M335&gt;0,VLOOKUP(G335,'3-Productie normen'!A:L,VLOOKUP(M335,'3-Productie normen'!O:P,2,FALSE),FALSE)))</f>
        <v>0</v>
      </c>
      <c r="R335" s="160">
        <f t="shared" si="27"/>
        <v>0</v>
      </c>
      <c r="S335" s="161" t="str">
        <f>VLOOKUP(G335,'3-Productie normen'!A:L,10,FALSE)</f>
        <v>V</v>
      </c>
      <c r="T335" s="161" t="s">
        <v>238</v>
      </c>
      <c r="V335" s="123">
        <f t="shared" si="28"/>
        <v>3019.2000389099121</v>
      </c>
    </row>
    <row r="336" spans="1:22" ht="14.1" customHeight="1">
      <c r="A336" s="138">
        <f t="shared" si="29"/>
        <v>336</v>
      </c>
      <c r="B336" s="156" t="s">
        <v>92</v>
      </c>
      <c r="C336" s="156" t="s">
        <v>286</v>
      </c>
      <c r="D336" s="470" t="s">
        <v>190</v>
      </c>
      <c r="E336" s="171"/>
      <c r="F336" s="171" t="s">
        <v>204</v>
      </c>
      <c r="G336" s="481" t="s">
        <v>163</v>
      </c>
      <c r="H336" s="171" t="s">
        <v>290</v>
      </c>
      <c r="I336" s="171"/>
      <c r="J336" s="485">
        <v>4</v>
      </c>
      <c r="K336" s="442">
        <v>1</v>
      </c>
      <c r="L336" s="442">
        <v>1</v>
      </c>
      <c r="M336" s="158">
        <v>255</v>
      </c>
      <c r="N336" s="158">
        <v>5</v>
      </c>
      <c r="O336" s="159" t="e">
        <f t="shared" si="25"/>
        <v>#DIV/0!</v>
      </c>
      <c r="P336" s="159" t="e">
        <f t="shared" si="26"/>
        <v>#DIV/0!</v>
      </c>
      <c r="Q336" s="160">
        <f>IF(M336="nio",0,IF(M336&gt;0,VLOOKUP(G336,'3-Productie normen'!A:L,VLOOKUP(M336,'3-Productie normen'!O:P,2,FALSE),FALSE)))</f>
        <v>0</v>
      </c>
      <c r="R336" s="160">
        <f t="shared" si="27"/>
        <v>0</v>
      </c>
      <c r="S336" s="161" t="str">
        <f>VLOOKUP(G336,'3-Productie normen'!A:L,10,FALSE)</f>
        <v>V</v>
      </c>
      <c r="T336" s="161" t="s">
        <v>238</v>
      </c>
      <c r="V336" s="123">
        <f t="shared" si="28"/>
        <v>1020</v>
      </c>
    </row>
    <row r="337" spans="1:22" ht="14.1" customHeight="1">
      <c r="A337" s="138">
        <f t="shared" si="29"/>
        <v>337</v>
      </c>
      <c r="B337" s="156" t="s">
        <v>92</v>
      </c>
      <c r="C337" s="156" t="s">
        <v>286</v>
      </c>
      <c r="D337" s="470" t="s">
        <v>190</v>
      </c>
      <c r="E337" s="171"/>
      <c r="F337" s="171" t="s">
        <v>220</v>
      </c>
      <c r="G337" s="481" t="s">
        <v>167</v>
      </c>
      <c r="H337" s="171" t="s">
        <v>240</v>
      </c>
      <c r="I337" s="121"/>
      <c r="J337" s="485">
        <v>303.75</v>
      </c>
      <c r="K337" s="442">
        <v>1</v>
      </c>
      <c r="L337" s="512"/>
      <c r="M337" s="158" t="s">
        <v>216</v>
      </c>
      <c r="N337" s="158"/>
      <c r="O337" s="159">
        <f t="shared" si="25"/>
        <v>0</v>
      </c>
      <c r="P337" s="159">
        <f t="shared" si="26"/>
        <v>0</v>
      </c>
      <c r="Q337" s="160">
        <f>IF(M337="nio",0,IF(M337&gt;0,VLOOKUP(G337,'3-Productie normen'!A:L,VLOOKUP(M337,'3-Productie normen'!O:P,2,FALSE),FALSE)))</f>
        <v>0</v>
      </c>
      <c r="R337" s="160">
        <f t="shared" si="27"/>
        <v>0</v>
      </c>
      <c r="S337" s="161">
        <f>VLOOKUP(G337,'3-Productie normen'!A:L,10,FALSE)</f>
        <v>0</v>
      </c>
      <c r="T337" s="161" t="s">
        <v>238</v>
      </c>
      <c r="V337" s="123">
        <f t="shared" si="28"/>
        <v>0</v>
      </c>
    </row>
    <row r="338" spans="1:22" ht="14.1" customHeight="1">
      <c r="A338" s="138">
        <f t="shared" si="29"/>
        <v>338</v>
      </c>
      <c r="B338" s="156" t="s">
        <v>92</v>
      </c>
      <c r="C338" s="156" t="s">
        <v>286</v>
      </c>
      <c r="D338" s="471" t="s">
        <v>199</v>
      </c>
      <c r="E338" s="171"/>
      <c r="F338" s="171" t="s">
        <v>200</v>
      </c>
      <c r="G338" s="481" t="s">
        <v>138</v>
      </c>
      <c r="H338" s="171" t="s">
        <v>201</v>
      </c>
      <c r="I338" s="171" t="s">
        <v>202</v>
      </c>
      <c r="J338" s="485">
        <v>40.900001525878906</v>
      </c>
      <c r="K338" s="442">
        <v>1</v>
      </c>
      <c r="L338" s="442">
        <v>1</v>
      </c>
      <c r="M338" s="158">
        <v>255</v>
      </c>
      <c r="N338" s="158">
        <v>5</v>
      </c>
      <c r="O338" s="159" t="e">
        <f t="shared" si="25"/>
        <v>#DIV/0!</v>
      </c>
      <c r="P338" s="159" t="e">
        <f t="shared" si="26"/>
        <v>#DIV/0!</v>
      </c>
      <c r="Q338" s="160">
        <f>IF(M338="nio",0,IF(M338&gt;0,VLOOKUP(G338,'3-Productie normen'!A:L,VLOOKUP(M338,'3-Productie normen'!O:P,2,FALSE),FALSE)))</f>
        <v>0</v>
      </c>
      <c r="R338" s="160">
        <f t="shared" si="27"/>
        <v>0</v>
      </c>
      <c r="S338" s="161" t="str">
        <f>VLOOKUP(G338,'3-Productie normen'!A:L,10,FALSE)</f>
        <v>B</v>
      </c>
      <c r="T338" s="161" t="s">
        <v>238</v>
      </c>
      <c r="V338" s="123">
        <f t="shared" si="28"/>
        <v>10429.500389099121</v>
      </c>
    </row>
    <row r="339" spans="1:22" ht="14.1" customHeight="1">
      <c r="A339" s="138">
        <f t="shared" si="29"/>
        <v>339</v>
      </c>
      <c r="B339" s="156" t="s">
        <v>92</v>
      </c>
      <c r="C339" s="156" t="s">
        <v>286</v>
      </c>
      <c r="D339" s="471" t="s">
        <v>199</v>
      </c>
      <c r="E339" s="171"/>
      <c r="F339" s="171" t="s">
        <v>200</v>
      </c>
      <c r="G339" s="481" t="s">
        <v>138</v>
      </c>
      <c r="H339" s="171" t="s">
        <v>201</v>
      </c>
      <c r="I339" s="171" t="s">
        <v>202</v>
      </c>
      <c r="J339" s="485">
        <v>20</v>
      </c>
      <c r="K339" s="442">
        <v>1</v>
      </c>
      <c r="L339" s="442">
        <v>1</v>
      </c>
      <c r="M339" s="158">
        <v>255</v>
      </c>
      <c r="N339" s="158">
        <v>5</v>
      </c>
      <c r="O339" s="159" t="e">
        <f t="shared" si="25"/>
        <v>#DIV/0!</v>
      </c>
      <c r="P339" s="159" t="e">
        <f t="shared" si="26"/>
        <v>#DIV/0!</v>
      </c>
      <c r="Q339" s="160">
        <f>IF(M339="nio",0,IF(M339&gt;0,VLOOKUP(G339,'3-Productie normen'!A:L,VLOOKUP(M339,'3-Productie normen'!O:P,2,FALSE),FALSE)))</f>
        <v>0</v>
      </c>
      <c r="R339" s="160">
        <f t="shared" si="27"/>
        <v>0</v>
      </c>
      <c r="S339" s="161" t="str">
        <f>VLOOKUP(G339,'3-Productie normen'!A:L,10,FALSE)</f>
        <v>B</v>
      </c>
      <c r="T339" s="161" t="s">
        <v>238</v>
      </c>
      <c r="V339" s="123">
        <f t="shared" si="28"/>
        <v>5100</v>
      </c>
    </row>
    <row r="340" spans="1:22" ht="14.1" customHeight="1">
      <c r="A340" s="138">
        <f t="shared" si="29"/>
        <v>340</v>
      </c>
      <c r="B340" s="156" t="s">
        <v>92</v>
      </c>
      <c r="C340" s="156" t="s">
        <v>286</v>
      </c>
      <c r="D340" s="471" t="s">
        <v>199</v>
      </c>
      <c r="E340" s="171"/>
      <c r="F340" s="171" t="s">
        <v>200</v>
      </c>
      <c r="G340" s="481" t="s">
        <v>138</v>
      </c>
      <c r="H340" s="171" t="s">
        <v>201</v>
      </c>
      <c r="I340" s="171" t="s">
        <v>202</v>
      </c>
      <c r="J340" s="485">
        <v>9.25</v>
      </c>
      <c r="K340" s="442">
        <v>1</v>
      </c>
      <c r="L340" s="442">
        <v>1</v>
      </c>
      <c r="M340" s="158">
        <v>255</v>
      </c>
      <c r="N340" s="158">
        <v>5</v>
      </c>
      <c r="O340" s="159" t="e">
        <f t="shared" si="25"/>
        <v>#DIV/0!</v>
      </c>
      <c r="P340" s="159" t="e">
        <f t="shared" si="26"/>
        <v>#DIV/0!</v>
      </c>
      <c r="Q340" s="160">
        <f>IF(M340="nio",0,IF(M340&gt;0,VLOOKUP(G340,'3-Productie normen'!A:L,VLOOKUP(M340,'3-Productie normen'!O:P,2,FALSE),FALSE)))</f>
        <v>0</v>
      </c>
      <c r="R340" s="160">
        <f t="shared" si="27"/>
        <v>0</v>
      </c>
      <c r="S340" s="161" t="str">
        <f>VLOOKUP(G340,'3-Productie normen'!A:L,10,FALSE)</f>
        <v>B</v>
      </c>
      <c r="T340" s="161" t="s">
        <v>238</v>
      </c>
      <c r="V340" s="123">
        <f t="shared" si="28"/>
        <v>2358.75</v>
      </c>
    </row>
    <row r="341" spans="1:22" ht="14.1" customHeight="1">
      <c r="A341" s="138">
        <f t="shared" si="29"/>
        <v>341</v>
      </c>
      <c r="B341" s="156" t="s">
        <v>92</v>
      </c>
      <c r="C341" s="156" t="s">
        <v>286</v>
      </c>
      <c r="D341" s="471" t="s">
        <v>199</v>
      </c>
      <c r="E341" s="171"/>
      <c r="F341" s="171" t="s">
        <v>291</v>
      </c>
      <c r="G341" s="481" t="s">
        <v>168</v>
      </c>
      <c r="H341" s="171" t="s">
        <v>271</v>
      </c>
      <c r="I341" s="171"/>
      <c r="J341" s="485">
        <v>4.5</v>
      </c>
      <c r="K341" s="442">
        <v>1</v>
      </c>
      <c r="L341" s="512"/>
      <c r="M341" s="158" t="s">
        <v>216</v>
      </c>
      <c r="N341" s="158"/>
      <c r="O341" s="159">
        <f t="shared" si="25"/>
        <v>0</v>
      </c>
      <c r="P341" s="159">
        <f t="shared" si="26"/>
        <v>0</v>
      </c>
      <c r="Q341" s="160">
        <f>IF(M341="nio",0,IF(M341&gt;0,VLOOKUP(G341,'3-Productie normen'!A:L,VLOOKUP(M341,'3-Productie normen'!O:P,2,FALSE),FALSE)))</f>
        <v>0</v>
      </c>
      <c r="R341" s="160">
        <f t="shared" si="27"/>
        <v>0</v>
      </c>
      <c r="S341" s="161">
        <f>VLOOKUP(G341,'3-Productie normen'!A:L,10,FALSE)</f>
        <v>0</v>
      </c>
      <c r="T341" s="161" t="s">
        <v>238</v>
      </c>
      <c r="V341" s="123">
        <f t="shared" si="28"/>
        <v>0</v>
      </c>
    </row>
    <row r="342" spans="1:22" ht="14.1" customHeight="1">
      <c r="A342" s="138">
        <f t="shared" si="29"/>
        <v>342</v>
      </c>
      <c r="B342" s="156" t="s">
        <v>92</v>
      </c>
      <c r="C342" s="156" t="s">
        <v>286</v>
      </c>
      <c r="D342" s="471" t="s">
        <v>199</v>
      </c>
      <c r="E342" s="171"/>
      <c r="F342" s="171" t="s">
        <v>206</v>
      </c>
      <c r="G342" s="121" t="s">
        <v>151</v>
      </c>
      <c r="H342" s="171" t="s">
        <v>201</v>
      </c>
      <c r="I342" s="171" t="s">
        <v>202</v>
      </c>
      <c r="J342" s="485">
        <v>53.200000762939453</v>
      </c>
      <c r="K342" s="442">
        <v>1</v>
      </c>
      <c r="L342" s="442">
        <v>1</v>
      </c>
      <c r="M342" s="158">
        <v>255</v>
      </c>
      <c r="N342" s="158">
        <v>5</v>
      </c>
      <c r="O342" s="159" t="e">
        <f t="shared" si="25"/>
        <v>#DIV/0!</v>
      </c>
      <c r="P342" s="159" t="e">
        <f t="shared" si="26"/>
        <v>#DIV/0!</v>
      </c>
      <c r="Q342" s="160">
        <f>IF(M342="nio",0,IF(M342&gt;0,VLOOKUP(G342,'3-Productie normen'!A:L,VLOOKUP(M342,'3-Productie normen'!O:P,2,FALSE),FALSE)))</f>
        <v>0</v>
      </c>
      <c r="R342" s="160">
        <f t="shared" si="27"/>
        <v>0</v>
      </c>
      <c r="S342" s="161" t="str">
        <f>VLOOKUP(G342,'3-Productie normen'!A:L,10,FALSE)</f>
        <v>B</v>
      </c>
      <c r="T342" s="161" t="s">
        <v>238</v>
      </c>
      <c r="V342" s="123">
        <f t="shared" si="28"/>
        <v>13566.000194549561</v>
      </c>
    </row>
    <row r="343" spans="1:22" ht="14.1" customHeight="1">
      <c r="A343" s="138">
        <f t="shared" si="29"/>
        <v>343</v>
      </c>
      <c r="B343" s="156" t="s">
        <v>92</v>
      </c>
      <c r="C343" s="156" t="s">
        <v>286</v>
      </c>
      <c r="D343" s="471" t="s">
        <v>199</v>
      </c>
      <c r="E343" s="171"/>
      <c r="F343" s="171" t="s">
        <v>210</v>
      </c>
      <c r="G343" s="169" t="s">
        <v>157</v>
      </c>
      <c r="H343" s="171" t="s">
        <v>201</v>
      </c>
      <c r="I343" s="171" t="s">
        <v>202</v>
      </c>
      <c r="J343" s="485">
        <v>8</v>
      </c>
      <c r="K343" s="442">
        <v>1</v>
      </c>
      <c r="L343" s="442">
        <v>1</v>
      </c>
      <c r="M343" s="158">
        <v>255</v>
      </c>
      <c r="N343" s="158">
        <v>5</v>
      </c>
      <c r="O343" s="159" t="e">
        <f t="shared" si="25"/>
        <v>#DIV/0!</v>
      </c>
      <c r="P343" s="159" t="e">
        <f t="shared" si="26"/>
        <v>#DIV/0!</v>
      </c>
      <c r="Q343" s="160">
        <f>IF(M343="nio",0,IF(M343&gt;0,VLOOKUP(G343,'3-Productie normen'!A:L,VLOOKUP(M343,'3-Productie normen'!O:P,2,FALSE),FALSE)))</f>
        <v>0</v>
      </c>
      <c r="R343" s="160">
        <f t="shared" si="27"/>
        <v>0</v>
      </c>
      <c r="S343" s="161" t="str">
        <f>VLOOKUP(G343,'3-Productie normen'!A:L,10,FALSE)</f>
        <v>V</v>
      </c>
      <c r="T343" s="161" t="s">
        <v>238</v>
      </c>
      <c r="V343" s="123">
        <f t="shared" si="28"/>
        <v>2040</v>
      </c>
    </row>
    <row r="344" spans="1:22" ht="14.1" customHeight="1">
      <c r="A344" s="138">
        <f t="shared" si="29"/>
        <v>344</v>
      </c>
      <c r="B344" s="156" t="s">
        <v>92</v>
      </c>
      <c r="C344" s="156" t="s">
        <v>286</v>
      </c>
      <c r="D344" s="471" t="s">
        <v>199</v>
      </c>
      <c r="E344" s="171"/>
      <c r="F344" s="171" t="s">
        <v>210</v>
      </c>
      <c r="G344" s="481" t="s">
        <v>157</v>
      </c>
      <c r="H344" s="171" t="s">
        <v>191</v>
      </c>
      <c r="I344" s="121" t="s">
        <v>192</v>
      </c>
      <c r="J344" s="485">
        <v>58.400001525878906</v>
      </c>
      <c r="K344" s="442">
        <v>1</v>
      </c>
      <c r="L344" s="442">
        <v>1</v>
      </c>
      <c r="M344" s="158">
        <v>255</v>
      </c>
      <c r="N344" s="158">
        <v>5</v>
      </c>
      <c r="O344" s="159" t="e">
        <f t="shared" si="25"/>
        <v>#DIV/0!</v>
      </c>
      <c r="P344" s="159" t="e">
        <f t="shared" si="26"/>
        <v>#DIV/0!</v>
      </c>
      <c r="Q344" s="160">
        <f>IF(M344="nio",0,IF(M344&gt;0,VLOOKUP(G344,'3-Productie normen'!A:L,VLOOKUP(M344,'3-Productie normen'!O:P,2,FALSE),FALSE)))</f>
        <v>0</v>
      </c>
      <c r="R344" s="160">
        <f t="shared" si="27"/>
        <v>0</v>
      </c>
      <c r="S344" s="161" t="str">
        <f>VLOOKUP(G344,'3-Productie normen'!A:L,10,FALSE)</f>
        <v>V</v>
      </c>
      <c r="T344" s="161" t="s">
        <v>238</v>
      </c>
      <c r="V344" s="123">
        <f t="shared" si="28"/>
        <v>14892.000389099121</v>
      </c>
    </row>
    <row r="345" spans="1:22" ht="14.1" customHeight="1">
      <c r="A345" s="138">
        <f t="shared" si="29"/>
        <v>345</v>
      </c>
      <c r="B345" s="156" t="s">
        <v>92</v>
      </c>
      <c r="C345" s="156" t="s">
        <v>286</v>
      </c>
      <c r="D345" s="471" t="s">
        <v>199</v>
      </c>
      <c r="E345" s="171"/>
      <c r="F345" s="171" t="s">
        <v>229</v>
      </c>
      <c r="G345" s="481" t="s">
        <v>157</v>
      </c>
      <c r="H345" s="171" t="s">
        <v>223</v>
      </c>
      <c r="I345" s="121" t="s">
        <v>196</v>
      </c>
      <c r="J345" s="485">
        <v>9</v>
      </c>
      <c r="K345" s="442">
        <v>1</v>
      </c>
      <c r="L345" s="442">
        <v>1</v>
      </c>
      <c r="M345" s="158">
        <v>255</v>
      </c>
      <c r="N345" s="158">
        <v>5</v>
      </c>
      <c r="O345" s="159" t="e">
        <f t="shared" si="25"/>
        <v>#DIV/0!</v>
      </c>
      <c r="P345" s="159" t="e">
        <f t="shared" si="26"/>
        <v>#DIV/0!</v>
      </c>
      <c r="Q345" s="160">
        <f>IF(M345="nio",0,IF(M345&gt;0,VLOOKUP(G345,'3-Productie normen'!A:L,VLOOKUP(M345,'3-Productie normen'!O:P,2,FALSE),FALSE)))</f>
        <v>0</v>
      </c>
      <c r="R345" s="160">
        <f t="shared" si="27"/>
        <v>0</v>
      </c>
      <c r="S345" s="161" t="str">
        <f>VLOOKUP(G345,'3-Productie normen'!A:L,10,FALSE)</f>
        <v>V</v>
      </c>
      <c r="T345" s="161" t="s">
        <v>238</v>
      </c>
      <c r="V345" s="123">
        <f t="shared" si="28"/>
        <v>2295</v>
      </c>
    </row>
    <row r="346" spans="1:22" ht="14.1" customHeight="1">
      <c r="A346" s="138">
        <f t="shared" si="29"/>
        <v>346</v>
      </c>
      <c r="B346" s="156" t="s">
        <v>92</v>
      </c>
      <c r="C346" s="156" t="s">
        <v>286</v>
      </c>
      <c r="D346" s="471" t="s">
        <v>199</v>
      </c>
      <c r="E346" s="171"/>
      <c r="F346" s="171" t="s">
        <v>230</v>
      </c>
      <c r="G346" s="481" t="s">
        <v>167</v>
      </c>
      <c r="H346" s="171" t="s">
        <v>191</v>
      </c>
      <c r="I346" s="121"/>
      <c r="J346" s="485">
        <v>4.5</v>
      </c>
      <c r="K346" s="442">
        <v>1</v>
      </c>
      <c r="L346" s="512"/>
      <c r="M346" s="158" t="s">
        <v>216</v>
      </c>
      <c r="N346" s="158"/>
      <c r="O346" s="159">
        <f t="shared" si="25"/>
        <v>0</v>
      </c>
      <c r="P346" s="159">
        <f t="shared" si="26"/>
        <v>0</v>
      </c>
      <c r="Q346" s="160">
        <f>IF(M346="nio",0,IF(M346&gt;0,VLOOKUP(G346,'3-Productie normen'!A:L,VLOOKUP(M346,'3-Productie normen'!O:P,2,FALSE),FALSE)))</f>
        <v>0</v>
      </c>
      <c r="R346" s="160">
        <f t="shared" si="27"/>
        <v>0</v>
      </c>
      <c r="S346" s="161">
        <f>VLOOKUP(G346,'3-Productie normen'!A:L,10,FALSE)</f>
        <v>0</v>
      </c>
      <c r="T346" s="161" t="s">
        <v>238</v>
      </c>
      <c r="V346" s="123">
        <f t="shared" si="28"/>
        <v>0</v>
      </c>
    </row>
    <row r="347" spans="1:22" ht="14.1" customHeight="1">
      <c r="A347" s="138">
        <f t="shared" si="29"/>
        <v>347</v>
      </c>
      <c r="B347" s="156" t="s">
        <v>92</v>
      </c>
      <c r="C347" s="156" t="s">
        <v>286</v>
      </c>
      <c r="D347" s="471" t="s">
        <v>199</v>
      </c>
      <c r="E347" s="168"/>
      <c r="F347" s="168" t="s">
        <v>247</v>
      </c>
      <c r="G347" s="169" t="s">
        <v>160</v>
      </c>
      <c r="H347" s="168" t="s">
        <v>223</v>
      </c>
      <c r="I347" s="121" t="s">
        <v>196</v>
      </c>
      <c r="J347" s="484">
        <v>4.5</v>
      </c>
      <c r="K347" s="442">
        <v>1</v>
      </c>
      <c r="L347" s="442">
        <v>1</v>
      </c>
      <c r="M347" s="158">
        <v>255</v>
      </c>
      <c r="N347" s="158">
        <v>5</v>
      </c>
      <c r="O347" s="159" t="e">
        <f t="shared" si="25"/>
        <v>#DIV/0!</v>
      </c>
      <c r="P347" s="159" t="e">
        <f t="shared" si="26"/>
        <v>#DIV/0!</v>
      </c>
      <c r="Q347" s="160">
        <f>IF(M347="nio",0,IF(M347&gt;0,VLOOKUP(G347,'3-Productie normen'!A:L,VLOOKUP(M347,'3-Productie normen'!O:P,2,FALSE),FALSE)))</f>
        <v>0</v>
      </c>
      <c r="R347" s="160">
        <f t="shared" si="27"/>
        <v>0</v>
      </c>
      <c r="S347" s="161" t="str">
        <f>VLOOKUP(G347,'3-Productie normen'!A:L,10,FALSE)</f>
        <v>S</v>
      </c>
      <c r="T347" s="161" t="s">
        <v>238</v>
      </c>
      <c r="V347" s="123">
        <f t="shared" si="28"/>
        <v>1147.5</v>
      </c>
    </row>
    <row r="348" spans="1:22" ht="14.1" customHeight="1">
      <c r="A348" s="138">
        <f t="shared" si="29"/>
        <v>348</v>
      </c>
      <c r="B348" s="156" t="s">
        <v>92</v>
      </c>
      <c r="C348" s="156" t="s">
        <v>286</v>
      </c>
      <c r="D348" s="471" t="s">
        <v>199</v>
      </c>
      <c r="E348" s="168"/>
      <c r="F348" s="168" t="s">
        <v>247</v>
      </c>
      <c r="G348" s="169" t="s">
        <v>160</v>
      </c>
      <c r="H348" s="168" t="s">
        <v>223</v>
      </c>
      <c r="I348" s="121" t="s">
        <v>196</v>
      </c>
      <c r="J348" s="484">
        <v>6.9000000953674316</v>
      </c>
      <c r="K348" s="442">
        <v>1</v>
      </c>
      <c r="L348" s="442">
        <v>1</v>
      </c>
      <c r="M348" s="158">
        <v>255</v>
      </c>
      <c r="N348" s="158">
        <v>5</v>
      </c>
      <c r="O348" s="159" t="e">
        <f t="shared" si="25"/>
        <v>#DIV/0!</v>
      </c>
      <c r="P348" s="159" t="e">
        <f t="shared" si="26"/>
        <v>#DIV/0!</v>
      </c>
      <c r="Q348" s="160">
        <f>IF(M348="nio",0,IF(M348&gt;0,VLOOKUP(G348,'3-Productie normen'!A:L,VLOOKUP(M348,'3-Productie normen'!O:P,2,FALSE),FALSE)))</f>
        <v>0</v>
      </c>
      <c r="R348" s="160">
        <f t="shared" si="27"/>
        <v>0</v>
      </c>
      <c r="S348" s="161" t="str">
        <f>VLOOKUP(G348,'3-Productie normen'!A:L,10,FALSE)</f>
        <v>S</v>
      </c>
      <c r="T348" s="161" t="s">
        <v>238</v>
      </c>
      <c r="V348" s="123">
        <f t="shared" si="28"/>
        <v>1759.5000243186951</v>
      </c>
    </row>
    <row r="349" spans="1:22" ht="14.1" customHeight="1">
      <c r="A349" s="138">
        <f t="shared" si="29"/>
        <v>349</v>
      </c>
      <c r="B349" s="156" t="s">
        <v>92</v>
      </c>
      <c r="C349" s="156" t="s">
        <v>286</v>
      </c>
      <c r="D349" s="471" t="s">
        <v>199</v>
      </c>
      <c r="E349" s="168"/>
      <c r="F349" s="168" t="s">
        <v>212</v>
      </c>
      <c r="G349" s="169" t="s">
        <v>166</v>
      </c>
      <c r="H349" s="168" t="s">
        <v>201</v>
      </c>
      <c r="I349" s="168" t="s">
        <v>202</v>
      </c>
      <c r="J349" s="484">
        <v>44</v>
      </c>
      <c r="K349" s="442">
        <v>1</v>
      </c>
      <c r="L349" s="442">
        <v>1</v>
      </c>
      <c r="M349" s="158">
        <v>255</v>
      </c>
      <c r="N349" s="158">
        <v>5</v>
      </c>
      <c r="O349" s="159" t="e">
        <f t="shared" si="25"/>
        <v>#DIV/0!</v>
      </c>
      <c r="P349" s="159" t="e">
        <f t="shared" si="26"/>
        <v>#DIV/0!</v>
      </c>
      <c r="Q349" s="160">
        <f>IF(M349="nio",0,IF(M349&gt;0,VLOOKUP(G349,'3-Productie normen'!A:L,VLOOKUP(M349,'3-Productie normen'!O:P,2,FALSE),FALSE)))</f>
        <v>0</v>
      </c>
      <c r="R349" s="160">
        <f t="shared" si="27"/>
        <v>0</v>
      </c>
      <c r="S349" s="161" t="str">
        <f>VLOOKUP(G349,'3-Productie normen'!A:L,10,FALSE)</f>
        <v>V</v>
      </c>
      <c r="T349" s="161" t="s">
        <v>238</v>
      </c>
      <c r="V349" s="123">
        <f t="shared" si="28"/>
        <v>11220</v>
      </c>
    </row>
    <row r="350" spans="1:22" ht="14.1" customHeight="1">
      <c r="A350" s="138">
        <f t="shared" si="29"/>
        <v>350</v>
      </c>
      <c r="B350" s="156" t="s">
        <v>92</v>
      </c>
      <c r="C350" s="156" t="s">
        <v>286</v>
      </c>
      <c r="D350" s="471" t="s">
        <v>199</v>
      </c>
      <c r="E350" s="168"/>
      <c r="F350" s="168" t="s">
        <v>280</v>
      </c>
      <c r="G350" s="169" t="s">
        <v>157</v>
      </c>
      <c r="H350" s="168" t="s">
        <v>201</v>
      </c>
      <c r="I350" s="168" t="s">
        <v>202</v>
      </c>
      <c r="J350" s="484">
        <v>0</v>
      </c>
      <c r="K350" s="442">
        <v>1</v>
      </c>
      <c r="L350" s="442">
        <v>1</v>
      </c>
      <c r="M350" s="158">
        <v>255</v>
      </c>
      <c r="N350" s="158">
        <v>5</v>
      </c>
      <c r="O350" s="159" t="e">
        <f t="shared" si="25"/>
        <v>#DIV/0!</v>
      </c>
      <c r="P350" s="159" t="e">
        <f t="shared" si="26"/>
        <v>#DIV/0!</v>
      </c>
      <c r="Q350" s="160">
        <f>IF(M350="nio",0,IF(M350&gt;0,VLOOKUP(G350,'3-Productie normen'!A:L,VLOOKUP(M350,'3-Productie normen'!O:P,2,FALSE),FALSE)))</f>
        <v>0</v>
      </c>
      <c r="R350" s="160">
        <f t="shared" si="27"/>
        <v>0</v>
      </c>
      <c r="S350" s="161" t="str">
        <f>VLOOKUP(G350,'3-Productie normen'!A:L,10,FALSE)</f>
        <v>V</v>
      </c>
      <c r="T350" s="161" t="s">
        <v>238</v>
      </c>
      <c r="V350" s="123">
        <f t="shared" si="28"/>
        <v>0</v>
      </c>
    </row>
    <row r="351" spans="1:22" ht="14.1" customHeight="1">
      <c r="A351" s="138">
        <f t="shared" si="29"/>
        <v>351</v>
      </c>
      <c r="B351" s="156" t="s">
        <v>94</v>
      </c>
      <c r="C351" s="156" t="s">
        <v>292</v>
      </c>
      <c r="D351" s="470" t="s">
        <v>190</v>
      </c>
      <c r="E351" s="168"/>
      <c r="F351" s="168" t="s">
        <v>197</v>
      </c>
      <c r="G351" s="169" t="s">
        <v>160</v>
      </c>
      <c r="H351" s="168" t="s">
        <v>195</v>
      </c>
      <c r="I351" s="121" t="s">
        <v>196</v>
      </c>
      <c r="J351" s="484">
        <v>1.3</v>
      </c>
      <c r="K351" s="442">
        <v>1</v>
      </c>
      <c r="L351" s="512"/>
      <c r="M351" s="158">
        <v>52</v>
      </c>
      <c r="N351" s="158"/>
      <c r="O351" s="159" t="e">
        <f t="shared" si="25"/>
        <v>#DIV/0!</v>
      </c>
      <c r="P351" s="159">
        <f t="shared" si="26"/>
        <v>0</v>
      </c>
      <c r="Q351" s="160">
        <f>IF(M351="nio",0,IF(M351&gt;0,VLOOKUP(G351,'3-Productie normen'!A:L,VLOOKUP(M351,'3-Productie normen'!O:P,2,FALSE),FALSE)))</f>
        <v>0</v>
      </c>
      <c r="R351" s="160">
        <f t="shared" si="27"/>
        <v>0</v>
      </c>
      <c r="S351" s="161" t="str">
        <f>VLOOKUP(G351,'3-Productie normen'!A:L,10,FALSE)</f>
        <v>S</v>
      </c>
      <c r="T351" s="161" t="s">
        <v>193</v>
      </c>
      <c r="V351" s="123">
        <f t="shared" si="28"/>
        <v>67.600000000000009</v>
      </c>
    </row>
    <row r="352" spans="1:22" ht="14.1" customHeight="1">
      <c r="A352" s="138">
        <f t="shared" si="29"/>
        <v>352</v>
      </c>
      <c r="B352" s="156" t="s">
        <v>94</v>
      </c>
      <c r="C352" s="156" t="s">
        <v>292</v>
      </c>
      <c r="D352" s="470" t="s">
        <v>190</v>
      </c>
      <c r="E352" s="168"/>
      <c r="F352" s="168" t="s">
        <v>198</v>
      </c>
      <c r="G352" s="169" t="s">
        <v>160</v>
      </c>
      <c r="H352" s="168" t="s">
        <v>195</v>
      </c>
      <c r="I352" s="121" t="s">
        <v>196</v>
      </c>
      <c r="J352" s="484">
        <v>0.6</v>
      </c>
      <c r="K352" s="442">
        <v>1</v>
      </c>
      <c r="L352" s="512"/>
      <c r="M352" s="158">
        <v>52</v>
      </c>
      <c r="N352" s="158"/>
      <c r="O352" s="159" t="e">
        <f t="shared" si="25"/>
        <v>#DIV/0!</v>
      </c>
      <c r="P352" s="159">
        <f t="shared" si="26"/>
        <v>0</v>
      </c>
      <c r="Q352" s="160">
        <f>IF(M352="nio",0,IF(M352&gt;0,VLOOKUP(G352,'3-Productie normen'!A:L,VLOOKUP(M352,'3-Productie normen'!O:P,2,FALSE),FALSE)))</f>
        <v>0</v>
      </c>
      <c r="R352" s="160">
        <f t="shared" si="27"/>
        <v>0</v>
      </c>
      <c r="S352" s="161" t="str">
        <f>VLOOKUP(G352,'3-Productie normen'!A:L,10,FALSE)</f>
        <v>S</v>
      </c>
      <c r="T352" s="161" t="s">
        <v>193</v>
      </c>
      <c r="V352" s="123">
        <f t="shared" si="28"/>
        <v>31.2</v>
      </c>
    </row>
    <row r="353" spans="1:22" ht="14.1" customHeight="1">
      <c r="A353" s="138">
        <f t="shared" si="29"/>
        <v>353</v>
      </c>
      <c r="B353" s="156" t="s">
        <v>94</v>
      </c>
      <c r="C353" s="156" t="s">
        <v>292</v>
      </c>
      <c r="D353" s="470" t="s">
        <v>190</v>
      </c>
      <c r="E353" s="168"/>
      <c r="F353" s="168" t="s">
        <v>198</v>
      </c>
      <c r="G353" s="169" t="s">
        <v>160</v>
      </c>
      <c r="H353" s="168" t="s">
        <v>195</v>
      </c>
      <c r="I353" s="121" t="s">
        <v>196</v>
      </c>
      <c r="J353" s="484">
        <v>1.1000000000000001</v>
      </c>
      <c r="K353" s="442">
        <v>1</v>
      </c>
      <c r="L353" s="512"/>
      <c r="M353" s="158">
        <v>52</v>
      </c>
      <c r="N353" s="158"/>
      <c r="O353" s="159" t="e">
        <f t="shared" si="25"/>
        <v>#DIV/0!</v>
      </c>
      <c r="P353" s="159">
        <f t="shared" si="26"/>
        <v>0</v>
      </c>
      <c r="Q353" s="160">
        <f>IF(M353="nio",0,IF(M353&gt;0,VLOOKUP(G353,'3-Productie normen'!A:L,VLOOKUP(M353,'3-Productie normen'!O:P,2,FALSE),FALSE)))</f>
        <v>0</v>
      </c>
      <c r="R353" s="160">
        <f t="shared" si="27"/>
        <v>0</v>
      </c>
      <c r="S353" s="161" t="str">
        <f>VLOOKUP(G353,'3-Productie normen'!A:L,10,FALSE)</f>
        <v>S</v>
      </c>
      <c r="T353" s="161" t="s">
        <v>193</v>
      </c>
      <c r="V353" s="123">
        <f t="shared" si="28"/>
        <v>57.2</v>
      </c>
    </row>
    <row r="354" spans="1:22" ht="14.1" customHeight="1">
      <c r="A354" s="138">
        <f t="shared" si="29"/>
        <v>354</v>
      </c>
      <c r="B354" s="156" t="s">
        <v>94</v>
      </c>
      <c r="C354" s="156" t="s">
        <v>292</v>
      </c>
      <c r="D354" s="470" t="s">
        <v>190</v>
      </c>
      <c r="E354" s="168"/>
      <c r="F354" s="168" t="s">
        <v>198</v>
      </c>
      <c r="G354" s="169" t="s">
        <v>160</v>
      </c>
      <c r="H354" s="168" t="s">
        <v>195</v>
      </c>
      <c r="I354" s="121" t="s">
        <v>196</v>
      </c>
      <c r="J354" s="484">
        <v>0.85</v>
      </c>
      <c r="K354" s="442">
        <v>1</v>
      </c>
      <c r="L354" s="512"/>
      <c r="M354" s="158">
        <v>52</v>
      </c>
      <c r="N354" s="158"/>
      <c r="O354" s="159" t="e">
        <f t="shared" si="25"/>
        <v>#DIV/0!</v>
      </c>
      <c r="P354" s="159">
        <f t="shared" si="26"/>
        <v>0</v>
      </c>
      <c r="Q354" s="160">
        <f>IF(M354="nio",0,IF(M354&gt;0,VLOOKUP(G354,'3-Productie normen'!A:L,VLOOKUP(M354,'3-Productie normen'!O:P,2,FALSE),FALSE)))</f>
        <v>0</v>
      </c>
      <c r="R354" s="160">
        <f t="shared" si="27"/>
        <v>0</v>
      </c>
      <c r="S354" s="161" t="str">
        <f>VLOOKUP(G354,'3-Productie normen'!A:L,10,FALSE)</f>
        <v>S</v>
      </c>
      <c r="T354" s="161" t="s">
        <v>193</v>
      </c>
      <c r="V354" s="123">
        <f t="shared" si="28"/>
        <v>44.199999999999996</v>
      </c>
    </row>
    <row r="355" spans="1:22" ht="14.1" customHeight="1">
      <c r="A355" s="138">
        <f t="shared" si="29"/>
        <v>355</v>
      </c>
      <c r="B355" s="156" t="s">
        <v>94</v>
      </c>
      <c r="C355" s="156" t="s">
        <v>292</v>
      </c>
      <c r="D355" s="470" t="s">
        <v>190</v>
      </c>
      <c r="E355" s="168"/>
      <c r="F355" s="168" t="s">
        <v>206</v>
      </c>
      <c r="G355" s="121" t="s">
        <v>151</v>
      </c>
      <c r="H355" s="168" t="s">
        <v>191</v>
      </c>
      <c r="I355" s="121" t="s">
        <v>192</v>
      </c>
      <c r="J355" s="484">
        <v>26.04</v>
      </c>
      <c r="K355" s="442">
        <v>1</v>
      </c>
      <c r="L355" s="512"/>
      <c r="M355" s="158">
        <v>52</v>
      </c>
      <c r="N355" s="158"/>
      <c r="O355" s="159" t="e">
        <f t="shared" si="25"/>
        <v>#DIV/0!</v>
      </c>
      <c r="P355" s="159">
        <f t="shared" si="26"/>
        <v>0</v>
      </c>
      <c r="Q355" s="160">
        <f>IF(M355="nio",0,IF(M355&gt;0,VLOOKUP(G355,'3-Productie normen'!A:L,VLOOKUP(M355,'3-Productie normen'!O:P,2,FALSE),FALSE)))</f>
        <v>0</v>
      </c>
      <c r="R355" s="160">
        <f t="shared" si="27"/>
        <v>0</v>
      </c>
      <c r="S355" s="161" t="str">
        <f>VLOOKUP(G355,'3-Productie normen'!A:L,10,FALSE)</f>
        <v>B</v>
      </c>
      <c r="T355" s="161" t="s">
        <v>193</v>
      </c>
      <c r="V355" s="123">
        <f t="shared" si="28"/>
        <v>1354.08</v>
      </c>
    </row>
    <row r="356" spans="1:22" ht="14.1" customHeight="1">
      <c r="A356" s="138">
        <f t="shared" si="29"/>
        <v>356</v>
      </c>
      <c r="B356" s="156" t="s">
        <v>94</v>
      </c>
      <c r="C356" s="156" t="s">
        <v>292</v>
      </c>
      <c r="D356" s="470" t="s">
        <v>190</v>
      </c>
      <c r="E356" s="168"/>
      <c r="F356" s="168" t="s">
        <v>260</v>
      </c>
      <c r="G356" s="169" t="s">
        <v>166</v>
      </c>
      <c r="H356" s="168" t="s">
        <v>195</v>
      </c>
      <c r="I356" s="121" t="s">
        <v>196</v>
      </c>
      <c r="J356" s="484">
        <v>7.4</v>
      </c>
      <c r="K356" s="442">
        <v>1</v>
      </c>
      <c r="L356" s="512"/>
      <c r="M356" s="158">
        <v>52</v>
      </c>
      <c r="N356" s="158"/>
      <c r="O356" s="159" t="e">
        <f t="shared" si="25"/>
        <v>#DIV/0!</v>
      </c>
      <c r="P356" s="159">
        <f t="shared" si="26"/>
        <v>0</v>
      </c>
      <c r="Q356" s="160">
        <f>IF(M356="nio",0,IF(M356&gt;0,VLOOKUP(G356,'3-Productie normen'!A:L,VLOOKUP(M356,'3-Productie normen'!O:P,2,FALSE),FALSE)))</f>
        <v>0</v>
      </c>
      <c r="R356" s="160">
        <f t="shared" si="27"/>
        <v>0</v>
      </c>
      <c r="S356" s="161" t="str">
        <f>VLOOKUP(G356,'3-Productie normen'!A:L,10,FALSE)</f>
        <v>V</v>
      </c>
      <c r="T356" s="161" t="s">
        <v>193</v>
      </c>
      <c r="V356" s="123">
        <f t="shared" si="28"/>
        <v>384.8</v>
      </c>
    </row>
    <row r="357" spans="1:22" ht="14.1" customHeight="1">
      <c r="A357" s="138">
        <f t="shared" si="29"/>
        <v>357</v>
      </c>
      <c r="B357" s="156" t="s">
        <v>94</v>
      </c>
      <c r="C357" s="156" t="s">
        <v>292</v>
      </c>
      <c r="D357" s="470" t="s">
        <v>190</v>
      </c>
      <c r="E357" s="168"/>
      <c r="F357" s="168" t="s">
        <v>237</v>
      </c>
      <c r="G357" s="169" t="s">
        <v>166</v>
      </c>
      <c r="H357" s="168" t="s">
        <v>201</v>
      </c>
      <c r="I357" s="168" t="s">
        <v>202</v>
      </c>
      <c r="J357" s="484">
        <v>1.6</v>
      </c>
      <c r="K357" s="442">
        <v>1</v>
      </c>
      <c r="L357" s="512"/>
      <c r="M357" s="158">
        <v>52</v>
      </c>
      <c r="N357" s="158"/>
      <c r="O357" s="159" t="e">
        <f t="shared" si="25"/>
        <v>#DIV/0!</v>
      </c>
      <c r="P357" s="159">
        <f t="shared" si="26"/>
        <v>0</v>
      </c>
      <c r="Q357" s="160">
        <f>IF(M357="nio",0,IF(M357&gt;0,VLOOKUP(G357,'3-Productie normen'!A:L,VLOOKUP(M357,'3-Productie normen'!O:P,2,FALSE),FALSE)))</f>
        <v>0</v>
      </c>
      <c r="R357" s="160">
        <f t="shared" si="27"/>
        <v>0</v>
      </c>
      <c r="S357" s="161" t="str">
        <f>VLOOKUP(G357,'3-Productie normen'!A:L,10,FALSE)</f>
        <v>V</v>
      </c>
      <c r="T357" s="161" t="s">
        <v>193</v>
      </c>
      <c r="V357" s="123">
        <f t="shared" si="28"/>
        <v>83.2</v>
      </c>
    </row>
    <row r="358" spans="1:22" ht="14.1" customHeight="1">
      <c r="A358" s="138">
        <f t="shared" si="29"/>
        <v>358</v>
      </c>
      <c r="B358" s="156" t="s">
        <v>94</v>
      </c>
      <c r="C358" s="156" t="s">
        <v>292</v>
      </c>
      <c r="D358" s="470" t="s">
        <v>190</v>
      </c>
      <c r="E358" s="168"/>
      <c r="F358" s="168" t="s">
        <v>194</v>
      </c>
      <c r="G358" s="169" t="s">
        <v>160</v>
      </c>
      <c r="H358" s="168" t="s">
        <v>195</v>
      </c>
      <c r="I358" s="121" t="s">
        <v>196</v>
      </c>
      <c r="J358" s="484">
        <v>5.4</v>
      </c>
      <c r="K358" s="442">
        <v>1</v>
      </c>
      <c r="L358" s="512"/>
      <c r="M358" s="158">
        <v>52</v>
      </c>
      <c r="N358" s="158"/>
      <c r="O358" s="159" t="e">
        <f t="shared" si="25"/>
        <v>#DIV/0!</v>
      </c>
      <c r="P358" s="159">
        <f t="shared" si="26"/>
        <v>0</v>
      </c>
      <c r="Q358" s="160">
        <f>IF(M358="nio",0,IF(M358&gt;0,VLOOKUP(G358,'3-Productie normen'!A:L,VLOOKUP(M358,'3-Productie normen'!O:P,2,FALSE),FALSE)))</f>
        <v>0</v>
      </c>
      <c r="R358" s="160">
        <f t="shared" si="27"/>
        <v>0</v>
      </c>
      <c r="S358" s="161" t="str">
        <f>VLOOKUP(G358,'3-Productie normen'!A:L,10,FALSE)</f>
        <v>S</v>
      </c>
      <c r="T358" s="161" t="s">
        <v>193</v>
      </c>
      <c r="V358" s="123">
        <f t="shared" si="28"/>
        <v>280.8</v>
      </c>
    </row>
    <row r="359" spans="1:22" ht="14.1" customHeight="1">
      <c r="A359" s="138">
        <f t="shared" si="29"/>
        <v>359</v>
      </c>
      <c r="B359" s="156" t="s">
        <v>94</v>
      </c>
      <c r="C359" s="156" t="s">
        <v>292</v>
      </c>
      <c r="D359" s="470" t="s">
        <v>190</v>
      </c>
      <c r="E359" s="168"/>
      <c r="F359" s="168" t="s">
        <v>249</v>
      </c>
      <c r="G359" s="169" t="s">
        <v>148</v>
      </c>
      <c r="H359" s="168" t="s">
        <v>195</v>
      </c>
      <c r="I359" s="121" t="s">
        <v>196</v>
      </c>
      <c r="J359" s="484">
        <v>5.22</v>
      </c>
      <c r="K359" s="442">
        <v>1</v>
      </c>
      <c r="L359" s="512"/>
      <c r="M359" s="158">
        <v>52</v>
      </c>
      <c r="N359" s="158"/>
      <c r="O359" s="159" t="e">
        <f t="shared" si="25"/>
        <v>#DIV/0!</v>
      </c>
      <c r="P359" s="159">
        <f t="shared" si="26"/>
        <v>0</v>
      </c>
      <c r="Q359" s="160">
        <f>IF(M359="nio",0,IF(M359&gt;0,VLOOKUP(G359,'3-Productie normen'!A:L,VLOOKUP(M359,'3-Productie normen'!O:P,2,FALSE),FALSE)))</f>
        <v>0</v>
      </c>
      <c r="R359" s="160">
        <f t="shared" si="27"/>
        <v>0</v>
      </c>
      <c r="S359" s="161" t="str">
        <f>VLOOKUP(G359,'3-Productie normen'!A:L,10,FALSE)</f>
        <v>S</v>
      </c>
      <c r="T359" s="161" t="s">
        <v>193</v>
      </c>
      <c r="V359" s="123">
        <f t="shared" si="28"/>
        <v>271.44</v>
      </c>
    </row>
    <row r="360" spans="1:22" ht="14.1" customHeight="1">
      <c r="A360" s="138">
        <f t="shared" si="29"/>
        <v>360</v>
      </c>
      <c r="B360" s="156" t="s">
        <v>96</v>
      </c>
      <c r="C360" s="156" t="s">
        <v>293</v>
      </c>
      <c r="D360" s="470" t="s">
        <v>190</v>
      </c>
      <c r="E360" s="168"/>
      <c r="F360" s="168" t="s">
        <v>197</v>
      </c>
      <c r="G360" s="169" t="s">
        <v>160</v>
      </c>
      <c r="H360" s="168" t="s">
        <v>195</v>
      </c>
      <c r="I360" s="121" t="s">
        <v>196</v>
      </c>
      <c r="J360" s="484">
        <v>9.89</v>
      </c>
      <c r="K360" s="442">
        <v>1</v>
      </c>
      <c r="L360" s="512"/>
      <c r="M360" s="158">
        <v>52</v>
      </c>
      <c r="N360" s="158"/>
      <c r="O360" s="159" t="e">
        <f t="shared" si="25"/>
        <v>#DIV/0!</v>
      </c>
      <c r="P360" s="159">
        <f t="shared" si="26"/>
        <v>0</v>
      </c>
      <c r="Q360" s="160">
        <f>IF(M360="nio",0,IF(M360&gt;0,VLOOKUP(G360,'3-Productie normen'!A:L,VLOOKUP(M360,'3-Productie normen'!O:P,2,FALSE),FALSE)))</f>
        <v>0</v>
      </c>
      <c r="R360" s="160">
        <f t="shared" si="27"/>
        <v>0</v>
      </c>
      <c r="S360" s="161" t="str">
        <f>VLOOKUP(G360,'3-Productie normen'!A:L,10,FALSE)</f>
        <v>S</v>
      </c>
      <c r="T360" s="161" t="s">
        <v>193</v>
      </c>
      <c r="V360" s="123">
        <f t="shared" si="28"/>
        <v>514.28</v>
      </c>
    </row>
    <row r="361" spans="1:22" ht="14.1" customHeight="1">
      <c r="A361" s="138">
        <f t="shared" si="29"/>
        <v>361</v>
      </c>
      <c r="B361" s="156" t="s">
        <v>96</v>
      </c>
      <c r="C361" s="156" t="s">
        <v>293</v>
      </c>
      <c r="D361" s="470" t="s">
        <v>190</v>
      </c>
      <c r="E361" s="168"/>
      <c r="F361" s="168" t="s">
        <v>194</v>
      </c>
      <c r="G361" s="169" t="s">
        <v>160</v>
      </c>
      <c r="H361" s="168" t="s">
        <v>195</v>
      </c>
      <c r="I361" s="121" t="s">
        <v>196</v>
      </c>
      <c r="J361" s="484">
        <v>3.11</v>
      </c>
      <c r="K361" s="442">
        <v>1</v>
      </c>
      <c r="L361" s="512"/>
      <c r="M361" s="158">
        <v>52</v>
      </c>
      <c r="N361" s="158"/>
      <c r="O361" s="159" t="e">
        <f t="shared" si="25"/>
        <v>#DIV/0!</v>
      </c>
      <c r="P361" s="159">
        <f t="shared" si="26"/>
        <v>0</v>
      </c>
      <c r="Q361" s="160">
        <f>IF(M361="nio",0,IF(M361&gt;0,VLOOKUP(G361,'3-Productie normen'!A:L,VLOOKUP(M361,'3-Productie normen'!O:P,2,FALSE),FALSE)))</f>
        <v>0</v>
      </c>
      <c r="R361" s="160">
        <f t="shared" si="27"/>
        <v>0</v>
      </c>
      <c r="S361" s="161" t="str">
        <f>VLOOKUP(G361,'3-Productie normen'!A:L,10,FALSE)</f>
        <v>S</v>
      </c>
      <c r="T361" s="161" t="s">
        <v>193</v>
      </c>
      <c r="V361" s="123">
        <f t="shared" si="28"/>
        <v>161.72</v>
      </c>
    </row>
    <row r="362" spans="1:22" ht="14.1" customHeight="1">
      <c r="A362" s="138">
        <f t="shared" si="29"/>
        <v>362</v>
      </c>
      <c r="B362" s="156" t="s">
        <v>96</v>
      </c>
      <c r="C362" s="156" t="s">
        <v>293</v>
      </c>
      <c r="D362" s="470" t="s">
        <v>190</v>
      </c>
      <c r="E362" s="168"/>
      <c r="F362" s="168" t="s">
        <v>198</v>
      </c>
      <c r="G362" s="169" t="s">
        <v>160</v>
      </c>
      <c r="H362" s="168" t="s">
        <v>195</v>
      </c>
      <c r="I362" s="121" t="s">
        <v>196</v>
      </c>
      <c r="J362" s="484">
        <v>1.3</v>
      </c>
      <c r="K362" s="442">
        <v>1</v>
      </c>
      <c r="L362" s="512"/>
      <c r="M362" s="158">
        <v>52</v>
      </c>
      <c r="N362" s="158"/>
      <c r="O362" s="159" t="e">
        <f t="shared" si="25"/>
        <v>#DIV/0!</v>
      </c>
      <c r="P362" s="159">
        <f t="shared" si="26"/>
        <v>0</v>
      </c>
      <c r="Q362" s="160">
        <f>IF(M362="nio",0,IF(M362&gt;0,VLOOKUP(G362,'3-Productie normen'!A:L,VLOOKUP(M362,'3-Productie normen'!O:P,2,FALSE),FALSE)))</f>
        <v>0</v>
      </c>
      <c r="R362" s="160">
        <f t="shared" si="27"/>
        <v>0</v>
      </c>
      <c r="S362" s="161" t="str">
        <f>VLOOKUP(G362,'3-Productie normen'!A:L,10,FALSE)</f>
        <v>S</v>
      </c>
      <c r="T362" s="161" t="s">
        <v>193</v>
      </c>
      <c r="V362" s="123">
        <f t="shared" si="28"/>
        <v>67.600000000000009</v>
      </c>
    </row>
    <row r="363" spans="1:22" ht="14.1" customHeight="1">
      <c r="A363" s="138">
        <f t="shared" si="29"/>
        <v>363</v>
      </c>
      <c r="B363" s="156" t="s">
        <v>96</v>
      </c>
      <c r="C363" s="156" t="s">
        <v>293</v>
      </c>
      <c r="D363" s="470" t="s">
        <v>190</v>
      </c>
      <c r="E363" s="168"/>
      <c r="F363" s="168" t="s">
        <v>198</v>
      </c>
      <c r="G363" s="169" t="s">
        <v>160</v>
      </c>
      <c r="H363" s="168" t="s">
        <v>195</v>
      </c>
      <c r="I363" s="121" t="s">
        <v>196</v>
      </c>
      <c r="J363" s="484">
        <v>1.3</v>
      </c>
      <c r="K363" s="442">
        <v>1</v>
      </c>
      <c r="L363" s="512"/>
      <c r="M363" s="158">
        <v>52</v>
      </c>
      <c r="N363" s="158"/>
      <c r="O363" s="159" t="e">
        <f t="shared" si="25"/>
        <v>#DIV/0!</v>
      </c>
      <c r="P363" s="159">
        <f t="shared" si="26"/>
        <v>0</v>
      </c>
      <c r="Q363" s="160">
        <f>IF(M363="nio",0,IF(M363&gt;0,VLOOKUP(G363,'3-Productie normen'!A:L,VLOOKUP(M363,'3-Productie normen'!O:P,2,FALSE),FALSE)))</f>
        <v>0</v>
      </c>
      <c r="R363" s="160">
        <f t="shared" si="27"/>
        <v>0</v>
      </c>
      <c r="S363" s="161" t="str">
        <f>VLOOKUP(G363,'3-Productie normen'!A:L,10,FALSE)</f>
        <v>S</v>
      </c>
      <c r="T363" s="161" t="s">
        <v>193</v>
      </c>
      <c r="V363" s="123">
        <f t="shared" si="28"/>
        <v>67.600000000000009</v>
      </c>
    </row>
    <row r="364" spans="1:22" ht="14.1" customHeight="1">
      <c r="A364" s="138">
        <f t="shared" si="29"/>
        <v>364</v>
      </c>
      <c r="B364" s="156" t="s">
        <v>96</v>
      </c>
      <c r="C364" s="156" t="s">
        <v>293</v>
      </c>
      <c r="D364" s="470" t="s">
        <v>190</v>
      </c>
      <c r="E364" s="168"/>
      <c r="F364" s="168" t="s">
        <v>206</v>
      </c>
      <c r="G364" s="121" t="s">
        <v>151</v>
      </c>
      <c r="H364" s="168" t="s">
        <v>191</v>
      </c>
      <c r="I364" s="121" t="s">
        <v>192</v>
      </c>
      <c r="J364" s="484">
        <v>23</v>
      </c>
      <c r="K364" s="442">
        <v>1</v>
      </c>
      <c r="L364" s="512"/>
      <c r="M364" s="158">
        <v>52</v>
      </c>
      <c r="N364" s="158"/>
      <c r="O364" s="159" t="e">
        <f t="shared" si="25"/>
        <v>#DIV/0!</v>
      </c>
      <c r="P364" s="159">
        <f t="shared" si="26"/>
        <v>0</v>
      </c>
      <c r="Q364" s="160">
        <f>IF(M364="nio",0,IF(M364&gt;0,VLOOKUP(G364,'3-Productie normen'!A:L,VLOOKUP(M364,'3-Productie normen'!O:P,2,FALSE),FALSE)))</f>
        <v>0</v>
      </c>
      <c r="R364" s="160">
        <f t="shared" si="27"/>
        <v>0</v>
      </c>
      <c r="S364" s="161" t="str">
        <f>VLOOKUP(G364,'3-Productie normen'!A:L,10,FALSE)</f>
        <v>B</v>
      </c>
      <c r="T364" s="161" t="s">
        <v>193</v>
      </c>
      <c r="V364" s="123">
        <f t="shared" si="28"/>
        <v>1196</v>
      </c>
    </row>
    <row r="365" spans="1:22" ht="14.1" customHeight="1">
      <c r="A365" s="138">
        <f t="shared" si="29"/>
        <v>365</v>
      </c>
      <c r="B365" s="156" t="s">
        <v>102</v>
      </c>
      <c r="C365" s="156" t="s">
        <v>294</v>
      </c>
      <c r="D365" s="470" t="s">
        <v>190</v>
      </c>
      <c r="E365" s="168"/>
      <c r="F365" s="168" t="s">
        <v>260</v>
      </c>
      <c r="G365" s="169" t="s">
        <v>166</v>
      </c>
      <c r="H365" s="168" t="s">
        <v>223</v>
      </c>
      <c r="I365" s="121" t="s">
        <v>196</v>
      </c>
      <c r="J365" s="484">
        <v>26</v>
      </c>
      <c r="K365" s="442">
        <v>1</v>
      </c>
      <c r="L365" s="512"/>
      <c r="M365" s="158">
        <v>52</v>
      </c>
      <c r="N365" s="158"/>
      <c r="O365" s="159" t="e">
        <f t="shared" si="25"/>
        <v>#DIV/0!</v>
      </c>
      <c r="P365" s="159">
        <f t="shared" si="26"/>
        <v>0</v>
      </c>
      <c r="Q365" s="160">
        <f>IF(M365="nio",0,IF(M365&gt;0,VLOOKUP(G365,'3-Productie normen'!A:L,VLOOKUP(M365,'3-Productie normen'!O:P,2,FALSE),FALSE)))</f>
        <v>0</v>
      </c>
      <c r="R365" s="160">
        <f t="shared" si="27"/>
        <v>0</v>
      </c>
      <c r="S365" s="161" t="str">
        <f>VLOOKUP(G365,'3-Productie normen'!A:L,10,FALSE)</f>
        <v>V</v>
      </c>
      <c r="T365" s="161" t="s">
        <v>193</v>
      </c>
      <c r="V365" s="123">
        <f t="shared" si="28"/>
        <v>1352</v>
      </c>
    </row>
    <row r="366" spans="1:22" ht="14.1" customHeight="1">
      <c r="A366" s="138">
        <f t="shared" si="29"/>
        <v>366</v>
      </c>
      <c r="B366" s="156" t="s">
        <v>102</v>
      </c>
      <c r="C366" s="156" t="s">
        <v>294</v>
      </c>
      <c r="D366" s="470" t="s">
        <v>190</v>
      </c>
      <c r="E366" s="168"/>
      <c r="F366" s="168" t="s">
        <v>266</v>
      </c>
      <c r="G366" s="169" t="s">
        <v>168</v>
      </c>
      <c r="H366" s="168" t="s">
        <v>231</v>
      </c>
      <c r="I366" s="168"/>
      <c r="J366" s="484">
        <v>0.69999998807907104</v>
      </c>
      <c r="K366" s="442">
        <v>1</v>
      </c>
      <c r="L366" s="512"/>
      <c r="M366" s="158" t="s">
        <v>216</v>
      </c>
      <c r="N366" s="158"/>
      <c r="O366" s="159">
        <f t="shared" si="25"/>
        <v>0</v>
      </c>
      <c r="P366" s="159">
        <f t="shared" si="26"/>
        <v>0</v>
      </c>
      <c r="Q366" s="160">
        <f>IF(M366="nio",0,IF(M366&gt;0,VLOOKUP(G366,'3-Productie normen'!A:L,VLOOKUP(M366,'3-Productie normen'!O:P,2,FALSE),FALSE)))</f>
        <v>0</v>
      </c>
      <c r="R366" s="160">
        <f t="shared" si="27"/>
        <v>0</v>
      </c>
      <c r="S366" s="161">
        <f>VLOOKUP(G366,'3-Productie normen'!A:L,10,FALSE)</f>
        <v>0</v>
      </c>
      <c r="T366" s="161" t="s">
        <v>193</v>
      </c>
      <c r="V366" s="123">
        <f t="shared" si="28"/>
        <v>0</v>
      </c>
    </row>
    <row r="367" spans="1:22" ht="14.1" customHeight="1">
      <c r="A367" s="138">
        <f t="shared" si="29"/>
        <v>367</v>
      </c>
      <c r="B367" s="156" t="s">
        <v>102</v>
      </c>
      <c r="C367" s="156" t="s">
        <v>294</v>
      </c>
      <c r="D367" s="470" t="s">
        <v>190</v>
      </c>
      <c r="E367" s="168"/>
      <c r="F367" s="168" t="s">
        <v>265</v>
      </c>
      <c r="G367" s="156" t="s">
        <v>165</v>
      </c>
      <c r="H367" s="168" t="s">
        <v>223</v>
      </c>
      <c r="I367" s="121" t="s">
        <v>196</v>
      </c>
      <c r="J367" s="484">
        <v>11.800000190734863</v>
      </c>
      <c r="K367" s="442">
        <v>1</v>
      </c>
      <c r="L367" s="512"/>
      <c r="M367" s="158">
        <v>52</v>
      </c>
      <c r="N367" s="158"/>
      <c r="O367" s="159" t="e">
        <f t="shared" si="25"/>
        <v>#DIV/0!</v>
      </c>
      <c r="P367" s="159">
        <f t="shared" si="26"/>
        <v>0</v>
      </c>
      <c r="Q367" s="160">
        <f>IF(M367="nio",0,IF(M367&gt;0,VLOOKUP(G367,'3-Productie normen'!A:L,VLOOKUP(M367,'3-Productie normen'!O:P,2,FALSE),FALSE)))</f>
        <v>0</v>
      </c>
      <c r="R367" s="160">
        <f t="shared" si="27"/>
        <v>0</v>
      </c>
      <c r="S367" s="161" t="str">
        <f>VLOOKUP(G367,'3-Productie normen'!A:L,10,FALSE)</f>
        <v>B</v>
      </c>
      <c r="T367" s="161" t="s">
        <v>193</v>
      </c>
      <c r="V367" s="123">
        <f t="shared" si="28"/>
        <v>613.60000991821289</v>
      </c>
    </row>
    <row r="368" spans="1:22" ht="14.1" customHeight="1">
      <c r="A368" s="138">
        <f t="shared" si="29"/>
        <v>368</v>
      </c>
      <c r="B368" s="156" t="s">
        <v>102</v>
      </c>
      <c r="C368" s="156" t="s">
        <v>294</v>
      </c>
      <c r="D368" s="470" t="s">
        <v>190</v>
      </c>
      <c r="E368" s="168"/>
      <c r="F368" s="168" t="s">
        <v>295</v>
      </c>
      <c r="G368" s="169" t="s">
        <v>160</v>
      </c>
      <c r="H368" s="168" t="s">
        <v>223</v>
      </c>
      <c r="I368" s="121" t="s">
        <v>196</v>
      </c>
      <c r="J368" s="484">
        <v>7.1999998092651367</v>
      </c>
      <c r="K368" s="442">
        <v>1</v>
      </c>
      <c r="L368" s="512"/>
      <c r="M368" s="158">
        <v>52</v>
      </c>
      <c r="N368" s="158"/>
      <c r="O368" s="159" t="e">
        <f t="shared" si="25"/>
        <v>#DIV/0!</v>
      </c>
      <c r="P368" s="159">
        <f t="shared" si="26"/>
        <v>0</v>
      </c>
      <c r="Q368" s="160">
        <f>IF(M368="nio",0,IF(M368&gt;0,VLOOKUP(G368,'3-Productie normen'!A:L,VLOOKUP(M368,'3-Productie normen'!O:P,2,FALSE),FALSE)))</f>
        <v>0</v>
      </c>
      <c r="R368" s="160">
        <f t="shared" si="27"/>
        <v>0</v>
      </c>
      <c r="S368" s="161" t="str">
        <f>VLOOKUP(G368,'3-Productie normen'!A:L,10,FALSE)</f>
        <v>S</v>
      </c>
      <c r="T368" s="161" t="s">
        <v>193</v>
      </c>
      <c r="V368" s="123">
        <f t="shared" si="28"/>
        <v>374.39999008178711</v>
      </c>
    </row>
    <row r="369" spans="1:22" ht="14.1" customHeight="1">
      <c r="A369" s="138">
        <f t="shared" si="29"/>
        <v>369</v>
      </c>
      <c r="B369" s="156" t="s">
        <v>102</v>
      </c>
      <c r="C369" s="156" t="s">
        <v>294</v>
      </c>
      <c r="D369" s="470" t="s">
        <v>190</v>
      </c>
      <c r="E369" s="168"/>
      <c r="F369" s="168" t="s">
        <v>295</v>
      </c>
      <c r="G369" s="169" t="s">
        <v>160</v>
      </c>
      <c r="H369" s="168" t="s">
        <v>223</v>
      </c>
      <c r="I369" s="121" t="s">
        <v>196</v>
      </c>
      <c r="J369" s="484">
        <v>17.100000381469727</v>
      </c>
      <c r="K369" s="442">
        <v>1</v>
      </c>
      <c r="L369" s="512"/>
      <c r="M369" s="158">
        <v>52</v>
      </c>
      <c r="N369" s="158"/>
      <c r="O369" s="159" t="e">
        <f t="shared" si="25"/>
        <v>#DIV/0!</v>
      </c>
      <c r="P369" s="159">
        <f t="shared" si="26"/>
        <v>0</v>
      </c>
      <c r="Q369" s="160">
        <f>IF(M369="nio",0,IF(M369&gt;0,VLOOKUP(G369,'3-Productie normen'!A:L,VLOOKUP(M369,'3-Productie normen'!O:P,2,FALSE),FALSE)))</f>
        <v>0</v>
      </c>
      <c r="R369" s="160">
        <f t="shared" si="27"/>
        <v>0</v>
      </c>
      <c r="S369" s="161" t="str">
        <f>VLOOKUP(G369,'3-Productie normen'!A:L,10,FALSE)</f>
        <v>S</v>
      </c>
      <c r="T369" s="161" t="s">
        <v>193</v>
      </c>
      <c r="V369" s="123">
        <f t="shared" si="28"/>
        <v>889.20001983642578</v>
      </c>
    </row>
    <row r="370" spans="1:22" ht="14.1" customHeight="1">
      <c r="A370" s="138">
        <f t="shared" si="29"/>
        <v>370</v>
      </c>
      <c r="B370" s="156" t="s">
        <v>102</v>
      </c>
      <c r="C370" s="156" t="s">
        <v>294</v>
      </c>
      <c r="D370" s="470" t="s">
        <v>190</v>
      </c>
      <c r="E370" s="168"/>
      <c r="F370" s="168" t="s">
        <v>249</v>
      </c>
      <c r="G370" s="169" t="s">
        <v>148</v>
      </c>
      <c r="H370" s="168" t="s">
        <v>221</v>
      </c>
      <c r="I370" s="121" t="s">
        <v>196</v>
      </c>
      <c r="J370" s="484">
        <v>46.5</v>
      </c>
      <c r="K370" s="442">
        <v>1</v>
      </c>
      <c r="L370" s="512"/>
      <c r="M370" s="158">
        <v>52</v>
      </c>
      <c r="N370" s="158"/>
      <c r="O370" s="159" t="e">
        <f t="shared" si="25"/>
        <v>#DIV/0!</v>
      </c>
      <c r="P370" s="159">
        <f t="shared" si="26"/>
        <v>0</v>
      </c>
      <c r="Q370" s="160">
        <f>IF(M370="nio",0,IF(M370&gt;0,VLOOKUP(G370,'3-Productie normen'!A:L,VLOOKUP(M370,'3-Productie normen'!O:P,2,FALSE),FALSE)))</f>
        <v>0</v>
      </c>
      <c r="R370" s="160">
        <f t="shared" si="27"/>
        <v>0</v>
      </c>
      <c r="S370" s="161" t="str">
        <f>VLOOKUP(G370,'3-Productie normen'!A:L,10,FALSE)</f>
        <v>S</v>
      </c>
      <c r="T370" s="161" t="s">
        <v>193</v>
      </c>
      <c r="V370" s="123">
        <f t="shared" si="28"/>
        <v>2418</v>
      </c>
    </row>
    <row r="371" spans="1:22" ht="14.1" customHeight="1">
      <c r="A371" s="138">
        <f t="shared" si="29"/>
        <v>371</v>
      </c>
      <c r="B371" s="156" t="s">
        <v>102</v>
      </c>
      <c r="C371" s="156" t="s">
        <v>294</v>
      </c>
      <c r="D371" s="470" t="s">
        <v>190</v>
      </c>
      <c r="E371" s="168"/>
      <c r="F371" s="168" t="s">
        <v>214</v>
      </c>
      <c r="G371" s="169" t="s">
        <v>168</v>
      </c>
      <c r="H371" s="168" t="s">
        <v>223</v>
      </c>
      <c r="I371" s="121"/>
      <c r="J371" s="484">
        <v>1.3999999761581421</v>
      </c>
      <c r="K371" s="442">
        <v>1</v>
      </c>
      <c r="L371" s="512"/>
      <c r="M371" s="158" t="s">
        <v>216</v>
      </c>
      <c r="N371" s="158"/>
      <c r="O371" s="159">
        <f t="shared" si="25"/>
        <v>0</v>
      </c>
      <c r="P371" s="159">
        <f t="shared" si="26"/>
        <v>0</v>
      </c>
      <c r="Q371" s="160">
        <f>IF(M371="nio",0,IF(M371&gt;0,VLOOKUP(G371,'3-Productie normen'!A:L,VLOOKUP(M371,'3-Productie normen'!O:P,2,FALSE),FALSE)))</f>
        <v>0</v>
      </c>
      <c r="R371" s="160">
        <f t="shared" si="27"/>
        <v>0</v>
      </c>
      <c r="S371" s="161">
        <f>VLOOKUP(G371,'3-Productie normen'!A:L,10,FALSE)</f>
        <v>0</v>
      </c>
      <c r="T371" s="161" t="s">
        <v>193</v>
      </c>
      <c r="V371" s="123">
        <f t="shared" si="28"/>
        <v>0</v>
      </c>
    </row>
    <row r="372" spans="1:22" ht="14.1" customHeight="1">
      <c r="A372" s="138">
        <f t="shared" si="29"/>
        <v>372</v>
      </c>
      <c r="B372" s="156" t="s">
        <v>102</v>
      </c>
      <c r="C372" s="156" t="s">
        <v>294</v>
      </c>
      <c r="D372" s="470" t="s">
        <v>190</v>
      </c>
      <c r="E372" s="168"/>
      <c r="F372" s="168" t="s">
        <v>242</v>
      </c>
      <c r="G372" s="169" t="s">
        <v>168</v>
      </c>
      <c r="H372" s="168" t="s">
        <v>223</v>
      </c>
      <c r="I372" s="121"/>
      <c r="J372" s="484">
        <v>3</v>
      </c>
      <c r="K372" s="442">
        <v>1</v>
      </c>
      <c r="L372" s="512"/>
      <c r="M372" s="158" t="s">
        <v>216</v>
      </c>
      <c r="N372" s="158"/>
      <c r="O372" s="159">
        <f t="shared" si="25"/>
        <v>0</v>
      </c>
      <c r="P372" s="159">
        <f t="shared" si="26"/>
        <v>0</v>
      </c>
      <c r="Q372" s="160">
        <f>IF(M372="nio",0,IF(M372&gt;0,VLOOKUP(G372,'3-Productie normen'!A:L,VLOOKUP(M372,'3-Productie normen'!O:P,2,FALSE),FALSE)))</f>
        <v>0</v>
      </c>
      <c r="R372" s="160">
        <f t="shared" si="27"/>
        <v>0</v>
      </c>
      <c r="S372" s="161">
        <f>VLOOKUP(G372,'3-Productie normen'!A:L,10,FALSE)</f>
        <v>0</v>
      </c>
      <c r="T372" s="161" t="s">
        <v>193</v>
      </c>
      <c r="V372" s="123">
        <f t="shared" si="28"/>
        <v>0</v>
      </c>
    </row>
    <row r="373" spans="1:22" ht="14.1" customHeight="1">
      <c r="A373" s="138">
        <f t="shared" si="29"/>
        <v>373</v>
      </c>
      <c r="B373" s="156" t="s">
        <v>102</v>
      </c>
      <c r="C373" s="156" t="s">
        <v>294</v>
      </c>
      <c r="D373" s="470" t="s">
        <v>190</v>
      </c>
      <c r="E373" s="168"/>
      <c r="F373" s="168" t="s">
        <v>220</v>
      </c>
      <c r="G373" s="169" t="s">
        <v>168</v>
      </c>
      <c r="H373" s="168" t="s">
        <v>221</v>
      </c>
      <c r="I373" s="121"/>
      <c r="J373" s="484">
        <v>167.69999694824219</v>
      </c>
      <c r="K373" s="442">
        <v>1</v>
      </c>
      <c r="L373" s="512"/>
      <c r="M373" s="158" t="s">
        <v>216</v>
      </c>
      <c r="N373" s="158"/>
      <c r="O373" s="159">
        <f t="shared" si="25"/>
        <v>0</v>
      </c>
      <c r="P373" s="159">
        <f t="shared" si="26"/>
        <v>0</v>
      </c>
      <c r="Q373" s="160">
        <f>IF(M373="nio",0,IF(M373&gt;0,VLOOKUP(G373,'3-Productie normen'!A:L,VLOOKUP(M373,'3-Productie normen'!O:P,2,FALSE),FALSE)))</f>
        <v>0</v>
      </c>
      <c r="R373" s="160">
        <f t="shared" si="27"/>
        <v>0</v>
      </c>
      <c r="S373" s="161">
        <f>VLOOKUP(G373,'3-Productie normen'!A:L,10,FALSE)</f>
        <v>0</v>
      </c>
      <c r="T373" s="161" t="s">
        <v>193</v>
      </c>
      <c r="V373" s="123">
        <f t="shared" si="28"/>
        <v>0</v>
      </c>
    </row>
    <row r="374" spans="1:22" ht="14.1" customHeight="1">
      <c r="A374" s="138">
        <f t="shared" si="29"/>
        <v>374</v>
      </c>
      <c r="B374" s="156" t="s">
        <v>102</v>
      </c>
      <c r="C374" s="156" t="s">
        <v>294</v>
      </c>
      <c r="D374" s="470" t="s">
        <v>190</v>
      </c>
      <c r="E374" s="168"/>
      <c r="F374" s="168" t="s">
        <v>244</v>
      </c>
      <c r="G374" s="169" t="s">
        <v>167</v>
      </c>
      <c r="H374" s="168" t="s">
        <v>221</v>
      </c>
      <c r="I374" s="121"/>
      <c r="J374" s="484">
        <v>25.299999237060547</v>
      </c>
      <c r="K374" s="442">
        <v>1</v>
      </c>
      <c r="L374" s="512"/>
      <c r="M374" s="158" t="s">
        <v>216</v>
      </c>
      <c r="N374" s="158"/>
      <c r="O374" s="159">
        <f t="shared" si="25"/>
        <v>0</v>
      </c>
      <c r="P374" s="159">
        <f t="shared" si="26"/>
        <v>0</v>
      </c>
      <c r="Q374" s="160">
        <f>IF(M374="nio",0,IF(M374&gt;0,VLOOKUP(G374,'3-Productie normen'!A:L,VLOOKUP(M374,'3-Productie normen'!O:P,2,FALSE),FALSE)))</f>
        <v>0</v>
      </c>
      <c r="R374" s="160">
        <f t="shared" si="27"/>
        <v>0</v>
      </c>
      <c r="S374" s="161">
        <f>VLOOKUP(G374,'3-Productie normen'!A:L,10,FALSE)</f>
        <v>0</v>
      </c>
      <c r="T374" s="161" t="s">
        <v>193</v>
      </c>
      <c r="V374" s="123">
        <f t="shared" si="28"/>
        <v>0</v>
      </c>
    </row>
    <row r="375" spans="1:22" ht="14.1" customHeight="1">
      <c r="A375" s="138">
        <f t="shared" si="29"/>
        <v>375</v>
      </c>
      <c r="B375" s="156" t="s">
        <v>102</v>
      </c>
      <c r="C375" s="156" t="s">
        <v>294</v>
      </c>
      <c r="D375" s="470" t="s">
        <v>190</v>
      </c>
      <c r="E375" s="168"/>
      <c r="F375" s="168" t="s">
        <v>210</v>
      </c>
      <c r="G375" s="169" t="s">
        <v>157</v>
      </c>
      <c r="H375" s="168" t="s">
        <v>223</v>
      </c>
      <c r="I375" s="121" t="s">
        <v>196</v>
      </c>
      <c r="J375" s="484">
        <v>66</v>
      </c>
      <c r="K375" s="442">
        <v>1</v>
      </c>
      <c r="L375" s="512"/>
      <c r="M375" s="158">
        <v>52</v>
      </c>
      <c r="N375" s="158"/>
      <c r="O375" s="159" t="e">
        <f t="shared" si="25"/>
        <v>#DIV/0!</v>
      </c>
      <c r="P375" s="159">
        <f t="shared" si="26"/>
        <v>0</v>
      </c>
      <c r="Q375" s="160">
        <f>IF(M375="nio",0,IF(M375&gt;0,VLOOKUP(G375,'3-Productie normen'!A:L,VLOOKUP(M375,'3-Productie normen'!O:P,2,FALSE),FALSE)))</f>
        <v>0</v>
      </c>
      <c r="R375" s="160">
        <f t="shared" si="27"/>
        <v>0</v>
      </c>
      <c r="S375" s="161" t="str">
        <f>VLOOKUP(G375,'3-Productie normen'!A:L,10,FALSE)</f>
        <v>V</v>
      </c>
      <c r="T375" s="161" t="s">
        <v>193</v>
      </c>
      <c r="V375" s="123">
        <f t="shared" si="28"/>
        <v>3432</v>
      </c>
    </row>
    <row r="376" spans="1:22" ht="14.1" customHeight="1">
      <c r="A376" s="138">
        <f t="shared" si="29"/>
        <v>376</v>
      </c>
      <c r="B376" s="156" t="s">
        <v>102</v>
      </c>
      <c r="C376" s="156" t="s">
        <v>294</v>
      </c>
      <c r="D376" s="470" t="s">
        <v>190</v>
      </c>
      <c r="E376" s="168"/>
      <c r="F376" s="168" t="s">
        <v>296</v>
      </c>
      <c r="G376" s="169" t="s">
        <v>167</v>
      </c>
      <c r="H376" s="168" t="s">
        <v>223</v>
      </c>
      <c r="I376" s="121"/>
      <c r="J376" s="484">
        <v>4.6999998092651367</v>
      </c>
      <c r="K376" s="442">
        <v>1</v>
      </c>
      <c r="L376" s="512"/>
      <c r="M376" s="158" t="s">
        <v>216</v>
      </c>
      <c r="N376" s="158"/>
      <c r="O376" s="159">
        <f t="shared" si="25"/>
        <v>0</v>
      </c>
      <c r="P376" s="159">
        <f t="shared" si="26"/>
        <v>0</v>
      </c>
      <c r="Q376" s="160">
        <f>IF(M376="nio",0,IF(M376&gt;0,VLOOKUP(G376,'3-Productie normen'!A:L,VLOOKUP(M376,'3-Productie normen'!O:P,2,FALSE),FALSE)))</f>
        <v>0</v>
      </c>
      <c r="R376" s="160">
        <f t="shared" si="27"/>
        <v>0</v>
      </c>
      <c r="S376" s="161">
        <f>VLOOKUP(G376,'3-Productie normen'!A:L,10,FALSE)</f>
        <v>0</v>
      </c>
      <c r="T376" s="161" t="s">
        <v>193</v>
      </c>
      <c r="V376" s="123">
        <f t="shared" si="28"/>
        <v>0</v>
      </c>
    </row>
    <row r="377" spans="1:22" ht="14.1" customHeight="1">
      <c r="A377" s="138">
        <f t="shared" si="29"/>
        <v>377</v>
      </c>
      <c r="B377" s="156" t="s">
        <v>102</v>
      </c>
      <c r="C377" s="156" t="s">
        <v>294</v>
      </c>
      <c r="D377" s="470" t="s">
        <v>190</v>
      </c>
      <c r="E377" s="168"/>
      <c r="F377" s="168" t="s">
        <v>296</v>
      </c>
      <c r="G377" s="169" t="s">
        <v>167</v>
      </c>
      <c r="H377" s="168" t="s">
        <v>221</v>
      </c>
      <c r="I377" s="121"/>
      <c r="J377" s="484">
        <v>4</v>
      </c>
      <c r="K377" s="442">
        <v>1</v>
      </c>
      <c r="L377" s="512"/>
      <c r="M377" s="158" t="s">
        <v>216</v>
      </c>
      <c r="N377" s="158"/>
      <c r="O377" s="159">
        <f t="shared" si="25"/>
        <v>0</v>
      </c>
      <c r="P377" s="159">
        <f t="shared" si="26"/>
        <v>0</v>
      </c>
      <c r="Q377" s="160">
        <f>IF(M377="nio",0,IF(M377&gt;0,VLOOKUP(G377,'3-Productie normen'!A:L,VLOOKUP(M377,'3-Productie normen'!O:P,2,FALSE),FALSE)))</f>
        <v>0</v>
      </c>
      <c r="R377" s="160">
        <f t="shared" si="27"/>
        <v>0</v>
      </c>
      <c r="S377" s="161">
        <f>VLOOKUP(G377,'3-Productie normen'!A:L,10,FALSE)</f>
        <v>0</v>
      </c>
      <c r="T377" s="161" t="s">
        <v>193</v>
      </c>
      <c r="V377" s="123">
        <f t="shared" si="28"/>
        <v>0</v>
      </c>
    </row>
    <row r="378" spans="1:22" ht="14.1" customHeight="1">
      <c r="A378" s="138">
        <f t="shared" si="29"/>
        <v>378</v>
      </c>
      <c r="B378" s="156" t="s">
        <v>102</v>
      </c>
      <c r="C378" s="156" t="s">
        <v>294</v>
      </c>
      <c r="D378" s="470" t="s">
        <v>190</v>
      </c>
      <c r="E378" s="168"/>
      <c r="F378" s="168" t="s">
        <v>296</v>
      </c>
      <c r="G378" s="169" t="s">
        <v>167</v>
      </c>
      <c r="H378" s="168" t="s">
        <v>221</v>
      </c>
      <c r="I378" s="121"/>
      <c r="J378" s="484">
        <v>5.5999999046325684</v>
      </c>
      <c r="K378" s="442">
        <v>1</v>
      </c>
      <c r="L378" s="512"/>
      <c r="M378" s="158" t="s">
        <v>216</v>
      </c>
      <c r="N378" s="158"/>
      <c r="O378" s="159">
        <f t="shared" si="25"/>
        <v>0</v>
      </c>
      <c r="P378" s="159">
        <f t="shared" si="26"/>
        <v>0</v>
      </c>
      <c r="Q378" s="160">
        <f>IF(M378="nio",0,IF(M378&gt;0,VLOOKUP(G378,'3-Productie normen'!A:L,VLOOKUP(M378,'3-Productie normen'!O:P,2,FALSE),FALSE)))</f>
        <v>0</v>
      </c>
      <c r="R378" s="160">
        <f t="shared" si="27"/>
        <v>0</v>
      </c>
      <c r="S378" s="161">
        <f>VLOOKUP(G378,'3-Productie normen'!A:L,10,FALSE)</f>
        <v>0</v>
      </c>
      <c r="T378" s="161" t="s">
        <v>193</v>
      </c>
      <c r="V378" s="123">
        <f t="shared" si="28"/>
        <v>0</v>
      </c>
    </row>
    <row r="379" spans="1:22" ht="14.1" customHeight="1">
      <c r="A379" s="138">
        <f t="shared" si="29"/>
        <v>379</v>
      </c>
      <c r="B379" s="156" t="s">
        <v>102</v>
      </c>
      <c r="C379" s="156" t="s">
        <v>294</v>
      </c>
      <c r="D379" s="470" t="s">
        <v>190</v>
      </c>
      <c r="E379" s="168"/>
      <c r="F379" s="168" t="s">
        <v>220</v>
      </c>
      <c r="G379" s="169" t="s">
        <v>168</v>
      </c>
      <c r="H379" s="168" t="s">
        <v>221</v>
      </c>
      <c r="I379" s="121"/>
      <c r="J379" s="484">
        <v>28.899999618530273</v>
      </c>
      <c r="K379" s="442">
        <v>1</v>
      </c>
      <c r="L379" s="512"/>
      <c r="M379" s="158" t="s">
        <v>216</v>
      </c>
      <c r="N379" s="158"/>
      <c r="O379" s="159">
        <f t="shared" si="25"/>
        <v>0</v>
      </c>
      <c r="P379" s="159">
        <f t="shared" si="26"/>
        <v>0</v>
      </c>
      <c r="Q379" s="160">
        <f>IF(M379="nio",0,IF(M379&gt;0,VLOOKUP(G379,'3-Productie normen'!A:L,VLOOKUP(M379,'3-Productie normen'!O:P,2,FALSE),FALSE)))</f>
        <v>0</v>
      </c>
      <c r="R379" s="160">
        <f t="shared" si="27"/>
        <v>0</v>
      </c>
      <c r="S379" s="161">
        <f>VLOOKUP(G379,'3-Productie normen'!A:L,10,FALSE)</f>
        <v>0</v>
      </c>
      <c r="T379" s="161" t="s">
        <v>193</v>
      </c>
      <c r="V379" s="123">
        <f t="shared" si="28"/>
        <v>0</v>
      </c>
    </row>
    <row r="380" spans="1:22" ht="14.1" customHeight="1">
      <c r="A380" s="138">
        <f t="shared" si="29"/>
        <v>380</v>
      </c>
      <c r="B380" s="156" t="s">
        <v>102</v>
      </c>
      <c r="C380" s="156" t="s">
        <v>294</v>
      </c>
      <c r="D380" s="470" t="s">
        <v>199</v>
      </c>
      <c r="E380" s="168"/>
      <c r="F380" s="168" t="s">
        <v>230</v>
      </c>
      <c r="G380" s="169" t="s">
        <v>167</v>
      </c>
      <c r="H380" s="168" t="s">
        <v>231</v>
      </c>
      <c r="I380" s="168"/>
      <c r="J380" s="484">
        <v>64.5</v>
      </c>
      <c r="K380" s="442">
        <v>1</v>
      </c>
      <c r="L380" s="512"/>
      <c r="M380" s="158" t="s">
        <v>216</v>
      </c>
      <c r="N380" s="158"/>
      <c r="O380" s="159">
        <f t="shared" si="25"/>
        <v>0</v>
      </c>
      <c r="P380" s="159">
        <f t="shared" si="26"/>
        <v>0</v>
      </c>
      <c r="Q380" s="160">
        <f>IF(M380="nio",0,IF(M380&gt;0,VLOOKUP(G380,'3-Productie normen'!A:L,VLOOKUP(M380,'3-Productie normen'!O:P,2,FALSE),FALSE)))</f>
        <v>0</v>
      </c>
      <c r="R380" s="160">
        <f t="shared" si="27"/>
        <v>0</v>
      </c>
      <c r="S380" s="161">
        <f>VLOOKUP(G380,'3-Productie normen'!A:L,10,FALSE)</f>
        <v>0</v>
      </c>
      <c r="T380" s="161" t="s">
        <v>193</v>
      </c>
      <c r="V380" s="123">
        <f t="shared" si="28"/>
        <v>0</v>
      </c>
    </row>
    <row r="381" spans="1:22" ht="14.1" customHeight="1">
      <c r="A381" s="138">
        <f t="shared" si="29"/>
        <v>381</v>
      </c>
      <c r="B381" s="156" t="s">
        <v>100</v>
      </c>
      <c r="C381" s="156" t="s">
        <v>297</v>
      </c>
      <c r="D381" s="470" t="s">
        <v>190</v>
      </c>
      <c r="E381" s="168"/>
      <c r="F381" s="168" t="s">
        <v>142</v>
      </c>
      <c r="G381" s="121" t="s">
        <v>142</v>
      </c>
      <c r="H381" s="168" t="s">
        <v>201</v>
      </c>
      <c r="I381" s="168" t="s">
        <v>202</v>
      </c>
      <c r="J381" s="484">
        <v>4.5100002288818359</v>
      </c>
      <c r="K381" s="442">
        <v>1</v>
      </c>
      <c r="L381" s="442">
        <v>1</v>
      </c>
      <c r="M381" s="158">
        <v>255</v>
      </c>
      <c r="N381" s="158">
        <v>5</v>
      </c>
      <c r="O381" s="159" t="e">
        <f t="shared" si="25"/>
        <v>#DIV/0!</v>
      </c>
      <c r="P381" s="159" t="e">
        <f t="shared" si="26"/>
        <v>#DIV/0!</v>
      </c>
      <c r="Q381" s="160">
        <f>IF(M381="nio",0,IF(M381&gt;0,VLOOKUP(G381,'3-Productie normen'!A:L,VLOOKUP(M381,'3-Productie normen'!O:P,2,FALSE),FALSE)))</f>
        <v>0</v>
      </c>
      <c r="R381" s="160">
        <f t="shared" si="27"/>
        <v>0</v>
      </c>
      <c r="S381" s="161" t="str">
        <f>VLOOKUP(G381,'3-Productie normen'!A:L,10,FALSE)</f>
        <v>V</v>
      </c>
      <c r="T381" s="161" t="s">
        <v>238</v>
      </c>
      <c r="V381" s="123">
        <f t="shared" si="28"/>
        <v>1150.0500583648682</v>
      </c>
    </row>
    <row r="382" spans="1:22" ht="14.1" customHeight="1">
      <c r="A382" s="138">
        <f t="shared" si="29"/>
        <v>382</v>
      </c>
      <c r="B382" s="156" t="s">
        <v>100</v>
      </c>
      <c r="C382" s="156" t="s">
        <v>297</v>
      </c>
      <c r="D382" s="470" t="s">
        <v>190</v>
      </c>
      <c r="E382" s="168"/>
      <c r="F382" s="168" t="s">
        <v>260</v>
      </c>
      <c r="G382" s="169" t="s">
        <v>166</v>
      </c>
      <c r="H382" s="168" t="s">
        <v>240</v>
      </c>
      <c r="I382" s="121" t="s">
        <v>196</v>
      </c>
      <c r="J382" s="484">
        <v>21.559999465942383</v>
      </c>
      <c r="K382" s="442">
        <v>1</v>
      </c>
      <c r="L382" s="442">
        <v>1</v>
      </c>
      <c r="M382" s="158">
        <v>255</v>
      </c>
      <c r="N382" s="158">
        <v>5</v>
      </c>
      <c r="O382" s="159" t="e">
        <f t="shared" si="25"/>
        <v>#DIV/0!</v>
      </c>
      <c r="P382" s="159" t="e">
        <f t="shared" si="26"/>
        <v>#DIV/0!</v>
      </c>
      <c r="Q382" s="160">
        <f>IF(M382="nio",0,IF(M382&gt;0,VLOOKUP(G382,'3-Productie normen'!A:L,VLOOKUP(M382,'3-Productie normen'!O:P,2,FALSE),FALSE)))</f>
        <v>0</v>
      </c>
      <c r="R382" s="160">
        <f t="shared" si="27"/>
        <v>0</v>
      </c>
      <c r="S382" s="161" t="str">
        <f>VLOOKUP(G382,'3-Productie normen'!A:L,10,FALSE)</f>
        <v>V</v>
      </c>
      <c r="T382" s="161" t="s">
        <v>238</v>
      </c>
      <c r="V382" s="123">
        <f t="shared" si="28"/>
        <v>5497.7998638153076</v>
      </c>
    </row>
    <row r="383" spans="1:22" ht="14.1" customHeight="1">
      <c r="A383" s="138">
        <f t="shared" si="29"/>
        <v>383</v>
      </c>
      <c r="B383" s="156" t="s">
        <v>100</v>
      </c>
      <c r="C383" s="156" t="s">
        <v>297</v>
      </c>
      <c r="D383" s="470" t="s">
        <v>190</v>
      </c>
      <c r="E383" s="168"/>
      <c r="F383" s="168" t="s">
        <v>212</v>
      </c>
      <c r="G383" s="169" t="s">
        <v>166</v>
      </c>
      <c r="H383" s="168" t="s">
        <v>239</v>
      </c>
      <c r="I383" s="121" t="s">
        <v>196</v>
      </c>
      <c r="J383" s="484">
        <v>8.3999996185302734</v>
      </c>
      <c r="K383" s="442">
        <v>1</v>
      </c>
      <c r="L383" s="442">
        <v>1</v>
      </c>
      <c r="M383" s="158">
        <v>255</v>
      </c>
      <c r="N383" s="158">
        <v>5</v>
      </c>
      <c r="O383" s="159" t="e">
        <f t="shared" si="25"/>
        <v>#DIV/0!</v>
      </c>
      <c r="P383" s="159" t="e">
        <f t="shared" si="26"/>
        <v>#DIV/0!</v>
      </c>
      <c r="Q383" s="160">
        <f>IF(M383="nio",0,IF(M383&gt;0,VLOOKUP(G383,'3-Productie normen'!A:L,VLOOKUP(M383,'3-Productie normen'!O:P,2,FALSE),FALSE)))</f>
        <v>0</v>
      </c>
      <c r="R383" s="160">
        <f t="shared" si="27"/>
        <v>0</v>
      </c>
      <c r="S383" s="161" t="str">
        <f>VLOOKUP(G383,'3-Productie normen'!A:L,10,FALSE)</f>
        <v>V</v>
      </c>
      <c r="T383" s="161" t="s">
        <v>238</v>
      </c>
      <c r="V383" s="123">
        <f t="shared" si="28"/>
        <v>2141.9999027252197</v>
      </c>
    </row>
    <row r="384" spans="1:22" ht="14.1" customHeight="1">
      <c r="A384" s="138">
        <f t="shared" si="29"/>
        <v>384</v>
      </c>
      <c r="B384" s="156" t="s">
        <v>100</v>
      </c>
      <c r="C384" s="156" t="s">
        <v>297</v>
      </c>
      <c r="D384" s="470" t="s">
        <v>190</v>
      </c>
      <c r="E384" s="168"/>
      <c r="F384" s="168" t="s">
        <v>212</v>
      </c>
      <c r="G384" s="169" t="s">
        <v>166</v>
      </c>
      <c r="H384" s="168" t="s">
        <v>240</v>
      </c>
      <c r="I384" s="121" t="s">
        <v>196</v>
      </c>
      <c r="J384" s="484">
        <v>11.489999771118164</v>
      </c>
      <c r="K384" s="442">
        <v>1</v>
      </c>
      <c r="L384" s="442">
        <v>1</v>
      </c>
      <c r="M384" s="158">
        <v>255</v>
      </c>
      <c r="N384" s="158">
        <v>5</v>
      </c>
      <c r="O384" s="159" t="e">
        <f t="shared" si="25"/>
        <v>#DIV/0!</v>
      </c>
      <c r="P384" s="159" t="e">
        <f t="shared" si="26"/>
        <v>#DIV/0!</v>
      </c>
      <c r="Q384" s="160">
        <f>IF(M384="nio",0,IF(M384&gt;0,VLOOKUP(G384,'3-Productie normen'!A:L,VLOOKUP(M384,'3-Productie normen'!O:P,2,FALSE),FALSE)))</f>
        <v>0</v>
      </c>
      <c r="R384" s="160">
        <f t="shared" si="27"/>
        <v>0</v>
      </c>
      <c r="S384" s="161" t="str">
        <f>VLOOKUP(G384,'3-Productie normen'!A:L,10,FALSE)</f>
        <v>V</v>
      </c>
      <c r="T384" s="161" t="s">
        <v>238</v>
      </c>
      <c r="V384" s="123">
        <f t="shared" si="28"/>
        <v>2929.9499416351318</v>
      </c>
    </row>
    <row r="385" spans="1:22" ht="14.1" customHeight="1">
      <c r="A385" s="138">
        <f t="shared" si="29"/>
        <v>385</v>
      </c>
      <c r="B385" s="156" t="s">
        <v>100</v>
      </c>
      <c r="C385" s="156" t="s">
        <v>297</v>
      </c>
      <c r="D385" s="470" t="s">
        <v>190</v>
      </c>
      <c r="E385" s="168"/>
      <c r="F385" s="168" t="s">
        <v>204</v>
      </c>
      <c r="G385" s="169" t="s">
        <v>163</v>
      </c>
      <c r="H385" s="168" t="s">
        <v>221</v>
      </c>
      <c r="I385" s="121" t="s">
        <v>196</v>
      </c>
      <c r="J385" s="484">
        <v>31.489999771118164</v>
      </c>
      <c r="K385" s="442">
        <v>1</v>
      </c>
      <c r="L385" s="442">
        <v>1</v>
      </c>
      <c r="M385" s="158">
        <v>255</v>
      </c>
      <c r="N385" s="158">
        <v>5</v>
      </c>
      <c r="O385" s="159" t="e">
        <f t="shared" si="25"/>
        <v>#DIV/0!</v>
      </c>
      <c r="P385" s="159" t="e">
        <f t="shared" si="26"/>
        <v>#DIV/0!</v>
      </c>
      <c r="Q385" s="160">
        <f>IF(M385="nio",0,IF(M385&gt;0,VLOOKUP(G385,'3-Productie normen'!A:L,VLOOKUP(M385,'3-Productie normen'!O:P,2,FALSE),FALSE)))</f>
        <v>0</v>
      </c>
      <c r="R385" s="160">
        <f t="shared" si="27"/>
        <v>0</v>
      </c>
      <c r="S385" s="161" t="str">
        <f>VLOOKUP(G385,'3-Productie normen'!A:L,10,FALSE)</f>
        <v>V</v>
      </c>
      <c r="T385" s="161" t="s">
        <v>238</v>
      </c>
      <c r="V385" s="123">
        <f t="shared" si="28"/>
        <v>8029.9499416351318</v>
      </c>
    </row>
    <row r="386" spans="1:22" ht="14.1" customHeight="1">
      <c r="A386" s="138">
        <f t="shared" si="29"/>
        <v>386</v>
      </c>
      <c r="B386" s="156" t="s">
        <v>100</v>
      </c>
      <c r="C386" s="156" t="s">
        <v>297</v>
      </c>
      <c r="D386" s="470" t="s">
        <v>190</v>
      </c>
      <c r="E386" s="168"/>
      <c r="F386" s="168" t="s">
        <v>298</v>
      </c>
      <c r="G386" s="169" t="s">
        <v>166</v>
      </c>
      <c r="H386" s="168" t="s">
        <v>240</v>
      </c>
      <c r="I386" s="121" t="s">
        <v>196</v>
      </c>
      <c r="J386" s="484">
        <v>6.0799999237060547</v>
      </c>
      <c r="K386" s="442">
        <v>1</v>
      </c>
      <c r="L386" s="442">
        <v>1</v>
      </c>
      <c r="M386" s="158">
        <v>255</v>
      </c>
      <c r="N386" s="158">
        <v>5</v>
      </c>
      <c r="O386" s="159" t="e">
        <f t="shared" si="25"/>
        <v>#DIV/0!</v>
      </c>
      <c r="P386" s="159" t="e">
        <f t="shared" si="26"/>
        <v>#DIV/0!</v>
      </c>
      <c r="Q386" s="160">
        <f>IF(M386="nio",0,IF(M386&gt;0,VLOOKUP(G386,'3-Productie normen'!A:L,VLOOKUP(M386,'3-Productie normen'!O:P,2,FALSE),FALSE)))</f>
        <v>0</v>
      </c>
      <c r="R386" s="160">
        <f t="shared" si="27"/>
        <v>0</v>
      </c>
      <c r="S386" s="161" t="str">
        <f>VLOOKUP(G386,'3-Productie normen'!A:L,10,FALSE)</f>
        <v>V</v>
      </c>
      <c r="T386" s="161" t="s">
        <v>238</v>
      </c>
      <c r="V386" s="123">
        <f t="shared" si="28"/>
        <v>1550.3999805450439</v>
      </c>
    </row>
    <row r="387" spans="1:22" ht="14.1" customHeight="1">
      <c r="A387" s="138">
        <f t="shared" si="29"/>
        <v>387</v>
      </c>
      <c r="B387" s="156" t="s">
        <v>100</v>
      </c>
      <c r="C387" s="156" t="s">
        <v>297</v>
      </c>
      <c r="D387" s="470" t="s">
        <v>190</v>
      </c>
      <c r="E387" s="168"/>
      <c r="F387" s="168" t="s">
        <v>299</v>
      </c>
      <c r="G387" s="169" t="s">
        <v>168</v>
      </c>
      <c r="H387" s="168" t="s">
        <v>271</v>
      </c>
      <c r="I387" s="168"/>
      <c r="J387" s="484">
        <v>0</v>
      </c>
      <c r="K387" s="442">
        <v>1</v>
      </c>
      <c r="L387" s="512"/>
      <c r="M387" s="158" t="s">
        <v>216</v>
      </c>
      <c r="N387" s="158"/>
      <c r="O387" s="159">
        <f t="shared" si="25"/>
        <v>0</v>
      </c>
      <c r="P387" s="159">
        <f t="shared" si="26"/>
        <v>0</v>
      </c>
      <c r="Q387" s="160">
        <f>IF(M387="nio",0,IF(M387&gt;0,VLOOKUP(G387,'3-Productie normen'!A:L,VLOOKUP(M387,'3-Productie normen'!O:P,2,FALSE),FALSE)))</f>
        <v>0</v>
      </c>
      <c r="R387" s="160">
        <f t="shared" si="27"/>
        <v>0</v>
      </c>
      <c r="S387" s="161">
        <f>VLOOKUP(G387,'3-Productie normen'!A:L,10,FALSE)</f>
        <v>0</v>
      </c>
      <c r="T387" s="161" t="s">
        <v>238</v>
      </c>
      <c r="V387" s="123">
        <f t="shared" si="28"/>
        <v>0</v>
      </c>
    </row>
    <row r="388" spans="1:22" ht="14.1" customHeight="1">
      <c r="A388" s="138">
        <f t="shared" si="29"/>
        <v>388</v>
      </c>
      <c r="B388" s="156" t="s">
        <v>100</v>
      </c>
      <c r="C388" s="156" t="s">
        <v>297</v>
      </c>
      <c r="D388" s="470" t="s">
        <v>190</v>
      </c>
      <c r="E388" s="168"/>
      <c r="F388" s="168" t="s">
        <v>242</v>
      </c>
      <c r="G388" s="169" t="s">
        <v>168</v>
      </c>
      <c r="H388" s="168" t="s">
        <v>271</v>
      </c>
      <c r="I388" s="168"/>
      <c r="J388" s="484">
        <v>0</v>
      </c>
      <c r="K388" s="442">
        <v>1</v>
      </c>
      <c r="L388" s="512"/>
      <c r="M388" s="158" t="s">
        <v>216</v>
      </c>
      <c r="N388" s="158"/>
      <c r="O388" s="159">
        <f t="shared" si="25"/>
        <v>0</v>
      </c>
      <c r="P388" s="159">
        <f t="shared" si="26"/>
        <v>0</v>
      </c>
      <c r="Q388" s="160">
        <f>IF(M388="nio",0,IF(M388&gt;0,VLOOKUP(G388,'3-Productie normen'!A:L,VLOOKUP(M388,'3-Productie normen'!O:P,2,FALSE),FALSE)))</f>
        <v>0</v>
      </c>
      <c r="R388" s="160">
        <f t="shared" si="27"/>
        <v>0</v>
      </c>
      <c r="S388" s="161">
        <f>VLOOKUP(G388,'3-Productie normen'!A:L,10,FALSE)</f>
        <v>0</v>
      </c>
      <c r="T388" s="161" t="s">
        <v>238</v>
      </c>
      <c r="V388" s="123">
        <f t="shared" si="28"/>
        <v>0</v>
      </c>
    </row>
    <row r="389" spans="1:22" ht="14.1" customHeight="1">
      <c r="A389" s="138">
        <f t="shared" si="29"/>
        <v>389</v>
      </c>
      <c r="B389" s="156" t="s">
        <v>100</v>
      </c>
      <c r="C389" s="156" t="s">
        <v>297</v>
      </c>
      <c r="D389" s="470" t="s">
        <v>190</v>
      </c>
      <c r="E389" s="168"/>
      <c r="F389" s="168" t="s">
        <v>163</v>
      </c>
      <c r="G389" s="169" t="s">
        <v>163</v>
      </c>
      <c r="H389" s="168" t="s">
        <v>221</v>
      </c>
      <c r="I389" s="121" t="s">
        <v>196</v>
      </c>
      <c r="J389" s="484">
        <v>12.399999618530273</v>
      </c>
      <c r="K389" s="442">
        <v>1</v>
      </c>
      <c r="L389" s="442">
        <v>1</v>
      </c>
      <c r="M389" s="158">
        <v>255</v>
      </c>
      <c r="N389" s="158">
        <v>5</v>
      </c>
      <c r="O389" s="159" t="e">
        <f t="shared" si="25"/>
        <v>#DIV/0!</v>
      </c>
      <c r="P389" s="159" t="e">
        <f t="shared" si="26"/>
        <v>#DIV/0!</v>
      </c>
      <c r="Q389" s="160">
        <f>IF(M389="nio",0,IF(M389&gt;0,VLOOKUP(G389,'3-Productie normen'!A:L,VLOOKUP(M389,'3-Productie normen'!O:P,2,FALSE),FALSE)))</f>
        <v>0</v>
      </c>
      <c r="R389" s="160">
        <f t="shared" si="27"/>
        <v>0</v>
      </c>
      <c r="S389" s="161" t="str">
        <f>VLOOKUP(G389,'3-Productie normen'!A:L,10,FALSE)</f>
        <v>V</v>
      </c>
      <c r="T389" s="161" t="s">
        <v>238</v>
      </c>
      <c r="V389" s="123">
        <f t="shared" si="28"/>
        <v>3161.9999027252197</v>
      </c>
    </row>
    <row r="390" spans="1:22" ht="14.1" customHeight="1">
      <c r="A390" s="138">
        <f t="shared" si="29"/>
        <v>390</v>
      </c>
      <c r="B390" s="156" t="s">
        <v>100</v>
      </c>
      <c r="C390" s="156" t="s">
        <v>297</v>
      </c>
      <c r="D390" s="470" t="s">
        <v>190</v>
      </c>
      <c r="E390" s="168"/>
      <c r="F390" s="168" t="s">
        <v>153</v>
      </c>
      <c r="G390" s="169" t="s">
        <v>153</v>
      </c>
      <c r="H390" s="168" t="s">
        <v>276</v>
      </c>
      <c r="I390" s="121" t="s">
        <v>196</v>
      </c>
      <c r="J390" s="484">
        <v>3.7599999904632568</v>
      </c>
      <c r="K390" s="442">
        <v>1</v>
      </c>
      <c r="L390" s="442">
        <v>1</v>
      </c>
      <c r="M390" s="158">
        <v>255</v>
      </c>
      <c r="N390" s="158">
        <v>5</v>
      </c>
      <c r="O390" s="159" t="e">
        <f t="shared" si="25"/>
        <v>#DIV/0!</v>
      </c>
      <c r="P390" s="159" t="e">
        <f t="shared" si="26"/>
        <v>#DIV/0!</v>
      </c>
      <c r="Q390" s="160">
        <f>IF(M390="nio",0,IF(M390&gt;0,VLOOKUP(G390,'3-Productie normen'!A:L,VLOOKUP(M390,'3-Productie normen'!O:P,2,FALSE),FALSE)))</f>
        <v>0</v>
      </c>
      <c r="R390" s="160">
        <f t="shared" si="27"/>
        <v>0</v>
      </c>
      <c r="S390" s="161" t="str">
        <f>VLOOKUP(G390,'3-Productie normen'!A:L,10,FALSE)</f>
        <v>V</v>
      </c>
      <c r="T390" s="161" t="s">
        <v>238</v>
      </c>
      <c r="V390" s="123">
        <f t="shared" si="28"/>
        <v>958.79999756813049</v>
      </c>
    </row>
    <row r="391" spans="1:22" ht="14.1" customHeight="1">
      <c r="A391" s="138">
        <f t="shared" si="29"/>
        <v>391</v>
      </c>
      <c r="B391" s="156" t="s">
        <v>100</v>
      </c>
      <c r="C391" s="156" t="s">
        <v>297</v>
      </c>
      <c r="D391" s="470" t="s">
        <v>190</v>
      </c>
      <c r="E391" s="168"/>
      <c r="F391" s="168" t="s">
        <v>242</v>
      </c>
      <c r="G391" s="169" t="s">
        <v>168</v>
      </c>
      <c r="H391" s="168" t="s">
        <v>271</v>
      </c>
      <c r="I391" s="168"/>
      <c r="J391" s="484">
        <v>0</v>
      </c>
      <c r="K391" s="442">
        <v>1</v>
      </c>
      <c r="L391" s="512"/>
      <c r="M391" s="158" t="s">
        <v>216</v>
      </c>
      <c r="N391" s="158"/>
      <c r="O391" s="159">
        <f t="shared" si="25"/>
        <v>0</v>
      </c>
      <c r="P391" s="159">
        <f t="shared" si="26"/>
        <v>0</v>
      </c>
      <c r="Q391" s="160">
        <f>IF(M391="nio",0,IF(M391&gt;0,VLOOKUP(G391,'3-Productie normen'!A:L,VLOOKUP(M391,'3-Productie normen'!O:P,2,FALSE),FALSE)))</f>
        <v>0</v>
      </c>
      <c r="R391" s="160">
        <f t="shared" si="27"/>
        <v>0</v>
      </c>
      <c r="S391" s="161">
        <f>VLOOKUP(G391,'3-Productie normen'!A:L,10,FALSE)</f>
        <v>0</v>
      </c>
      <c r="T391" s="161" t="s">
        <v>238</v>
      </c>
      <c r="V391" s="123">
        <f t="shared" si="28"/>
        <v>0</v>
      </c>
    </row>
    <row r="392" spans="1:22" ht="14.1" customHeight="1">
      <c r="A392" s="138">
        <f t="shared" si="29"/>
        <v>392</v>
      </c>
      <c r="B392" s="156" t="s">
        <v>100</v>
      </c>
      <c r="C392" s="156" t="s">
        <v>297</v>
      </c>
      <c r="D392" s="470" t="s">
        <v>190</v>
      </c>
      <c r="E392" s="168"/>
      <c r="F392" s="168" t="s">
        <v>300</v>
      </c>
      <c r="G392" s="169" t="s">
        <v>167</v>
      </c>
      <c r="H392" s="168" t="s">
        <v>240</v>
      </c>
      <c r="I392" s="121"/>
      <c r="J392" s="484">
        <v>452.10000610351563</v>
      </c>
      <c r="K392" s="442">
        <v>1</v>
      </c>
      <c r="L392" s="512"/>
      <c r="M392" s="158" t="s">
        <v>216</v>
      </c>
      <c r="N392" s="158"/>
      <c r="O392" s="159">
        <f t="shared" si="25"/>
        <v>0</v>
      </c>
      <c r="P392" s="159">
        <f t="shared" si="26"/>
        <v>0</v>
      </c>
      <c r="Q392" s="160">
        <f>IF(M392="nio",0,IF(M392&gt;0,VLOOKUP(G392,'3-Productie normen'!A:L,VLOOKUP(M392,'3-Productie normen'!O:P,2,FALSE),FALSE)))</f>
        <v>0</v>
      </c>
      <c r="R392" s="160">
        <f t="shared" si="27"/>
        <v>0</v>
      </c>
      <c r="S392" s="161">
        <f>VLOOKUP(G392,'3-Productie normen'!A:L,10,FALSE)</f>
        <v>0</v>
      </c>
      <c r="T392" s="161" t="s">
        <v>238</v>
      </c>
      <c r="V392" s="123">
        <f t="shared" si="28"/>
        <v>0</v>
      </c>
    </row>
    <row r="393" spans="1:22" ht="14.1" customHeight="1">
      <c r="A393" s="138">
        <f t="shared" si="29"/>
        <v>393</v>
      </c>
      <c r="B393" s="156" t="s">
        <v>100</v>
      </c>
      <c r="C393" s="156" t="s">
        <v>297</v>
      </c>
      <c r="D393" s="470" t="s">
        <v>190</v>
      </c>
      <c r="E393" s="168"/>
      <c r="F393" s="168" t="s">
        <v>301</v>
      </c>
      <c r="G393" s="169" t="s">
        <v>167</v>
      </c>
      <c r="H393" s="168" t="s">
        <v>276</v>
      </c>
      <c r="I393" s="121"/>
      <c r="J393" s="484">
        <v>18.899999618530273</v>
      </c>
      <c r="K393" s="442">
        <v>1</v>
      </c>
      <c r="L393" s="512"/>
      <c r="M393" s="158" t="s">
        <v>216</v>
      </c>
      <c r="N393" s="158"/>
      <c r="O393" s="159">
        <f t="shared" si="25"/>
        <v>0</v>
      </c>
      <c r="P393" s="159">
        <f t="shared" si="26"/>
        <v>0</v>
      </c>
      <c r="Q393" s="160">
        <f>IF(M393="nio",0,IF(M393&gt;0,VLOOKUP(G393,'3-Productie normen'!A:L,VLOOKUP(M393,'3-Productie normen'!O:P,2,FALSE),FALSE)))</f>
        <v>0</v>
      </c>
      <c r="R393" s="160">
        <f t="shared" si="27"/>
        <v>0</v>
      </c>
      <c r="S393" s="161">
        <f>VLOOKUP(G393,'3-Productie normen'!A:L,10,FALSE)</f>
        <v>0</v>
      </c>
      <c r="T393" s="161" t="s">
        <v>238</v>
      </c>
      <c r="V393" s="123">
        <f t="shared" si="28"/>
        <v>0</v>
      </c>
    </row>
    <row r="394" spans="1:22" ht="14.1" customHeight="1">
      <c r="A394" s="138">
        <f t="shared" si="29"/>
        <v>394</v>
      </c>
      <c r="B394" s="156" t="s">
        <v>100</v>
      </c>
      <c r="C394" s="156" t="s">
        <v>297</v>
      </c>
      <c r="D394" s="470" t="s">
        <v>190</v>
      </c>
      <c r="E394" s="168"/>
      <c r="F394" s="168" t="s">
        <v>302</v>
      </c>
      <c r="G394" s="169" t="s">
        <v>148</v>
      </c>
      <c r="H394" s="168" t="s">
        <v>276</v>
      </c>
      <c r="I394" s="121" t="s">
        <v>196</v>
      </c>
      <c r="J394" s="484">
        <v>23.799999237060547</v>
      </c>
      <c r="K394" s="442">
        <v>1</v>
      </c>
      <c r="L394" s="512"/>
      <c r="M394" s="158">
        <v>52</v>
      </c>
      <c r="N394" s="158"/>
      <c r="O394" s="159" t="e">
        <f t="shared" ref="O394:O457" si="30">IF(M394="nio",0,IF(M394&gt;0,M394*J394/Q394,0))*K394</f>
        <v>#DIV/0!</v>
      </c>
      <c r="P394" s="159">
        <f t="shared" ref="P394:P457" si="31">IF(N394&gt;0,N394*J394/R394,0)*L394</f>
        <v>0</v>
      </c>
      <c r="Q394" s="160">
        <f>IF(M394="nio",0,IF(M394&gt;0,VLOOKUP(G394,'3-Productie normen'!A:L,VLOOKUP(M394,'3-Productie normen'!O:P,2,FALSE),FALSE)))</f>
        <v>0</v>
      </c>
      <c r="R394" s="160">
        <f t="shared" ref="R394:R457" si="32">IF(N394&gt;0,Q394*$R$8,0)</f>
        <v>0</v>
      </c>
      <c r="S394" s="161" t="str">
        <f>VLOOKUP(G394,'3-Productie normen'!A:L,10,FALSE)</f>
        <v>S</v>
      </c>
      <c r="T394" s="161" t="s">
        <v>238</v>
      </c>
      <c r="V394" s="123">
        <f t="shared" ref="V394:V457" si="33">SUM(M394:M394)*J394</f>
        <v>1237.5999603271484</v>
      </c>
    </row>
    <row r="395" spans="1:22" ht="14.1" customHeight="1">
      <c r="A395" s="138">
        <f t="shared" ref="A395:A458" si="34">A394+1</f>
        <v>395</v>
      </c>
      <c r="B395" s="156" t="s">
        <v>100</v>
      </c>
      <c r="C395" s="156" t="s">
        <v>297</v>
      </c>
      <c r="D395" s="470" t="s">
        <v>190</v>
      </c>
      <c r="E395" s="168"/>
      <c r="F395" s="168" t="s">
        <v>274</v>
      </c>
      <c r="G395" s="169" t="s">
        <v>168</v>
      </c>
      <c r="H395" s="168" t="s">
        <v>272</v>
      </c>
      <c r="I395" s="168"/>
      <c r="J395" s="484">
        <v>10.800000190734863</v>
      </c>
      <c r="K395" s="442">
        <v>1</v>
      </c>
      <c r="L395" s="512"/>
      <c r="M395" s="158" t="s">
        <v>216</v>
      </c>
      <c r="N395" s="158"/>
      <c r="O395" s="159">
        <f t="shared" si="30"/>
        <v>0</v>
      </c>
      <c r="P395" s="159">
        <f t="shared" si="31"/>
        <v>0</v>
      </c>
      <c r="Q395" s="160">
        <f>IF(M395="nio",0,IF(M395&gt;0,VLOOKUP(G395,'3-Productie normen'!A:L,VLOOKUP(M395,'3-Productie normen'!O:P,2,FALSE),FALSE)))</f>
        <v>0</v>
      </c>
      <c r="R395" s="160">
        <f t="shared" si="32"/>
        <v>0</v>
      </c>
      <c r="S395" s="161">
        <f>VLOOKUP(G395,'3-Productie normen'!A:L,10,FALSE)</f>
        <v>0</v>
      </c>
      <c r="T395" s="161" t="s">
        <v>238</v>
      </c>
      <c r="V395" s="123">
        <f t="shared" si="33"/>
        <v>0</v>
      </c>
    </row>
    <row r="396" spans="1:22" ht="14.1" customHeight="1">
      <c r="A396" s="138">
        <f t="shared" si="34"/>
        <v>396</v>
      </c>
      <c r="B396" s="156" t="s">
        <v>100</v>
      </c>
      <c r="C396" s="156" t="s">
        <v>297</v>
      </c>
      <c r="D396" s="470" t="s">
        <v>190</v>
      </c>
      <c r="E396" s="168"/>
      <c r="F396" s="168" t="s">
        <v>247</v>
      </c>
      <c r="G396" s="169" t="s">
        <v>160</v>
      </c>
      <c r="H396" s="168" t="s">
        <v>276</v>
      </c>
      <c r="I396" s="121" t="s">
        <v>196</v>
      </c>
      <c r="J396" s="484">
        <v>7.5999999046325684</v>
      </c>
      <c r="K396" s="442">
        <v>1</v>
      </c>
      <c r="L396" s="442">
        <v>1</v>
      </c>
      <c r="M396" s="158">
        <v>255</v>
      </c>
      <c r="N396" s="158">
        <v>5</v>
      </c>
      <c r="O396" s="159" t="e">
        <f t="shared" si="30"/>
        <v>#DIV/0!</v>
      </c>
      <c r="P396" s="159" t="e">
        <f t="shared" si="31"/>
        <v>#DIV/0!</v>
      </c>
      <c r="Q396" s="160">
        <f>IF(M396="nio",0,IF(M396&gt;0,VLOOKUP(G396,'3-Productie normen'!A:L,VLOOKUP(M396,'3-Productie normen'!O:P,2,FALSE),FALSE)))</f>
        <v>0</v>
      </c>
      <c r="R396" s="160">
        <f t="shared" si="32"/>
        <v>0</v>
      </c>
      <c r="S396" s="161" t="str">
        <f>VLOOKUP(G396,'3-Productie normen'!A:L,10,FALSE)</f>
        <v>S</v>
      </c>
      <c r="T396" s="161" t="s">
        <v>238</v>
      </c>
      <c r="V396" s="123">
        <f t="shared" si="33"/>
        <v>1937.9999756813049</v>
      </c>
    </row>
    <row r="397" spans="1:22" ht="14.1" customHeight="1">
      <c r="A397" s="138">
        <f t="shared" si="34"/>
        <v>397</v>
      </c>
      <c r="B397" s="156" t="s">
        <v>100</v>
      </c>
      <c r="C397" s="156" t="s">
        <v>297</v>
      </c>
      <c r="D397" s="470" t="s">
        <v>190</v>
      </c>
      <c r="E397" s="168"/>
      <c r="F397" s="168" t="s">
        <v>247</v>
      </c>
      <c r="G397" s="169" t="s">
        <v>160</v>
      </c>
      <c r="H397" s="168" t="s">
        <v>276</v>
      </c>
      <c r="I397" s="121" t="s">
        <v>196</v>
      </c>
      <c r="J397" s="484">
        <v>4.1999998092651367</v>
      </c>
      <c r="K397" s="442">
        <v>1</v>
      </c>
      <c r="L397" s="442">
        <v>1</v>
      </c>
      <c r="M397" s="158">
        <v>255</v>
      </c>
      <c r="N397" s="158">
        <v>5</v>
      </c>
      <c r="O397" s="159" t="e">
        <f t="shared" si="30"/>
        <v>#DIV/0!</v>
      </c>
      <c r="P397" s="159" t="e">
        <f t="shared" si="31"/>
        <v>#DIV/0!</v>
      </c>
      <c r="Q397" s="160">
        <f>IF(M397="nio",0,IF(M397&gt;0,VLOOKUP(G397,'3-Productie normen'!A:L,VLOOKUP(M397,'3-Productie normen'!O:P,2,FALSE),FALSE)))</f>
        <v>0</v>
      </c>
      <c r="R397" s="160">
        <f t="shared" si="32"/>
        <v>0</v>
      </c>
      <c r="S397" s="161" t="str">
        <f>VLOOKUP(G397,'3-Productie normen'!A:L,10,FALSE)</f>
        <v>S</v>
      </c>
      <c r="T397" s="161" t="s">
        <v>238</v>
      </c>
      <c r="V397" s="123">
        <f t="shared" si="33"/>
        <v>1070.9999513626099</v>
      </c>
    </row>
    <row r="398" spans="1:22" ht="14.1" customHeight="1">
      <c r="A398" s="138">
        <f t="shared" si="34"/>
        <v>398</v>
      </c>
      <c r="B398" s="156" t="s">
        <v>100</v>
      </c>
      <c r="C398" s="156" t="s">
        <v>297</v>
      </c>
      <c r="D398" s="470" t="s">
        <v>190</v>
      </c>
      <c r="E398" s="168"/>
      <c r="F398" s="168" t="s">
        <v>277</v>
      </c>
      <c r="G398" s="169" t="s">
        <v>167</v>
      </c>
      <c r="H398" s="168" t="s">
        <v>272</v>
      </c>
      <c r="I398" s="168"/>
      <c r="J398" s="484">
        <v>16.200000762939453</v>
      </c>
      <c r="K398" s="442">
        <v>1</v>
      </c>
      <c r="L398" s="512"/>
      <c r="M398" s="158" t="s">
        <v>216</v>
      </c>
      <c r="N398" s="158"/>
      <c r="O398" s="159">
        <f t="shared" si="30"/>
        <v>0</v>
      </c>
      <c r="P398" s="159">
        <f t="shared" si="31"/>
        <v>0</v>
      </c>
      <c r="Q398" s="160">
        <f>IF(M398="nio",0,IF(M398&gt;0,VLOOKUP(G398,'3-Productie normen'!A:L,VLOOKUP(M398,'3-Productie normen'!O:P,2,FALSE),FALSE)))</f>
        <v>0</v>
      </c>
      <c r="R398" s="160">
        <f t="shared" si="32"/>
        <v>0</v>
      </c>
      <c r="S398" s="161">
        <f>VLOOKUP(G398,'3-Productie normen'!A:L,10,FALSE)</f>
        <v>0</v>
      </c>
      <c r="T398" s="161" t="s">
        <v>238</v>
      </c>
      <c r="V398" s="123">
        <f t="shared" si="33"/>
        <v>0</v>
      </c>
    </row>
    <row r="399" spans="1:22" ht="14.1" customHeight="1">
      <c r="A399" s="138">
        <f t="shared" si="34"/>
        <v>399</v>
      </c>
      <c r="B399" s="156" t="s">
        <v>100</v>
      </c>
      <c r="C399" s="156" t="s">
        <v>297</v>
      </c>
      <c r="D399" s="470" t="s">
        <v>190</v>
      </c>
      <c r="E399" s="168"/>
      <c r="F399" s="168" t="s">
        <v>249</v>
      </c>
      <c r="G399" s="169" t="s">
        <v>148</v>
      </c>
      <c r="H399" s="168" t="s">
        <v>276</v>
      </c>
      <c r="I399" s="121" t="s">
        <v>196</v>
      </c>
      <c r="J399" s="484">
        <v>47.799999237060547</v>
      </c>
      <c r="K399" s="442">
        <v>1</v>
      </c>
      <c r="L399" s="442">
        <v>1</v>
      </c>
      <c r="M399" s="158">
        <v>255</v>
      </c>
      <c r="N399" s="158">
        <v>5</v>
      </c>
      <c r="O399" s="159" t="e">
        <f t="shared" si="30"/>
        <v>#DIV/0!</v>
      </c>
      <c r="P399" s="159" t="e">
        <f t="shared" si="31"/>
        <v>#DIV/0!</v>
      </c>
      <c r="Q399" s="160">
        <f>IF(M399="nio",0,IF(M399&gt;0,VLOOKUP(G399,'3-Productie normen'!A:L,VLOOKUP(M399,'3-Productie normen'!O:P,2,FALSE),FALSE)))</f>
        <v>0</v>
      </c>
      <c r="R399" s="160">
        <f t="shared" si="32"/>
        <v>0</v>
      </c>
      <c r="S399" s="161" t="str">
        <f>VLOOKUP(G399,'3-Productie normen'!A:L,10,FALSE)</f>
        <v>S</v>
      </c>
      <c r="T399" s="161" t="s">
        <v>238</v>
      </c>
      <c r="V399" s="123">
        <f t="shared" si="33"/>
        <v>12188.999805450439</v>
      </c>
    </row>
    <row r="400" spans="1:22" ht="14.1" customHeight="1">
      <c r="A400" s="138">
        <f t="shared" si="34"/>
        <v>400</v>
      </c>
      <c r="B400" s="156" t="s">
        <v>100</v>
      </c>
      <c r="C400" s="156" t="s">
        <v>297</v>
      </c>
      <c r="D400" s="470" t="s">
        <v>190</v>
      </c>
      <c r="E400" s="168"/>
      <c r="F400" s="168" t="s">
        <v>244</v>
      </c>
      <c r="G400" s="169" t="s">
        <v>167</v>
      </c>
      <c r="H400" s="168" t="s">
        <v>240</v>
      </c>
      <c r="I400" s="121"/>
      <c r="J400" s="484">
        <v>64.5</v>
      </c>
      <c r="K400" s="442">
        <v>1</v>
      </c>
      <c r="L400" s="512"/>
      <c r="M400" s="158" t="s">
        <v>216</v>
      </c>
      <c r="N400" s="158"/>
      <c r="O400" s="159">
        <f t="shared" si="30"/>
        <v>0</v>
      </c>
      <c r="P400" s="159">
        <f t="shared" si="31"/>
        <v>0</v>
      </c>
      <c r="Q400" s="160">
        <f>IF(M400="nio",0,IF(M400&gt;0,VLOOKUP(G400,'3-Productie normen'!A:L,VLOOKUP(M400,'3-Productie normen'!O:P,2,FALSE),FALSE)))</f>
        <v>0</v>
      </c>
      <c r="R400" s="160">
        <f t="shared" si="32"/>
        <v>0</v>
      </c>
      <c r="S400" s="161">
        <f>VLOOKUP(G400,'3-Productie normen'!A:L,10,FALSE)</f>
        <v>0</v>
      </c>
      <c r="T400" s="161" t="s">
        <v>238</v>
      </c>
      <c r="V400" s="123">
        <f t="shared" si="33"/>
        <v>0</v>
      </c>
    </row>
    <row r="401" spans="1:22" ht="14.1" customHeight="1">
      <c r="A401" s="138">
        <f t="shared" si="34"/>
        <v>401</v>
      </c>
      <c r="B401" s="156" t="s">
        <v>100</v>
      </c>
      <c r="C401" s="156" t="s">
        <v>297</v>
      </c>
      <c r="D401" s="470" t="s">
        <v>190</v>
      </c>
      <c r="E401" s="168"/>
      <c r="F401" s="168" t="s">
        <v>278</v>
      </c>
      <c r="G401" s="169" t="s">
        <v>167</v>
      </c>
      <c r="H401" s="168" t="s">
        <v>240</v>
      </c>
      <c r="I401" s="121"/>
      <c r="J401" s="484">
        <v>77.800003051757813</v>
      </c>
      <c r="K401" s="442">
        <v>1</v>
      </c>
      <c r="L401" s="512"/>
      <c r="M401" s="158" t="s">
        <v>216</v>
      </c>
      <c r="N401" s="158"/>
      <c r="O401" s="159">
        <f t="shared" si="30"/>
        <v>0</v>
      </c>
      <c r="P401" s="159">
        <f t="shared" si="31"/>
        <v>0</v>
      </c>
      <c r="Q401" s="160">
        <f>IF(M401="nio",0,IF(M401&gt;0,VLOOKUP(G401,'3-Productie normen'!A:L,VLOOKUP(M401,'3-Productie normen'!O:P,2,FALSE),FALSE)))</f>
        <v>0</v>
      </c>
      <c r="R401" s="160">
        <f t="shared" si="32"/>
        <v>0</v>
      </c>
      <c r="S401" s="161">
        <f>VLOOKUP(G401,'3-Productie normen'!A:L,10,FALSE)</f>
        <v>0</v>
      </c>
      <c r="T401" s="161" t="s">
        <v>238</v>
      </c>
      <c r="V401" s="123">
        <f t="shared" si="33"/>
        <v>0</v>
      </c>
    </row>
    <row r="402" spans="1:22" ht="14.1" customHeight="1">
      <c r="A402" s="138">
        <f t="shared" si="34"/>
        <v>402</v>
      </c>
      <c r="B402" s="156" t="s">
        <v>100</v>
      </c>
      <c r="C402" s="156" t="s">
        <v>297</v>
      </c>
      <c r="D402" s="470" t="s">
        <v>190</v>
      </c>
      <c r="E402" s="168"/>
      <c r="F402" s="168" t="s">
        <v>212</v>
      </c>
      <c r="G402" s="169" t="s">
        <v>166</v>
      </c>
      <c r="H402" s="168" t="s">
        <v>240</v>
      </c>
      <c r="I402" s="121" t="s">
        <v>196</v>
      </c>
      <c r="J402" s="484">
        <v>32.270000457763672</v>
      </c>
      <c r="K402" s="442">
        <v>1</v>
      </c>
      <c r="L402" s="442">
        <v>1</v>
      </c>
      <c r="M402" s="158">
        <v>255</v>
      </c>
      <c r="N402" s="158">
        <v>5</v>
      </c>
      <c r="O402" s="159" t="e">
        <f t="shared" si="30"/>
        <v>#DIV/0!</v>
      </c>
      <c r="P402" s="159" t="e">
        <f t="shared" si="31"/>
        <v>#DIV/0!</v>
      </c>
      <c r="Q402" s="160">
        <f>IF(M402="nio",0,IF(M402&gt;0,VLOOKUP(G402,'3-Productie normen'!A:L,VLOOKUP(M402,'3-Productie normen'!O:P,2,FALSE),FALSE)))</f>
        <v>0</v>
      </c>
      <c r="R402" s="160">
        <f t="shared" si="32"/>
        <v>0</v>
      </c>
      <c r="S402" s="161" t="str">
        <f>VLOOKUP(G402,'3-Productie normen'!A:L,10,FALSE)</f>
        <v>V</v>
      </c>
      <c r="T402" s="161" t="s">
        <v>238</v>
      </c>
      <c r="V402" s="123">
        <f t="shared" si="33"/>
        <v>8228.8501167297363</v>
      </c>
    </row>
    <row r="403" spans="1:22" ht="14.1" customHeight="1">
      <c r="A403" s="138">
        <f t="shared" si="34"/>
        <v>403</v>
      </c>
      <c r="B403" s="156" t="s">
        <v>100</v>
      </c>
      <c r="C403" s="156" t="s">
        <v>297</v>
      </c>
      <c r="D403" s="470" t="s">
        <v>190</v>
      </c>
      <c r="E403" s="168"/>
      <c r="F403" s="168" t="s">
        <v>200</v>
      </c>
      <c r="G403" s="169" t="s">
        <v>138</v>
      </c>
      <c r="H403" s="168" t="s">
        <v>276</v>
      </c>
      <c r="I403" s="121" t="s">
        <v>196</v>
      </c>
      <c r="J403" s="484">
        <v>11.300000190734863</v>
      </c>
      <c r="K403" s="442">
        <v>1</v>
      </c>
      <c r="L403" s="442">
        <v>1</v>
      </c>
      <c r="M403" s="158">
        <v>255</v>
      </c>
      <c r="N403" s="158">
        <v>5</v>
      </c>
      <c r="O403" s="159" t="e">
        <f t="shared" si="30"/>
        <v>#DIV/0!</v>
      </c>
      <c r="P403" s="159" t="e">
        <f t="shared" si="31"/>
        <v>#DIV/0!</v>
      </c>
      <c r="Q403" s="160">
        <f>IF(M403="nio",0,IF(M403&gt;0,VLOOKUP(G403,'3-Productie normen'!A:L,VLOOKUP(M403,'3-Productie normen'!O:P,2,FALSE),FALSE)))</f>
        <v>0</v>
      </c>
      <c r="R403" s="160">
        <f t="shared" si="32"/>
        <v>0</v>
      </c>
      <c r="S403" s="161" t="str">
        <f>VLOOKUP(G403,'3-Productie normen'!A:L,10,FALSE)</f>
        <v>B</v>
      </c>
      <c r="T403" s="161" t="s">
        <v>238</v>
      </c>
      <c r="V403" s="123">
        <f t="shared" si="33"/>
        <v>2881.5000486373901</v>
      </c>
    </row>
    <row r="404" spans="1:22" ht="14.1" customHeight="1">
      <c r="A404" s="138">
        <f t="shared" si="34"/>
        <v>404</v>
      </c>
      <c r="B404" s="156" t="s">
        <v>100</v>
      </c>
      <c r="C404" s="156" t="s">
        <v>297</v>
      </c>
      <c r="D404" s="470" t="s">
        <v>190</v>
      </c>
      <c r="E404" s="168"/>
      <c r="F404" s="168" t="s">
        <v>234</v>
      </c>
      <c r="G404" s="169" t="s">
        <v>167</v>
      </c>
      <c r="H404" s="168" t="s">
        <v>272</v>
      </c>
      <c r="I404" s="168"/>
      <c r="J404" s="484">
        <v>1.6000000238418579</v>
      </c>
      <c r="K404" s="442">
        <v>1</v>
      </c>
      <c r="L404" s="512"/>
      <c r="M404" s="158" t="s">
        <v>216</v>
      </c>
      <c r="N404" s="158"/>
      <c r="O404" s="159">
        <f t="shared" si="30"/>
        <v>0</v>
      </c>
      <c r="P404" s="159">
        <f t="shared" si="31"/>
        <v>0</v>
      </c>
      <c r="Q404" s="160">
        <f>IF(M404="nio",0,IF(M404&gt;0,VLOOKUP(G404,'3-Productie normen'!A:L,VLOOKUP(M404,'3-Productie normen'!O:P,2,FALSE),FALSE)))</f>
        <v>0</v>
      </c>
      <c r="R404" s="160">
        <f t="shared" si="32"/>
        <v>0</v>
      </c>
      <c r="S404" s="161">
        <f>VLOOKUP(G404,'3-Productie normen'!A:L,10,FALSE)</f>
        <v>0</v>
      </c>
      <c r="T404" s="161" t="s">
        <v>238</v>
      </c>
      <c r="V404" s="123">
        <f t="shared" si="33"/>
        <v>0</v>
      </c>
    </row>
    <row r="405" spans="1:22" ht="14.1" customHeight="1">
      <c r="A405" s="138">
        <f t="shared" si="34"/>
        <v>405</v>
      </c>
      <c r="B405" s="156" t="s">
        <v>100</v>
      </c>
      <c r="C405" s="156" t="s">
        <v>297</v>
      </c>
      <c r="D405" s="470" t="s">
        <v>190</v>
      </c>
      <c r="E405" s="168"/>
      <c r="F405" s="168" t="s">
        <v>296</v>
      </c>
      <c r="G405" s="169" t="s">
        <v>167</v>
      </c>
      <c r="H405" s="168" t="s">
        <v>276</v>
      </c>
      <c r="I405" s="121"/>
      <c r="J405" s="484">
        <v>7.5</v>
      </c>
      <c r="K405" s="442">
        <v>1</v>
      </c>
      <c r="L405" s="512"/>
      <c r="M405" s="158" t="s">
        <v>216</v>
      </c>
      <c r="N405" s="158"/>
      <c r="O405" s="159">
        <f t="shared" si="30"/>
        <v>0</v>
      </c>
      <c r="P405" s="159">
        <f t="shared" si="31"/>
        <v>0</v>
      </c>
      <c r="Q405" s="160">
        <f>IF(M405="nio",0,IF(M405&gt;0,VLOOKUP(G405,'3-Productie normen'!A:L,VLOOKUP(M405,'3-Productie normen'!O:P,2,FALSE),FALSE)))</f>
        <v>0</v>
      </c>
      <c r="R405" s="160">
        <f t="shared" si="32"/>
        <v>0</v>
      </c>
      <c r="S405" s="161">
        <f>VLOOKUP(G405,'3-Productie normen'!A:L,10,FALSE)</f>
        <v>0</v>
      </c>
      <c r="T405" s="161" t="s">
        <v>238</v>
      </c>
      <c r="V405" s="123">
        <f t="shared" si="33"/>
        <v>0</v>
      </c>
    </row>
    <row r="406" spans="1:22" ht="14.1" customHeight="1">
      <c r="A406" s="138">
        <f t="shared" si="34"/>
        <v>406</v>
      </c>
      <c r="B406" s="156" t="s">
        <v>100</v>
      </c>
      <c r="C406" s="156" t="s">
        <v>297</v>
      </c>
      <c r="D406" s="470" t="s">
        <v>190</v>
      </c>
      <c r="E406" s="168"/>
      <c r="F406" s="168" t="s">
        <v>269</v>
      </c>
      <c r="G406" s="169" t="s">
        <v>148</v>
      </c>
      <c r="H406" s="168" t="s">
        <v>240</v>
      </c>
      <c r="I406" s="121" t="s">
        <v>196</v>
      </c>
      <c r="J406" s="484">
        <v>97.300003051757813</v>
      </c>
      <c r="K406" s="442">
        <v>1</v>
      </c>
      <c r="L406" s="512"/>
      <c r="M406" s="158">
        <v>52</v>
      </c>
      <c r="N406" s="158"/>
      <c r="O406" s="159" t="e">
        <f t="shared" si="30"/>
        <v>#DIV/0!</v>
      </c>
      <c r="P406" s="159">
        <f t="shared" si="31"/>
        <v>0</v>
      </c>
      <c r="Q406" s="160">
        <f>IF(M406="nio",0,IF(M406&gt;0,VLOOKUP(G406,'3-Productie normen'!A:L,VLOOKUP(M406,'3-Productie normen'!O:P,2,FALSE),FALSE)))</f>
        <v>0</v>
      </c>
      <c r="R406" s="160">
        <f t="shared" si="32"/>
        <v>0</v>
      </c>
      <c r="S406" s="161" t="str">
        <f>VLOOKUP(G406,'3-Productie normen'!A:L,10,FALSE)</f>
        <v>S</v>
      </c>
      <c r="T406" s="161" t="s">
        <v>238</v>
      </c>
      <c r="V406" s="123">
        <f t="shared" si="33"/>
        <v>5059.6001586914063</v>
      </c>
    </row>
    <row r="407" spans="1:22" ht="14.1" customHeight="1">
      <c r="A407" s="138">
        <f t="shared" si="34"/>
        <v>407</v>
      </c>
      <c r="B407" s="156" t="s">
        <v>100</v>
      </c>
      <c r="C407" s="156" t="s">
        <v>297</v>
      </c>
      <c r="D407" s="470" t="s">
        <v>190</v>
      </c>
      <c r="E407" s="168"/>
      <c r="F407" s="168" t="s">
        <v>303</v>
      </c>
      <c r="G407" s="169" t="s">
        <v>167</v>
      </c>
      <c r="H407" s="168" t="s">
        <v>272</v>
      </c>
      <c r="I407" s="168"/>
      <c r="J407" s="484">
        <v>20.700000762939453</v>
      </c>
      <c r="K407" s="442">
        <v>1</v>
      </c>
      <c r="L407" s="512"/>
      <c r="M407" s="158" t="s">
        <v>216</v>
      </c>
      <c r="N407" s="158"/>
      <c r="O407" s="159">
        <f t="shared" si="30"/>
        <v>0</v>
      </c>
      <c r="P407" s="159">
        <f t="shared" si="31"/>
        <v>0</v>
      </c>
      <c r="Q407" s="160">
        <f>IF(M407="nio",0,IF(M407&gt;0,VLOOKUP(G407,'3-Productie normen'!A:L,VLOOKUP(M407,'3-Productie normen'!O:P,2,FALSE),FALSE)))</f>
        <v>0</v>
      </c>
      <c r="R407" s="160">
        <f t="shared" si="32"/>
        <v>0</v>
      </c>
      <c r="S407" s="161">
        <f>VLOOKUP(G407,'3-Productie normen'!A:L,10,FALSE)</f>
        <v>0</v>
      </c>
      <c r="T407" s="161" t="s">
        <v>238</v>
      </c>
      <c r="V407" s="123">
        <f t="shared" si="33"/>
        <v>0</v>
      </c>
    </row>
    <row r="408" spans="1:22" ht="14.1" customHeight="1">
      <c r="A408" s="138">
        <f t="shared" si="34"/>
        <v>408</v>
      </c>
      <c r="B408" s="156" t="s">
        <v>100</v>
      </c>
      <c r="C408" s="156" t="s">
        <v>297</v>
      </c>
      <c r="D408" s="470" t="s">
        <v>190</v>
      </c>
      <c r="E408" s="168"/>
      <c r="F408" s="168" t="s">
        <v>222</v>
      </c>
      <c r="G408" s="169" t="s">
        <v>167</v>
      </c>
      <c r="H408" s="168" t="s">
        <v>272</v>
      </c>
      <c r="I408" s="168"/>
      <c r="J408" s="484">
        <v>18.200000762939453</v>
      </c>
      <c r="K408" s="442">
        <v>1</v>
      </c>
      <c r="L408" s="512"/>
      <c r="M408" s="158" t="s">
        <v>216</v>
      </c>
      <c r="N408" s="158"/>
      <c r="O408" s="159">
        <f t="shared" si="30"/>
        <v>0</v>
      </c>
      <c r="P408" s="159">
        <f t="shared" si="31"/>
        <v>0</v>
      </c>
      <c r="Q408" s="160">
        <f>IF(M408="nio",0,IF(M408&gt;0,VLOOKUP(G408,'3-Productie normen'!A:L,VLOOKUP(M408,'3-Productie normen'!O:P,2,FALSE),FALSE)))</f>
        <v>0</v>
      </c>
      <c r="R408" s="160">
        <f t="shared" si="32"/>
        <v>0</v>
      </c>
      <c r="S408" s="161">
        <f>VLOOKUP(G408,'3-Productie normen'!A:L,10,FALSE)</f>
        <v>0</v>
      </c>
      <c r="T408" s="161" t="s">
        <v>238</v>
      </c>
      <c r="V408" s="123">
        <f t="shared" si="33"/>
        <v>0</v>
      </c>
    </row>
    <row r="409" spans="1:22" ht="14.1" customHeight="1">
      <c r="A409" s="138">
        <f t="shared" si="34"/>
        <v>409</v>
      </c>
      <c r="B409" s="156" t="s">
        <v>100</v>
      </c>
      <c r="C409" s="156" t="s">
        <v>297</v>
      </c>
      <c r="D409" s="470" t="s">
        <v>190</v>
      </c>
      <c r="E409" s="168"/>
      <c r="F409" s="168" t="s">
        <v>204</v>
      </c>
      <c r="G409" s="169" t="s">
        <v>163</v>
      </c>
      <c r="H409" s="168" t="s">
        <v>209</v>
      </c>
      <c r="I409" s="168"/>
      <c r="J409" s="484">
        <v>2.7200000286102295</v>
      </c>
      <c r="K409" s="442">
        <v>1</v>
      </c>
      <c r="L409" s="442">
        <v>1</v>
      </c>
      <c r="M409" s="158">
        <v>255</v>
      </c>
      <c r="N409" s="158">
        <v>5</v>
      </c>
      <c r="O409" s="159" t="e">
        <f t="shared" si="30"/>
        <v>#DIV/0!</v>
      </c>
      <c r="P409" s="159" t="e">
        <f t="shared" si="31"/>
        <v>#DIV/0!</v>
      </c>
      <c r="Q409" s="160">
        <f>IF(M409="nio",0,IF(M409&gt;0,VLOOKUP(G409,'3-Productie normen'!A:L,VLOOKUP(M409,'3-Productie normen'!O:P,2,FALSE),FALSE)))</f>
        <v>0</v>
      </c>
      <c r="R409" s="160">
        <f t="shared" si="32"/>
        <v>0</v>
      </c>
      <c r="S409" s="161" t="str">
        <f>VLOOKUP(G409,'3-Productie normen'!A:L,10,FALSE)</f>
        <v>V</v>
      </c>
      <c r="T409" s="161" t="s">
        <v>238</v>
      </c>
      <c r="V409" s="123">
        <f t="shared" si="33"/>
        <v>693.60000729560852</v>
      </c>
    </row>
    <row r="410" spans="1:22" ht="14.1" customHeight="1">
      <c r="A410" s="138">
        <f t="shared" si="34"/>
        <v>410</v>
      </c>
      <c r="B410" s="156" t="s">
        <v>100</v>
      </c>
      <c r="C410" s="156" t="s">
        <v>297</v>
      </c>
      <c r="D410" s="470" t="s">
        <v>190</v>
      </c>
      <c r="E410" s="168"/>
      <c r="F410" s="168" t="s">
        <v>304</v>
      </c>
      <c r="G410" s="169" t="s">
        <v>167</v>
      </c>
      <c r="H410" s="168" t="s">
        <v>240</v>
      </c>
      <c r="I410" s="121"/>
      <c r="J410" s="484">
        <v>50.200000762939453</v>
      </c>
      <c r="K410" s="442">
        <v>1</v>
      </c>
      <c r="L410" s="512"/>
      <c r="M410" s="158" t="s">
        <v>216</v>
      </c>
      <c r="N410" s="158"/>
      <c r="O410" s="159">
        <f t="shared" si="30"/>
        <v>0</v>
      </c>
      <c r="P410" s="159">
        <f t="shared" si="31"/>
        <v>0</v>
      </c>
      <c r="Q410" s="160">
        <f>IF(M410="nio",0,IF(M410&gt;0,VLOOKUP(G410,'3-Productie normen'!A:L,VLOOKUP(M410,'3-Productie normen'!O:P,2,FALSE),FALSE)))</f>
        <v>0</v>
      </c>
      <c r="R410" s="160">
        <f t="shared" si="32"/>
        <v>0</v>
      </c>
      <c r="S410" s="161">
        <f>VLOOKUP(G410,'3-Productie normen'!A:L,10,FALSE)</f>
        <v>0</v>
      </c>
      <c r="T410" s="161" t="s">
        <v>238</v>
      </c>
      <c r="V410" s="123">
        <f t="shared" si="33"/>
        <v>0</v>
      </c>
    </row>
    <row r="411" spans="1:22" ht="14.1" customHeight="1">
      <c r="A411" s="138">
        <f t="shared" si="34"/>
        <v>411</v>
      </c>
      <c r="B411" s="156" t="s">
        <v>100</v>
      </c>
      <c r="C411" s="156" t="s">
        <v>297</v>
      </c>
      <c r="D411" s="470" t="s">
        <v>190</v>
      </c>
      <c r="E411" s="168"/>
      <c r="F411" s="168" t="s">
        <v>242</v>
      </c>
      <c r="G411" s="169" t="s">
        <v>168</v>
      </c>
      <c r="H411" s="168" t="s">
        <v>271</v>
      </c>
      <c r="I411" s="168"/>
      <c r="J411" s="484">
        <v>0</v>
      </c>
      <c r="K411" s="442">
        <v>1</v>
      </c>
      <c r="L411" s="512"/>
      <c r="M411" s="158" t="s">
        <v>216</v>
      </c>
      <c r="N411" s="158"/>
      <c r="O411" s="159">
        <f t="shared" si="30"/>
        <v>0</v>
      </c>
      <c r="P411" s="159">
        <f t="shared" si="31"/>
        <v>0</v>
      </c>
      <c r="Q411" s="160">
        <f>IF(M411="nio",0,IF(M411&gt;0,VLOOKUP(G411,'3-Productie normen'!A:L,VLOOKUP(M411,'3-Productie normen'!O:P,2,FALSE),FALSE)))</f>
        <v>0</v>
      </c>
      <c r="R411" s="160">
        <f t="shared" si="32"/>
        <v>0</v>
      </c>
      <c r="S411" s="161">
        <f>VLOOKUP(G411,'3-Productie normen'!A:L,10,FALSE)</f>
        <v>0</v>
      </c>
      <c r="T411" s="161" t="s">
        <v>238</v>
      </c>
      <c r="V411" s="123">
        <f t="shared" si="33"/>
        <v>0</v>
      </c>
    </row>
    <row r="412" spans="1:22" ht="14.1" customHeight="1">
      <c r="A412" s="138">
        <f t="shared" si="34"/>
        <v>412</v>
      </c>
      <c r="B412" s="156" t="s">
        <v>100</v>
      </c>
      <c r="C412" s="156" t="s">
        <v>297</v>
      </c>
      <c r="D412" s="470" t="s">
        <v>190</v>
      </c>
      <c r="E412" s="168"/>
      <c r="F412" s="168" t="s">
        <v>224</v>
      </c>
      <c r="G412" s="169" t="s">
        <v>167</v>
      </c>
      <c r="H412" s="168" t="s">
        <v>272</v>
      </c>
      <c r="I412" s="168"/>
      <c r="J412" s="484">
        <v>91.5</v>
      </c>
      <c r="K412" s="442">
        <v>1</v>
      </c>
      <c r="L412" s="512"/>
      <c r="M412" s="158" t="s">
        <v>216</v>
      </c>
      <c r="N412" s="158"/>
      <c r="O412" s="159">
        <f t="shared" si="30"/>
        <v>0</v>
      </c>
      <c r="P412" s="159">
        <f t="shared" si="31"/>
        <v>0</v>
      </c>
      <c r="Q412" s="160">
        <f>IF(M412="nio",0,IF(M412&gt;0,VLOOKUP(G412,'3-Productie normen'!A:L,VLOOKUP(M412,'3-Productie normen'!O:P,2,FALSE),FALSE)))</f>
        <v>0</v>
      </c>
      <c r="R412" s="160">
        <f t="shared" si="32"/>
        <v>0</v>
      </c>
      <c r="S412" s="161">
        <f>VLOOKUP(G412,'3-Productie normen'!A:L,10,FALSE)</f>
        <v>0</v>
      </c>
      <c r="T412" s="161" t="s">
        <v>238</v>
      </c>
      <c r="V412" s="123">
        <f t="shared" si="33"/>
        <v>0</v>
      </c>
    </row>
    <row r="413" spans="1:22" ht="14.1" customHeight="1">
      <c r="A413" s="138">
        <f t="shared" si="34"/>
        <v>413</v>
      </c>
      <c r="B413" s="156" t="s">
        <v>100</v>
      </c>
      <c r="C413" s="156" t="s">
        <v>297</v>
      </c>
      <c r="D413" s="470" t="s">
        <v>190</v>
      </c>
      <c r="E413" s="168"/>
      <c r="F413" s="168" t="s">
        <v>244</v>
      </c>
      <c r="G413" s="169" t="s">
        <v>167</v>
      </c>
      <c r="H413" s="168" t="s">
        <v>272</v>
      </c>
      <c r="I413" s="168"/>
      <c r="J413" s="484">
        <v>23.5</v>
      </c>
      <c r="K413" s="442">
        <v>1</v>
      </c>
      <c r="L413" s="512"/>
      <c r="M413" s="158" t="s">
        <v>216</v>
      </c>
      <c r="N413" s="158"/>
      <c r="O413" s="159">
        <f t="shared" si="30"/>
        <v>0</v>
      </c>
      <c r="P413" s="159">
        <f t="shared" si="31"/>
        <v>0</v>
      </c>
      <c r="Q413" s="160">
        <f>IF(M413="nio",0,IF(M413&gt;0,VLOOKUP(G413,'3-Productie normen'!A:L,VLOOKUP(M413,'3-Productie normen'!O:P,2,FALSE),FALSE)))</f>
        <v>0</v>
      </c>
      <c r="R413" s="160">
        <f t="shared" si="32"/>
        <v>0</v>
      </c>
      <c r="S413" s="161">
        <f>VLOOKUP(G413,'3-Productie normen'!A:L,10,FALSE)</f>
        <v>0</v>
      </c>
      <c r="T413" s="161" t="s">
        <v>238</v>
      </c>
      <c r="V413" s="123">
        <f t="shared" si="33"/>
        <v>0</v>
      </c>
    </row>
    <row r="414" spans="1:22" ht="14.1" customHeight="1">
      <c r="A414" s="138">
        <f t="shared" si="34"/>
        <v>414</v>
      </c>
      <c r="B414" s="156" t="s">
        <v>100</v>
      </c>
      <c r="C414" s="156" t="s">
        <v>297</v>
      </c>
      <c r="D414" s="470" t="s">
        <v>190</v>
      </c>
      <c r="E414" s="168"/>
      <c r="F414" s="168" t="s">
        <v>244</v>
      </c>
      <c r="G414" s="169" t="s">
        <v>167</v>
      </c>
      <c r="H414" s="168" t="s">
        <v>272</v>
      </c>
      <c r="I414" s="168"/>
      <c r="J414" s="484">
        <v>44.099998474121094</v>
      </c>
      <c r="K414" s="442">
        <v>1</v>
      </c>
      <c r="L414" s="512"/>
      <c r="M414" s="158" t="s">
        <v>216</v>
      </c>
      <c r="N414" s="158"/>
      <c r="O414" s="159">
        <f t="shared" si="30"/>
        <v>0</v>
      </c>
      <c r="P414" s="159">
        <f t="shared" si="31"/>
        <v>0</v>
      </c>
      <c r="Q414" s="160">
        <f>IF(M414="nio",0,IF(M414&gt;0,VLOOKUP(G414,'3-Productie normen'!A:L,VLOOKUP(M414,'3-Productie normen'!O:P,2,FALSE),FALSE)))</f>
        <v>0</v>
      </c>
      <c r="R414" s="160">
        <f t="shared" si="32"/>
        <v>0</v>
      </c>
      <c r="S414" s="161">
        <f>VLOOKUP(G414,'3-Productie normen'!A:L,10,FALSE)</f>
        <v>0</v>
      </c>
      <c r="T414" s="161" t="s">
        <v>238</v>
      </c>
      <c r="V414" s="123">
        <f t="shared" si="33"/>
        <v>0</v>
      </c>
    </row>
    <row r="415" spans="1:22" ht="14.1" customHeight="1">
      <c r="A415" s="138">
        <f t="shared" si="34"/>
        <v>415</v>
      </c>
      <c r="B415" s="156" t="s">
        <v>100</v>
      </c>
      <c r="C415" s="156" t="s">
        <v>297</v>
      </c>
      <c r="D415" s="470" t="s">
        <v>190</v>
      </c>
      <c r="E415" s="168"/>
      <c r="F415" s="168" t="s">
        <v>242</v>
      </c>
      <c r="G415" s="169" t="s">
        <v>168</v>
      </c>
      <c r="H415" s="168" t="s">
        <v>271</v>
      </c>
      <c r="I415" s="168"/>
      <c r="J415" s="484">
        <v>0</v>
      </c>
      <c r="K415" s="442">
        <v>1</v>
      </c>
      <c r="L415" s="512"/>
      <c r="M415" s="158" t="s">
        <v>216</v>
      </c>
      <c r="N415" s="158"/>
      <c r="O415" s="159">
        <f t="shared" si="30"/>
        <v>0</v>
      </c>
      <c r="P415" s="159">
        <f t="shared" si="31"/>
        <v>0</v>
      </c>
      <c r="Q415" s="160">
        <f>IF(M415="nio",0,IF(M415&gt;0,VLOOKUP(G415,'3-Productie normen'!A:L,VLOOKUP(M415,'3-Productie normen'!O:P,2,FALSE),FALSE)))</f>
        <v>0</v>
      </c>
      <c r="R415" s="160">
        <f t="shared" si="32"/>
        <v>0</v>
      </c>
      <c r="S415" s="161">
        <f>VLOOKUP(G415,'3-Productie normen'!A:L,10,FALSE)</f>
        <v>0</v>
      </c>
      <c r="T415" s="161" t="s">
        <v>238</v>
      </c>
      <c r="V415" s="123">
        <f t="shared" si="33"/>
        <v>0</v>
      </c>
    </row>
    <row r="416" spans="1:22" ht="14.1" customHeight="1">
      <c r="A416" s="138">
        <f t="shared" si="34"/>
        <v>416</v>
      </c>
      <c r="B416" s="156" t="s">
        <v>100</v>
      </c>
      <c r="C416" s="156" t="s">
        <v>297</v>
      </c>
      <c r="D416" s="470" t="s">
        <v>190</v>
      </c>
      <c r="E416" s="168"/>
      <c r="F416" s="168" t="s">
        <v>299</v>
      </c>
      <c r="G416" s="169" t="s">
        <v>168</v>
      </c>
      <c r="H416" s="168" t="s">
        <v>271</v>
      </c>
      <c r="I416" s="168"/>
      <c r="J416" s="484">
        <v>0</v>
      </c>
      <c r="K416" s="442">
        <v>1</v>
      </c>
      <c r="L416" s="512"/>
      <c r="M416" s="158" t="s">
        <v>216</v>
      </c>
      <c r="N416" s="158"/>
      <c r="O416" s="159">
        <f t="shared" si="30"/>
        <v>0</v>
      </c>
      <c r="P416" s="159">
        <f t="shared" si="31"/>
        <v>0</v>
      </c>
      <c r="Q416" s="160">
        <f>IF(M416="nio",0,IF(M416&gt;0,VLOOKUP(G416,'3-Productie normen'!A:L,VLOOKUP(M416,'3-Productie normen'!O:P,2,FALSE),FALSE)))</f>
        <v>0</v>
      </c>
      <c r="R416" s="160">
        <f t="shared" si="32"/>
        <v>0</v>
      </c>
      <c r="S416" s="161">
        <f>VLOOKUP(G416,'3-Productie normen'!A:L,10,FALSE)</f>
        <v>0</v>
      </c>
      <c r="T416" s="161" t="s">
        <v>238</v>
      </c>
      <c r="V416" s="123">
        <f t="shared" si="33"/>
        <v>0</v>
      </c>
    </row>
    <row r="417" spans="1:23" ht="14.1" customHeight="1">
      <c r="A417" s="138">
        <f t="shared" si="34"/>
        <v>417</v>
      </c>
      <c r="B417" s="156" t="s">
        <v>100</v>
      </c>
      <c r="C417" s="156" t="s">
        <v>297</v>
      </c>
      <c r="D417" s="470" t="s">
        <v>190</v>
      </c>
      <c r="E417" s="168"/>
      <c r="F417" s="168" t="s">
        <v>303</v>
      </c>
      <c r="G417" s="169" t="s">
        <v>167</v>
      </c>
      <c r="H417" s="168" t="s">
        <v>272</v>
      </c>
      <c r="I417" s="168"/>
      <c r="J417" s="484">
        <v>9.8999996185302734</v>
      </c>
      <c r="K417" s="442">
        <v>1</v>
      </c>
      <c r="L417" s="512"/>
      <c r="M417" s="158" t="s">
        <v>216</v>
      </c>
      <c r="N417" s="158"/>
      <c r="O417" s="159">
        <f t="shared" si="30"/>
        <v>0</v>
      </c>
      <c r="P417" s="159">
        <f t="shared" si="31"/>
        <v>0</v>
      </c>
      <c r="Q417" s="160">
        <f>IF(M417="nio",0,IF(M417&gt;0,VLOOKUP(G417,'3-Productie normen'!A:L,VLOOKUP(M417,'3-Productie normen'!O:P,2,FALSE),FALSE)))</f>
        <v>0</v>
      </c>
      <c r="R417" s="160">
        <f t="shared" si="32"/>
        <v>0</v>
      </c>
      <c r="S417" s="161">
        <f>VLOOKUP(G417,'3-Productie normen'!A:L,10,FALSE)</f>
        <v>0</v>
      </c>
      <c r="T417" s="161" t="s">
        <v>238</v>
      </c>
      <c r="V417" s="123">
        <f t="shared" si="33"/>
        <v>0</v>
      </c>
    </row>
    <row r="418" spans="1:23" ht="14.1" customHeight="1">
      <c r="A418" s="138">
        <f t="shared" si="34"/>
        <v>418</v>
      </c>
      <c r="B418" s="156" t="s">
        <v>100</v>
      </c>
      <c r="C418" s="156" t="s">
        <v>297</v>
      </c>
      <c r="D418" s="470" t="s">
        <v>190</v>
      </c>
      <c r="E418" s="168"/>
      <c r="F418" s="168" t="s">
        <v>224</v>
      </c>
      <c r="G418" s="169" t="s">
        <v>167</v>
      </c>
      <c r="H418" s="168" t="s">
        <v>272</v>
      </c>
      <c r="I418" s="168"/>
      <c r="J418" s="484">
        <v>24.299999237060547</v>
      </c>
      <c r="K418" s="442">
        <v>1</v>
      </c>
      <c r="L418" s="512"/>
      <c r="M418" s="158" t="s">
        <v>216</v>
      </c>
      <c r="N418" s="158"/>
      <c r="O418" s="159">
        <f t="shared" si="30"/>
        <v>0</v>
      </c>
      <c r="P418" s="159">
        <f t="shared" si="31"/>
        <v>0</v>
      </c>
      <c r="Q418" s="160">
        <f>IF(M418="nio",0,IF(M418&gt;0,VLOOKUP(G418,'3-Productie normen'!A:L,VLOOKUP(M418,'3-Productie normen'!O:P,2,FALSE),FALSE)))</f>
        <v>0</v>
      </c>
      <c r="R418" s="160">
        <f t="shared" si="32"/>
        <v>0</v>
      </c>
      <c r="S418" s="161">
        <f>VLOOKUP(G418,'3-Productie normen'!A:L,10,FALSE)</f>
        <v>0</v>
      </c>
      <c r="T418" s="161" t="s">
        <v>238</v>
      </c>
      <c r="V418" s="123">
        <f t="shared" si="33"/>
        <v>0</v>
      </c>
    </row>
    <row r="419" spans="1:23" ht="14.1" customHeight="1">
      <c r="A419" s="138">
        <f t="shared" si="34"/>
        <v>419</v>
      </c>
      <c r="B419" s="156" t="s">
        <v>100</v>
      </c>
      <c r="C419" s="156" t="s">
        <v>297</v>
      </c>
      <c r="D419" s="470" t="s">
        <v>190</v>
      </c>
      <c r="E419" s="168"/>
      <c r="F419" s="168" t="s">
        <v>242</v>
      </c>
      <c r="G419" s="169" t="s">
        <v>168</v>
      </c>
      <c r="H419" s="168" t="s">
        <v>271</v>
      </c>
      <c r="I419" s="168"/>
      <c r="J419" s="484">
        <v>0</v>
      </c>
      <c r="K419" s="442">
        <v>1</v>
      </c>
      <c r="L419" s="512"/>
      <c r="M419" s="158" t="s">
        <v>216</v>
      </c>
      <c r="N419" s="158"/>
      <c r="O419" s="159">
        <f t="shared" si="30"/>
        <v>0</v>
      </c>
      <c r="P419" s="159">
        <f t="shared" si="31"/>
        <v>0</v>
      </c>
      <c r="Q419" s="160">
        <f>IF(M419="nio",0,IF(M419&gt;0,VLOOKUP(G419,'3-Productie normen'!A:L,VLOOKUP(M419,'3-Productie normen'!O:P,2,FALSE),FALSE)))</f>
        <v>0</v>
      </c>
      <c r="R419" s="160">
        <f t="shared" si="32"/>
        <v>0</v>
      </c>
      <c r="S419" s="161">
        <f>VLOOKUP(G419,'3-Productie normen'!A:L,10,FALSE)</f>
        <v>0</v>
      </c>
      <c r="T419" s="161" t="s">
        <v>238</v>
      </c>
      <c r="V419" s="123">
        <f t="shared" si="33"/>
        <v>0</v>
      </c>
    </row>
    <row r="420" spans="1:23" ht="14.1" customHeight="1">
      <c r="A420" s="138">
        <f t="shared" si="34"/>
        <v>420</v>
      </c>
      <c r="B420" s="156" t="s">
        <v>100</v>
      </c>
      <c r="C420" s="156" t="s">
        <v>297</v>
      </c>
      <c r="D420" s="470" t="s">
        <v>190</v>
      </c>
      <c r="E420" s="168"/>
      <c r="F420" s="168" t="s">
        <v>242</v>
      </c>
      <c r="G420" s="169" t="s">
        <v>168</v>
      </c>
      <c r="H420" s="168" t="s">
        <v>271</v>
      </c>
      <c r="I420" s="168"/>
      <c r="J420" s="484">
        <v>5.5</v>
      </c>
      <c r="K420" s="442">
        <v>1</v>
      </c>
      <c r="L420" s="512"/>
      <c r="M420" s="158" t="s">
        <v>216</v>
      </c>
      <c r="N420" s="158"/>
      <c r="O420" s="159">
        <f t="shared" si="30"/>
        <v>0</v>
      </c>
      <c r="P420" s="159">
        <f t="shared" si="31"/>
        <v>0</v>
      </c>
      <c r="Q420" s="160">
        <f>IF(M420="nio",0,IF(M420&gt;0,VLOOKUP(G420,'3-Productie normen'!A:L,VLOOKUP(M420,'3-Productie normen'!O:P,2,FALSE),FALSE)))</f>
        <v>0</v>
      </c>
      <c r="R420" s="160">
        <f t="shared" si="32"/>
        <v>0</v>
      </c>
      <c r="S420" s="161">
        <f>VLOOKUP(G420,'3-Productie normen'!A:L,10,FALSE)</f>
        <v>0</v>
      </c>
      <c r="T420" s="161" t="s">
        <v>238</v>
      </c>
      <c r="V420" s="123">
        <f t="shared" si="33"/>
        <v>0</v>
      </c>
    </row>
    <row r="421" spans="1:23" ht="14.1" customHeight="1">
      <c r="A421" s="138">
        <f t="shared" si="34"/>
        <v>421</v>
      </c>
      <c r="B421" s="156" t="s">
        <v>100</v>
      </c>
      <c r="C421" s="156" t="s">
        <v>297</v>
      </c>
      <c r="D421" s="470" t="s">
        <v>190</v>
      </c>
      <c r="E421" s="168"/>
      <c r="F421" s="168" t="s">
        <v>220</v>
      </c>
      <c r="G421" s="169" t="s">
        <v>167</v>
      </c>
      <c r="H421" s="168" t="s">
        <v>240</v>
      </c>
      <c r="I421" s="121"/>
      <c r="J421" s="484">
        <v>285.29998779296875</v>
      </c>
      <c r="K421" s="442">
        <v>1</v>
      </c>
      <c r="L421" s="512"/>
      <c r="M421" s="158" t="s">
        <v>216</v>
      </c>
      <c r="N421" s="158"/>
      <c r="O421" s="159">
        <f t="shared" si="30"/>
        <v>0</v>
      </c>
      <c r="P421" s="159">
        <f t="shared" si="31"/>
        <v>0</v>
      </c>
      <c r="Q421" s="160">
        <f>IF(M421="nio",0,IF(M421&gt;0,VLOOKUP(G421,'3-Productie normen'!A:L,VLOOKUP(M421,'3-Productie normen'!O:P,2,FALSE),FALSE)))</f>
        <v>0</v>
      </c>
      <c r="R421" s="160">
        <f t="shared" si="32"/>
        <v>0</v>
      </c>
      <c r="S421" s="161">
        <f>VLOOKUP(G421,'3-Productie normen'!A:L,10,FALSE)</f>
        <v>0</v>
      </c>
      <c r="T421" s="161" t="s">
        <v>238</v>
      </c>
      <c r="V421" s="123">
        <f t="shared" si="33"/>
        <v>0</v>
      </c>
    </row>
    <row r="422" spans="1:23" ht="14.1" customHeight="1">
      <c r="A422" s="138">
        <f t="shared" si="34"/>
        <v>422</v>
      </c>
      <c r="B422" s="156" t="s">
        <v>100</v>
      </c>
      <c r="C422" s="156" t="s">
        <v>297</v>
      </c>
      <c r="D422" s="472" t="s">
        <v>190</v>
      </c>
      <c r="E422" s="473"/>
      <c r="F422" s="473" t="s">
        <v>204</v>
      </c>
      <c r="G422" s="474" t="s">
        <v>163</v>
      </c>
      <c r="H422" s="474" t="s">
        <v>231</v>
      </c>
      <c r="I422" s="474"/>
      <c r="J422" s="486">
        <v>7.320000171661377</v>
      </c>
      <c r="K422" s="572">
        <v>1</v>
      </c>
      <c r="L422" s="442">
        <v>1</v>
      </c>
      <c r="M422" s="158">
        <v>255</v>
      </c>
      <c r="N422" s="158">
        <v>5</v>
      </c>
      <c r="O422" s="159" t="e">
        <f t="shared" si="30"/>
        <v>#DIV/0!</v>
      </c>
      <c r="P422" s="159" t="e">
        <f t="shared" si="31"/>
        <v>#DIV/0!</v>
      </c>
      <c r="Q422" s="160">
        <f>IF(M422="nio",0,IF(M422&gt;0,VLOOKUP(G422,'3-Productie normen'!A:L,VLOOKUP(M422,'3-Productie normen'!O:P,2,FALSE),FALSE)))</f>
        <v>0</v>
      </c>
      <c r="R422" s="160">
        <f t="shared" si="32"/>
        <v>0</v>
      </c>
      <c r="S422" s="161" t="str">
        <f>VLOOKUP(G422,'3-Productie normen'!A:L,10,FALSE)</f>
        <v>V</v>
      </c>
      <c r="T422" s="161" t="s">
        <v>238</v>
      </c>
      <c r="V422" s="123">
        <f t="shared" si="33"/>
        <v>1866.6000437736511</v>
      </c>
      <c r="W422" s="172"/>
    </row>
    <row r="423" spans="1:23" ht="14.1" customHeight="1">
      <c r="A423" s="138">
        <f t="shared" si="34"/>
        <v>423</v>
      </c>
      <c r="B423" s="156" t="s">
        <v>100</v>
      </c>
      <c r="C423" s="156" t="s">
        <v>297</v>
      </c>
      <c r="D423" s="124" t="s">
        <v>199</v>
      </c>
      <c r="E423" s="157"/>
      <c r="F423" s="475" t="s">
        <v>299</v>
      </c>
      <c r="G423" s="475" t="s">
        <v>168</v>
      </c>
      <c r="H423" s="121" t="s">
        <v>271</v>
      </c>
      <c r="I423" s="121"/>
      <c r="J423" s="482">
        <v>0</v>
      </c>
      <c r="K423" s="572">
        <v>1</v>
      </c>
      <c r="L423" s="512"/>
      <c r="M423" s="158" t="s">
        <v>216</v>
      </c>
      <c r="N423" s="158"/>
      <c r="O423" s="159">
        <f t="shared" si="30"/>
        <v>0</v>
      </c>
      <c r="P423" s="159">
        <f t="shared" si="31"/>
        <v>0</v>
      </c>
      <c r="Q423" s="160">
        <f>IF(M423="nio",0,IF(M423&gt;0,VLOOKUP(G423,'3-Productie normen'!A:L,VLOOKUP(M423,'3-Productie normen'!O:P,2,FALSE),FALSE)))</f>
        <v>0</v>
      </c>
      <c r="R423" s="160">
        <f t="shared" si="32"/>
        <v>0</v>
      </c>
      <c r="S423" s="161">
        <f>VLOOKUP(G423,'3-Productie normen'!A:L,10,FALSE)</f>
        <v>0</v>
      </c>
      <c r="T423" s="161" t="s">
        <v>238</v>
      </c>
      <c r="V423" s="123">
        <f t="shared" si="33"/>
        <v>0</v>
      </c>
      <c r="W423" s="172"/>
    </row>
    <row r="424" spans="1:23" ht="14.1" customHeight="1">
      <c r="A424" s="138">
        <f t="shared" si="34"/>
        <v>424</v>
      </c>
      <c r="B424" s="156" t="s">
        <v>100</v>
      </c>
      <c r="C424" s="156" t="s">
        <v>297</v>
      </c>
      <c r="D424" s="124" t="s">
        <v>199</v>
      </c>
      <c r="E424" s="157"/>
      <c r="F424" s="475" t="s">
        <v>242</v>
      </c>
      <c r="G424" s="475" t="s">
        <v>168</v>
      </c>
      <c r="H424" s="121" t="s">
        <v>271</v>
      </c>
      <c r="I424" s="121"/>
      <c r="J424" s="482">
        <v>0</v>
      </c>
      <c r="K424" s="572">
        <v>1</v>
      </c>
      <c r="L424" s="512"/>
      <c r="M424" s="158" t="s">
        <v>216</v>
      </c>
      <c r="N424" s="158"/>
      <c r="O424" s="159">
        <f t="shared" si="30"/>
        <v>0</v>
      </c>
      <c r="P424" s="159">
        <f t="shared" si="31"/>
        <v>0</v>
      </c>
      <c r="Q424" s="160">
        <f>IF(M424="nio",0,IF(M424&gt;0,VLOOKUP(G424,'3-Productie normen'!A:L,VLOOKUP(M424,'3-Productie normen'!O:P,2,FALSE),FALSE)))</f>
        <v>0</v>
      </c>
      <c r="R424" s="160">
        <f t="shared" si="32"/>
        <v>0</v>
      </c>
      <c r="S424" s="161">
        <f>VLOOKUP(G424,'3-Productie normen'!A:L,10,FALSE)</f>
        <v>0</v>
      </c>
      <c r="T424" s="161" t="s">
        <v>238</v>
      </c>
      <c r="V424" s="123">
        <f t="shared" si="33"/>
        <v>0</v>
      </c>
      <c r="W424" s="172"/>
    </row>
    <row r="425" spans="1:23" ht="14.1" customHeight="1">
      <c r="A425" s="138">
        <f t="shared" si="34"/>
        <v>425</v>
      </c>
      <c r="B425" s="156" t="s">
        <v>100</v>
      </c>
      <c r="C425" s="156" t="s">
        <v>297</v>
      </c>
      <c r="D425" s="124" t="s">
        <v>199</v>
      </c>
      <c r="E425" s="157"/>
      <c r="F425" s="475" t="s">
        <v>212</v>
      </c>
      <c r="G425" s="475" t="s">
        <v>166</v>
      </c>
      <c r="H425" s="121" t="s">
        <v>276</v>
      </c>
      <c r="I425" s="121" t="s">
        <v>196</v>
      </c>
      <c r="J425" s="482">
        <v>25.440000534057617</v>
      </c>
      <c r="K425" s="572">
        <v>1</v>
      </c>
      <c r="L425" s="442">
        <v>1</v>
      </c>
      <c r="M425" s="158">
        <v>255</v>
      </c>
      <c r="N425" s="158">
        <v>5</v>
      </c>
      <c r="O425" s="159" t="e">
        <f t="shared" si="30"/>
        <v>#DIV/0!</v>
      </c>
      <c r="P425" s="159" t="e">
        <f t="shared" si="31"/>
        <v>#DIV/0!</v>
      </c>
      <c r="Q425" s="160">
        <f>IF(M425="nio",0,IF(M425&gt;0,VLOOKUP(G425,'3-Productie normen'!A:L,VLOOKUP(M425,'3-Productie normen'!O:P,2,FALSE),FALSE)))</f>
        <v>0</v>
      </c>
      <c r="R425" s="160">
        <f t="shared" si="32"/>
        <v>0</v>
      </c>
      <c r="S425" s="161" t="str">
        <f>VLOOKUP(G425,'3-Productie normen'!A:L,10,FALSE)</f>
        <v>V</v>
      </c>
      <c r="T425" s="161" t="s">
        <v>238</v>
      </c>
      <c r="V425" s="123">
        <f t="shared" si="33"/>
        <v>6487.2001361846924</v>
      </c>
      <c r="W425" s="172"/>
    </row>
    <row r="426" spans="1:23" ht="14.1" customHeight="1">
      <c r="A426" s="138">
        <f t="shared" si="34"/>
        <v>426</v>
      </c>
      <c r="B426" s="156" t="s">
        <v>100</v>
      </c>
      <c r="C426" s="156" t="s">
        <v>297</v>
      </c>
      <c r="D426" s="124" t="s">
        <v>199</v>
      </c>
      <c r="E426" s="157"/>
      <c r="F426" s="475" t="s">
        <v>235</v>
      </c>
      <c r="G426" s="156" t="s">
        <v>165</v>
      </c>
      <c r="H426" s="121" t="s">
        <v>276</v>
      </c>
      <c r="I426" s="121" t="s">
        <v>196</v>
      </c>
      <c r="J426" s="482">
        <v>10.600000381469727</v>
      </c>
      <c r="K426" s="572">
        <v>1</v>
      </c>
      <c r="L426" s="442">
        <v>1</v>
      </c>
      <c r="M426" s="158">
        <v>255</v>
      </c>
      <c r="N426" s="158">
        <v>5</v>
      </c>
      <c r="O426" s="159" t="e">
        <f t="shared" si="30"/>
        <v>#DIV/0!</v>
      </c>
      <c r="P426" s="159" t="e">
        <f t="shared" si="31"/>
        <v>#DIV/0!</v>
      </c>
      <c r="Q426" s="160">
        <f>IF(M426="nio",0,IF(M426&gt;0,VLOOKUP(G426,'3-Productie normen'!A:L,VLOOKUP(M426,'3-Productie normen'!O:P,2,FALSE),FALSE)))</f>
        <v>0</v>
      </c>
      <c r="R426" s="160">
        <f t="shared" si="32"/>
        <v>0</v>
      </c>
      <c r="S426" s="161" t="str">
        <f>VLOOKUP(G426,'3-Productie normen'!A:L,10,FALSE)</f>
        <v>B</v>
      </c>
      <c r="T426" s="161" t="s">
        <v>238</v>
      </c>
      <c r="V426" s="123">
        <f t="shared" si="33"/>
        <v>2703.0000972747803</v>
      </c>
      <c r="W426" s="172"/>
    </row>
    <row r="427" spans="1:23" ht="14.1" customHeight="1">
      <c r="A427" s="138">
        <f t="shared" si="34"/>
        <v>427</v>
      </c>
      <c r="B427" s="156" t="s">
        <v>100</v>
      </c>
      <c r="C427" s="156" t="s">
        <v>297</v>
      </c>
      <c r="D427" s="124" t="s">
        <v>199</v>
      </c>
      <c r="E427" s="157"/>
      <c r="F427" s="475" t="s">
        <v>235</v>
      </c>
      <c r="G427" s="156" t="s">
        <v>165</v>
      </c>
      <c r="H427" s="121" t="s">
        <v>276</v>
      </c>
      <c r="I427" s="121" t="s">
        <v>196</v>
      </c>
      <c r="J427" s="482">
        <v>10.5</v>
      </c>
      <c r="K427" s="572">
        <v>1</v>
      </c>
      <c r="L427" s="442">
        <v>1</v>
      </c>
      <c r="M427" s="158">
        <v>255</v>
      </c>
      <c r="N427" s="158">
        <v>5</v>
      </c>
      <c r="O427" s="159" t="e">
        <f t="shared" si="30"/>
        <v>#DIV/0!</v>
      </c>
      <c r="P427" s="159" t="e">
        <f t="shared" si="31"/>
        <v>#DIV/0!</v>
      </c>
      <c r="Q427" s="160">
        <f>IF(M427="nio",0,IF(M427&gt;0,VLOOKUP(G427,'3-Productie normen'!A:L,VLOOKUP(M427,'3-Productie normen'!O:P,2,FALSE),FALSE)))</f>
        <v>0</v>
      </c>
      <c r="R427" s="160">
        <f t="shared" si="32"/>
        <v>0</v>
      </c>
      <c r="S427" s="161" t="str">
        <f>VLOOKUP(G427,'3-Productie normen'!A:L,10,FALSE)</f>
        <v>B</v>
      </c>
      <c r="T427" s="161" t="s">
        <v>238</v>
      </c>
      <c r="V427" s="123">
        <f t="shared" si="33"/>
        <v>2677.5</v>
      </c>
    </row>
    <row r="428" spans="1:23" ht="14.1" customHeight="1">
      <c r="A428" s="138">
        <f t="shared" si="34"/>
        <v>428</v>
      </c>
      <c r="B428" s="156" t="s">
        <v>100</v>
      </c>
      <c r="C428" s="156" t="s">
        <v>297</v>
      </c>
      <c r="D428" s="124" t="s">
        <v>199</v>
      </c>
      <c r="E428" s="157"/>
      <c r="F428" s="475" t="s">
        <v>235</v>
      </c>
      <c r="G428" s="156" t="s">
        <v>165</v>
      </c>
      <c r="H428" s="121" t="s">
        <v>276</v>
      </c>
      <c r="I428" s="121" t="s">
        <v>196</v>
      </c>
      <c r="J428" s="482">
        <v>31.5</v>
      </c>
      <c r="K428" s="572">
        <v>1</v>
      </c>
      <c r="L428" s="442">
        <v>1</v>
      </c>
      <c r="M428" s="158">
        <v>255</v>
      </c>
      <c r="N428" s="158">
        <v>5</v>
      </c>
      <c r="O428" s="159" t="e">
        <f t="shared" si="30"/>
        <v>#DIV/0!</v>
      </c>
      <c r="P428" s="159" t="e">
        <f t="shared" si="31"/>
        <v>#DIV/0!</v>
      </c>
      <c r="Q428" s="160">
        <f>IF(M428="nio",0,IF(M428&gt;0,VLOOKUP(G428,'3-Productie normen'!A:L,VLOOKUP(M428,'3-Productie normen'!O:P,2,FALSE),FALSE)))</f>
        <v>0</v>
      </c>
      <c r="R428" s="160">
        <f t="shared" si="32"/>
        <v>0</v>
      </c>
      <c r="S428" s="161" t="str">
        <f>VLOOKUP(G428,'3-Productie normen'!A:L,10,FALSE)</f>
        <v>B</v>
      </c>
      <c r="T428" s="161" t="s">
        <v>238</v>
      </c>
      <c r="V428" s="123">
        <f t="shared" si="33"/>
        <v>8032.5</v>
      </c>
    </row>
    <row r="429" spans="1:23" ht="14.1" customHeight="1">
      <c r="A429" s="138">
        <f t="shared" si="34"/>
        <v>429</v>
      </c>
      <c r="B429" s="156" t="s">
        <v>100</v>
      </c>
      <c r="C429" s="156" t="s">
        <v>297</v>
      </c>
      <c r="D429" s="124" t="s">
        <v>199</v>
      </c>
      <c r="E429" s="157"/>
      <c r="F429" s="475" t="s">
        <v>235</v>
      </c>
      <c r="G429" s="156" t="s">
        <v>165</v>
      </c>
      <c r="H429" s="121" t="s">
        <v>276</v>
      </c>
      <c r="I429" s="121" t="s">
        <v>196</v>
      </c>
      <c r="J429" s="482">
        <v>14.199999809265137</v>
      </c>
      <c r="K429" s="572">
        <v>1</v>
      </c>
      <c r="L429" s="442">
        <v>1</v>
      </c>
      <c r="M429" s="158">
        <v>255</v>
      </c>
      <c r="N429" s="158">
        <v>5</v>
      </c>
      <c r="O429" s="159" t="e">
        <f t="shared" si="30"/>
        <v>#DIV/0!</v>
      </c>
      <c r="P429" s="159" t="e">
        <f t="shared" si="31"/>
        <v>#DIV/0!</v>
      </c>
      <c r="Q429" s="160">
        <f>IF(M429="nio",0,IF(M429&gt;0,VLOOKUP(G429,'3-Productie normen'!A:L,VLOOKUP(M429,'3-Productie normen'!O:P,2,FALSE),FALSE)))</f>
        <v>0</v>
      </c>
      <c r="R429" s="160">
        <f t="shared" si="32"/>
        <v>0</v>
      </c>
      <c r="S429" s="161" t="str">
        <f>VLOOKUP(G429,'3-Productie normen'!A:L,10,FALSE)</f>
        <v>B</v>
      </c>
      <c r="T429" s="161" t="s">
        <v>238</v>
      </c>
      <c r="V429" s="123">
        <f t="shared" si="33"/>
        <v>3620.9999513626099</v>
      </c>
    </row>
    <row r="430" spans="1:23" ht="14.1" customHeight="1">
      <c r="A430" s="138">
        <f t="shared" si="34"/>
        <v>430</v>
      </c>
      <c r="B430" s="156" t="s">
        <v>100</v>
      </c>
      <c r="C430" s="156" t="s">
        <v>297</v>
      </c>
      <c r="D430" s="124" t="s">
        <v>199</v>
      </c>
      <c r="E430" s="157"/>
      <c r="F430" s="475" t="s">
        <v>305</v>
      </c>
      <c r="G430" s="475" t="s">
        <v>138</v>
      </c>
      <c r="H430" s="121" t="s">
        <v>276</v>
      </c>
      <c r="I430" s="121" t="s">
        <v>196</v>
      </c>
      <c r="J430" s="482">
        <v>5.940000057220459</v>
      </c>
      <c r="K430" s="572">
        <v>1</v>
      </c>
      <c r="L430" s="442">
        <v>1</v>
      </c>
      <c r="M430" s="158">
        <v>255</v>
      </c>
      <c r="N430" s="158">
        <v>5</v>
      </c>
      <c r="O430" s="159" t="e">
        <f t="shared" si="30"/>
        <v>#DIV/0!</v>
      </c>
      <c r="P430" s="159" t="e">
        <f t="shared" si="31"/>
        <v>#DIV/0!</v>
      </c>
      <c r="Q430" s="160">
        <f>IF(M430="nio",0,IF(M430&gt;0,VLOOKUP(G430,'3-Productie normen'!A:L,VLOOKUP(M430,'3-Productie normen'!O:P,2,FALSE),FALSE)))</f>
        <v>0</v>
      </c>
      <c r="R430" s="160">
        <f t="shared" si="32"/>
        <v>0</v>
      </c>
      <c r="S430" s="161" t="str">
        <f>VLOOKUP(G430,'3-Productie normen'!A:L,10,FALSE)</f>
        <v>B</v>
      </c>
      <c r="T430" s="161" t="s">
        <v>238</v>
      </c>
      <c r="V430" s="123">
        <f t="shared" si="33"/>
        <v>1514.700014591217</v>
      </c>
    </row>
    <row r="431" spans="1:23" ht="14.1" customHeight="1">
      <c r="A431" s="138">
        <f t="shared" si="34"/>
        <v>431</v>
      </c>
      <c r="B431" s="156" t="s">
        <v>100</v>
      </c>
      <c r="C431" s="156" t="s">
        <v>297</v>
      </c>
      <c r="D431" s="124" t="s">
        <v>199</v>
      </c>
      <c r="E431" s="157"/>
      <c r="F431" s="475" t="s">
        <v>306</v>
      </c>
      <c r="G431" s="475" t="s">
        <v>166</v>
      </c>
      <c r="H431" s="121" t="s">
        <v>276</v>
      </c>
      <c r="I431" s="121" t="s">
        <v>196</v>
      </c>
      <c r="J431" s="482">
        <v>9</v>
      </c>
      <c r="K431" s="572">
        <v>1</v>
      </c>
      <c r="L431" s="442">
        <v>1</v>
      </c>
      <c r="M431" s="158">
        <v>255</v>
      </c>
      <c r="N431" s="158">
        <v>5</v>
      </c>
      <c r="O431" s="159" t="e">
        <f t="shared" si="30"/>
        <v>#DIV/0!</v>
      </c>
      <c r="P431" s="159" t="e">
        <f t="shared" si="31"/>
        <v>#DIV/0!</v>
      </c>
      <c r="Q431" s="160">
        <f>IF(M431="nio",0,IF(M431&gt;0,VLOOKUP(G431,'3-Productie normen'!A:L,VLOOKUP(M431,'3-Productie normen'!O:P,2,FALSE),FALSE)))</f>
        <v>0</v>
      </c>
      <c r="R431" s="160">
        <f t="shared" si="32"/>
        <v>0</v>
      </c>
      <c r="S431" s="161" t="str">
        <f>VLOOKUP(G431,'3-Productie normen'!A:L,10,FALSE)</f>
        <v>V</v>
      </c>
      <c r="T431" s="161" t="s">
        <v>238</v>
      </c>
      <c r="V431" s="123">
        <f t="shared" si="33"/>
        <v>2295</v>
      </c>
    </row>
    <row r="432" spans="1:23" ht="14.1" customHeight="1">
      <c r="A432" s="138">
        <f t="shared" si="34"/>
        <v>432</v>
      </c>
      <c r="B432" s="156" t="s">
        <v>100</v>
      </c>
      <c r="C432" s="156" t="s">
        <v>297</v>
      </c>
      <c r="D432" s="124" t="s">
        <v>199</v>
      </c>
      <c r="E432" s="157"/>
      <c r="F432" s="475" t="s">
        <v>212</v>
      </c>
      <c r="G432" s="475" t="s">
        <v>166</v>
      </c>
      <c r="H432" s="121" t="s">
        <v>276</v>
      </c>
      <c r="I432" s="121" t="s">
        <v>196</v>
      </c>
      <c r="J432" s="482">
        <v>116.26999664306641</v>
      </c>
      <c r="K432" s="572">
        <v>1</v>
      </c>
      <c r="L432" s="442">
        <v>1</v>
      </c>
      <c r="M432" s="158">
        <v>255</v>
      </c>
      <c r="N432" s="158">
        <v>5</v>
      </c>
      <c r="O432" s="159" t="e">
        <f t="shared" si="30"/>
        <v>#DIV/0!</v>
      </c>
      <c r="P432" s="159" t="e">
        <f t="shared" si="31"/>
        <v>#DIV/0!</v>
      </c>
      <c r="Q432" s="160">
        <f>IF(M432="nio",0,IF(M432&gt;0,VLOOKUP(G432,'3-Productie normen'!A:L,VLOOKUP(M432,'3-Productie normen'!O:P,2,FALSE),FALSE)))</f>
        <v>0</v>
      </c>
      <c r="R432" s="160">
        <f t="shared" si="32"/>
        <v>0</v>
      </c>
      <c r="S432" s="161" t="str">
        <f>VLOOKUP(G432,'3-Productie normen'!A:L,10,FALSE)</f>
        <v>V</v>
      </c>
      <c r="T432" s="161" t="s">
        <v>238</v>
      </c>
      <c r="V432" s="123">
        <f t="shared" si="33"/>
        <v>29648.849143981934</v>
      </c>
    </row>
    <row r="433" spans="1:22" ht="14.1" customHeight="1">
      <c r="A433" s="138">
        <f t="shared" si="34"/>
        <v>433</v>
      </c>
      <c r="B433" s="156" t="s">
        <v>100</v>
      </c>
      <c r="C433" s="156" t="s">
        <v>297</v>
      </c>
      <c r="D433" s="124" t="s">
        <v>199</v>
      </c>
      <c r="E433" s="157"/>
      <c r="F433" s="475" t="s">
        <v>200</v>
      </c>
      <c r="G433" s="475" t="s">
        <v>138</v>
      </c>
      <c r="H433" s="121" t="s">
        <v>276</v>
      </c>
      <c r="I433" s="121" t="s">
        <v>196</v>
      </c>
      <c r="J433" s="482">
        <v>15.899999618530273</v>
      </c>
      <c r="K433" s="572">
        <v>1</v>
      </c>
      <c r="L433" s="442">
        <v>1</v>
      </c>
      <c r="M433" s="158">
        <v>255</v>
      </c>
      <c r="N433" s="158">
        <v>5</v>
      </c>
      <c r="O433" s="159" t="e">
        <f t="shared" si="30"/>
        <v>#DIV/0!</v>
      </c>
      <c r="P433" s="159" t="e">
        <f t="shared" si="31"/>
        <v>#DIV/0!</v>
      </c>
      <c r="Q433" s="160">
        <f>IF(M433="nio",0,IF(M433&gt;0,VLOOKUP(G433,'3-Productie normen'!A:L,VLOOKUP(M433,'3-Productie normen'!O:P,2,FALSE),FALSE)))</f>
        <v>0</v>
      </c>
      <c r="R433" s="160">
        <f t="shared" si="32"/>
        <v>0</v>
      </c>
      <c r="S433" s="161" t="str">
        <f>VLOOKUP(G433,'3-Productie normen'!A:L,10,FALSE)</f>
        <v>B</v>
      </c>
      <c r="T433" s="161" t="s">
        <v>238</v>
      </c>
      <c r="V433" s="123">
        <f t="shared" si="33"/>
        <v>4054.4999027252197</v>
      </c>
    </row>
    <row r="434" spans="1:22" ht="14.1" customHeight="1">
      <c r="A434" s="138">
        <f t="shared" si="34"/>
        <v>434</v>
      </c>
      <c r="B434" s="156" t="s">
        <v>100</v>
      </c>
      <c r="C434" s="156" t="s">
        <v>297</v>
      </c>
      <c r="D434" s="124" t="s">
        <v>199</v>
      </c>
      <c r="E434" s="157"/>
      <c r="F434" s="475" t="s">
        <v>200</v>
      </c>
      <c r="G434" s="475" t="s">
        <v>138</v>
      </c>
      <c r="H434" s="121" t="s">
        <v>276</v>
      </c>
      <c r="I434" s="121" t="s">
        <v>196</v>
      </c>
      <c r="J434" s="482">
        <v>24.100000381469727</v>
      </c>
      <c r="K434" s="572">
        <v>1</v>
      </c>
      <c r="L434" s="442">
        <v>1</v>
      </c>
      <c r="M434" s="158">
        <v>255</v>
      </c>
      <c r="N434" s="158">
        <v>5</v>
      </c>
      <c r="O434" s="159" t="e">
        <f t="shared" si="30"/>
        <v>#DIV/0!</v>
      </c>
      <c r="P434" s="159" t="e">
        <f t="shared" si="31"/>
        <v>#DIV/0!</v>
      </c>
      <c r="Q434" s="160">
        <f>IF(M434="nio",0,IF(M434&gt;0,VLOOKUP(G434,'3-Productie normen'!A:L,VLOOKUP(M434,'3-Productie normen'!O:P,2,FALSE),FALSE)))</f>
        <v>0</v>
      </c>
      <c r="R434" s="160">
        <f t="shared" si="32"/>
        <v>0</v>
      </c>
      <c r="S434" s="161" t="str">
        <f>VLOOKUP(G434,'3-Productie normen'!A:L,10,FALSE)</f>
        <v>B</v>
      </c>
      <c r="T434" s="161" t="s">
        <v>238</v>
      </c>
      <c r="V434" s="123">
        <f t="shared" si="33"/>
        <v>6145.5000972747803</v>
      </c>
    </row>
    <row r="435" spans="1:22" ht="14.1" customHeight="1">
      <c r="A435" s="138">
        <f t="shared" si="34"/>
        <v>435</v>
      </c>
      <c r="B435" s="156" t="s">
        <v>100</v>
      </c>
      <c r="C435" s="156" t="s">
        <v>297</v>
      </c>
      <c r="D435" s="124" t="s">
        <v>199</v>
      </c>
      <c r="E435" s="157"/>
      <c r="F435" s="475" t="s">
        <v>200</v>
      </c>
      <c r="G435" s="475" t="s">
        <v>138</v>
      </c>
      <c r="H435" s="121" t="s">
        <v>276</v>
      </c>
      <c r="I435" s="121" t="s">
        <v>196</v>
      </c>
      <c r="J435" s="482">
        <v>16.899999618530273</v>
      </c>
      <c r="K435" s="572">
        <v>1</v>
      </c>
      <c r="L435" s="442">
        <v>1</v>
      </c>
      <c r="M435" s="158">
        <v>255</v>
      </c>
      <c r="N435" s="158">
        <v>5</v>
      </c>
      <c r="O435" s="159" t="e">
        <f t="shared" si="30"/>
        <v>#DIV/0!</v>
      </c>
      <c r="P435" s="159" t="e">
        <f t="shared" si="31"/>
        <v>#DIV/0!</v>
      </c>
      <c r="Q435" s="160">
        <f>IF(M435="nio",0,IF(M435&gt;0,VLOOKUP(G435,'3-Productie normen'!A:L,VLOOKUP(M435,'3-Productie normen'!O:P,2,FALSE),FALSE)))</f>
        <v>0</v>
      </c>
      <c r="R435" s="160">
        <f t="shared" si="32"/>
        <v>0</v>
      </c>
      <c r="S435" s="161" t="str">
        <f>VLOOKUP(G435,'3-Productie normen'!A:L,10,FALSE)</f>
        <v>B</v>
      </c>
      <c r="T435" s="161" t="s">
        <v>238</v>
      </c>
      <c r="V435" s="123">
        <f t="shared" si="33"/>
        <v>4309.4999027252197</v>
      </c>
    </row>
    <row r="436" spans="1:22" ht="14.1" customHeight="1">
      <c r="A436" s="138">
        <f t="shared" si="34"/>
        <v>436</v>
      </c>
      <c r="B436" s="156" t="s">
        <v>100</v>
      </c>
      <c r="C436" s="156" t="s">
        <v>297</v>
      </c>
      <c r="D436" s="124" t="s">
        <v>199</v>
      </c>
      <c r="E436" s="157"/>
      <c r="F436" s="475" t="s">
        <v>200</v>
      </c>
      <c r="G436" s="475" t="s">
        <v>138</v>
      </c>
      <c r="H436" s="121" t="s">
        <v>276</v>
      </c>
      <c r="I436" s="121" t="s">
        <v>196</v>
      </c>
      <c r="J436" s="482">
        <v>32.5</v>
      </c>
      <c r="K436" s="572">
        <v>1</v>
      </c>
      <c r="L436" s="442">
        <v>1</v>
      </c>
      <c r="M436" s="158">
        <v>255</v>
      </c>
      <c r="N436" s="158">
        <v>5</v>
      </c>
      <c r="O436" s="159" t="e">
        <f t="shared" si="30"/>
        <v>#DIV/0!</v>
      </c>
      <c r="P436" s="159" t="e">
        <f t="shared" si="31"/>
        <v>#DIV/0!</v>
      </c>
      <c r="Q436" s="160">
        <f>IF(M436="nio",0,IF(M436&gt;0,VLOOKUP(G436,'3-Productie normen'!A:L,VLOOKUP(M436,'3-Productie normen'!O:P,2,FALSE),FALSE)))</f>
        <v>0</v>
      </c>
      <c r="R436" s="160">
        <f t="shared" si="32"/>
        <v>0</v>
      </c>
      <c r="S436" s="161" t="str">
        <f>VLOOKUP(G436,'3-Productie normen'!A:L,10,FALSE)</f>
        <v>B</v>
      </c>
      <c r="T436" s="161" t="s">
        <v>238</v>
      </c>
      <c r="V436" s="123">
        <f t="shared" si="33"/>
        <v>8287.5</v>
      </c>
    </row>
    <row r="437" spans="1:22" ht="14.1" customHeight="1">
      <c r="A437" s="138">
        <f t="shared" si="34"/>
        <v>437</v>
      </c>
      <c r="B437" s="156" t="s">
        <v>100</v>
      </c>
      <c r="C437" s="156" t="s">
        <v>297</v>
      </c>
      <c r="D437" s="124" t="s">
        <v>199</v>
      </c>
      <c r="E437" s="157"/>
      <c r="F437" s="475" t="s">
        <v>200</v>
      </c>
      <c r="G437" s="475" t="s">
        <v>138</v>
      </c>
      <c r="H437" s="121" t="s">
        <v>276</v>
      </c>
      <c r="I437" s="121" t="s">
        <v>196</v>
      </c>
      <c r="J437" s="482">
        <v>15.899999618530273</v>
      </c>
      <c r="K437" s="572">
        <v>1</v>
      </c>
      <c r="L437" s="442">
        <v>1</v>
      </c>
      <c r="M437" s="158">
        <v>255</v>
      </c>
      <c r="N437" s="158">
        <v>5</v>
      </c>
      <c r="O437" s="159" t="e">
        <f t="shared" si="30"/>
        <v>#DIV/0!</v>
      </c>
      <c r="P437" s="159" t="e">
        <f t="shared" si="31"/>
        <v>#DIV/0!</v>
      </c>
      <c r="Q437" s="160">
        <f>IF(M437="nio",0,IF(M437&gt;0,VLOOKUP(G437,'3-Productie normen'!A:L,VLOOKUP(M437,'3-Productie normen'!O:P,2,FALSE),FALSE)))</f>
        <v>0</v>
      </c>
      <c r="R437" s="160">
        <f t="shared" si="32"/>
        <v>0</v>
      </c>
      <c r="S437" s="161" t="str">
        <f>VLOOKUP(G437,'3-Productie normen'!A:L,10,FALSE)</f>
        <v>B</v>
      </c>
      <c r="T437" s="161" t="s">
        <v>238</v>
      </c>
      <c r="V437" s="123">
        <f t="shared" si="33"/>
        <v>4054.4999027252197</v>
      </c>
    </row>
    <row r="438" spans="1:22" ht="14.1" customHeight="1">
      <c r="A438" s="138">
        <f t="shared" si="34"/>
        <v>438</v>
      </c>
      <c r="B438" s="156" t="s">
        <v>100</v>
      </c>
      <c r="C438" s="156" t="s">
        <v>297</v>
      </c>
      <c r="D438" s="124" t="s">
        <v>199</v>
      </c>
      <c r="E438" s="157"/>
      <c r="F438" s="475" t="s">
        <v>307</v>
      </c>
      <c r="G438" s="475" t="s">
        <v>138</v>
      </c>
      <c r="H438" s="121" t="s">
        <v>276</v>
      </c>
      <c r="I438" s="121" t="s">
        <v>196</v>
      </c>
      <c r="J438" s="482">
        <v>51.799999237060547</v>
      </c>
      <c r="K438" s="572">
        <v>1</v>
      </c>
      <c r="L438" s="442">
        <v>1</v>
      </c>
      <c r="M438" s="158">
        <v>255</v>
      </c>
      <c r="N438" s="158">
        <v>5</v>
      </c>
      <c r="O438" s="159" t="e">
        <f t="shared" si="30"/>
        <v>#DIV/0!</v>
      </c>
      <c r="P438" s="159" t="e">
        <f t="shared" si="31"/>
        <v>#DIV/0!</v>
      </c>
      <c r="Q438" s="160">
        <f>IF(M438="nio",0,IF(M438&gt;0,VLOOKUP(G438,'3-Productie normen'!A:L,VLOOKUP(M438,'3-Productie normen'!O:P,2,FALSE),FALSE)))</f>
        <v>0</v>
      </c>
      <c r="R438" s="160">
        <f t="shared" si="32"/>
        <v>0</v>
      </c>
      <c r="S438" s="161" t="str">
        <f>VLOOKUP(G438,'3-Productie normen'!A:L,10,FALSE)</f>
        <v>B</v>
      </c>
      <c r="T438" s="161" t="s">
        <v>238</v>
      </c>
      <c r="V438" s="123">
        <f t="shared" si="33"/>
        <v>13208.999805450439</v>
      </c>
    </row>
    <row r="439" spans="1:22" ht="14.1" customHeight="1">
      <c r="A439" s="138">
        <f t="shared" si="34"/>
        <v>439</v>
      </c>
      <c r="B439" s="156" t="s">
        <v>100</v>
      </c>
      <c r="C439" s="156" t="s">
        <v>297</v>
      </c>
      <c r="D439" s="124" t="s">
        <v>199</v>
      </c>
      <c r="E439" s="157"/>
      <c r="F439" s="475" t="s">
        <v>307</v>
      </c>
      <c r="G439" s="475" t="s">
        <v>138</v>
      </c>
      <c r="H439" s="121" t="s">
        <v>276</v>
      </c>
      <c r="I439" s="121" t="s">
        <v>196</v>
      </c>
      <c r="J439" s="482">
        <v>51</v>
      </c>
      <c r="K439" s="572">
        <v>1</v>
      </c>
      <c r="L439" s="442">
        <v>1</v>
      </c>
      <c r="M439" s="158">
        <v>255</v>
      </c>
      <c r="N439" s="158">
        <v>5</v>
      </c>
      <c r="O439" s="159" t="e">
        <f t="shared" si="30"/>
        <v>#DIV/0!</v>
      </c>
      <c r="P439" s="159" t="e">
        <f t="shared" si="31"/>
        <v>#DIV/0!</v>
      </c>
      <c r="Q439" s="160">
        <f>IF(M439="nio",0,IF(M439&gt;0,VLOOKUP(G439,'3-Productie normen'!A:L,VLOOKUP(M439,'3-Productie normen'!O:P,2,FALSE),FALSE)))</f>
        <v>0</v>
      </c>
      <c r="R439" s="160">
        <f t="shared" si="32"/>
        <v>0</v>
      </c>
      <c r="S439" s="161" t="str">
        <f>VLOOKUP(G439,'3-Productie normen'!A:L,10,FALSE)</f>
        <v>B</v>
      </c>
      <c r="T439" s="161" t="s">
        <v>238</v>
      </c>
      <c r="V439" s="123">
        <f t="shared" si="33"/>
        <v>13005</v>
      </c>
    </row>
    <row r="440" spans="1:22" ht="14.1" customHeight="1">
      <c r="A440" s="138">
        <f t="shared" si="34"/>
        <v>440</v>
      </c>
      <c r="B440" s="156" t="s">
        <v>100</v>
      </c>
      <c r="C440" s="156" t="s">
        <v>297</v>
      </c>
      <c r="D440" s="124" t="s">
        <v>199</v>
      </c>
      <c r="E440" s="157"/>
      <c r="F440" s="475" t="s">
        <v>200</v>
      </c>
      <c r="G440" s="475" t="s">
        <v>138</v>
      </c>
      <c r="H440" s="121" t="s">
        <v>276</v>
      </c>
      <c r="I440" s="121" t="s">
        <v>196</v>
      </c>
      <c r="J440" s="482">
        <v>15.5</v>
      </c>
      <c r="K440" s="572">
        <v>1</v>
      </c>
      <c r="L440" s="442">
        <v>1</v>
      </c>
      <c r="M440" s="158">
        <v>255</v>
      </c>
      <c r="N440" s="158">
        <v>5</v>
      </c>
      <c r="O440" s="159" t="e">
        <f t="shared" si="30"/>
        <v>#DIV/0!</v>
      </c>
      <c r="P440" s="159" t="e">
        <f t="shared" si="31"/>
        <v>#DIV/0!</v>
      </c>
      <c r="Q440" s="160">
        <f>IF(M440="nio",0,IF(M440&gt;0,VLOOKUP(G440,'3-Productie normen'!A:L,VLOOKUP(M440,'3-Productie normen'!O:P,2,FALSE),FALSE)))</f>
        <v>0</v>
      </c>
      <c r="R440" s="160">
        <f t="shared" si="32"/>
        <v>0</v>
      </c>
      <c r="S440" s="161" t="str">
        <f>VLOOKUP(G440,'3-Productie normen'!A:L,10,FALSE)</f>
        <v>B</v>
      </c>
      <c r="T440" s="161" t="s">
        <v>238</v>
      </c>
      <c r="V440" s="123">
        <f t="shared" si="33"/>
        <v>3952.5</v>
      </c>
    </row>
    <row r="441" spans="1:22" ht="14.1" customHeight="1">
      <c r="A441" s="138">
        <f t="shared" si="34"/>
        <v>441</v>
      </c>
      <c r="B441" s="156" t="s">
        <v>100</v>
      </c>
      <c r="C441" s="156" t="s">
        <v>297</v>
      </c>
      <c r="D441" s="124" t="s">
        <v>199</v>
      </c>
      <c r="E441" s="157"/>
      <c r="F441" s="475" t="s">
        <v>200</v>
      </c>
      <c r="G441" s="475" t="s">
        <v>138</v>
      </c>
      <c r="H441" s="121" t="s">
        <v>276</v>
      </c>
      <c r="I441" s="121" t="s">
        <v>196</v>
      </c>
      <c r="J441" s="482">
        <v>15.899999618530273</v>
      </c>
      <c r="K441" s="572">
        <v>1</v>
      </c>
      <c r="L441" s="442">
        <v>1</v>
      </c>
      <c r="M441" s="158">
        <v>255</v>
      </c>
      <c r="N441" s="158">
        <v>5</v>
      </c>
      <c r="O441" s="159" t="e">
        <f t="shared" si="30"/>
        <v>#DIV/0!</v>
      </c>
      <c r="P441" s="159" t="e">
        <f t="shared" si="31"/>
        <v>#DIV/0!</v>
      </c>
      <c r="Q441" s="160">
        <f>IF(M441="nio",0,IF(M441&gt;0,VLOOKUP(G441,'3-Productie normen'!A:L,VLOOKUP(M441,'3-Productie normen'!O:P,2,FALSE),FALSE)))</f>
        <v>0</v>
      </c>
      <c r="R441" s="160">
        <f t="shared" si="32"/>
        <v>0</v>
      </c>
      <c r="S441" s="161" t="str">
        <f>VLOOKUP(G441,'3-Productie normen'!A:L,10,FALSE)</f>
        <v>B</v>
      </c>
      <c r="T441" s="161" t="s">
        <v>238</v>
      </c>
      <c r="V441" s="123">
        <f t="shared" si="33"/>
        <v>4054.4999027252197</v>
      </c>
    </row>
    <row r="442" spans="1:22" ht="14.1" customHeight="1">
      <c r="A442" s="138">
        <f t="shared" si="34"/>
        <v>442</v>
      </c>
      <c r="B442" s="156" t="s">
        <v>100</v>
      </c>
      <c r="C442" s="156" t="s">
        <v>297</v>
      </c>
      <c r="D442" s="124" t="s">
        <v>199</v>
      </c>
      <c r="E442" s="157"/>
      <c r="F442" s="475" t="s">
        <v>307</v>
      </c>
      <c r="G442" s="475" t="s">
        <v>138</v>
      </c>
      <c r="H442" s="121" t="s">
        <v>276</v>
      </c>
      <c r="I442" s="121" t="s">
        <v>196</v>
      </c>
      <c r="J442" s="482">
        <v>49.5</v>
      </c>
      <c r="K442" s="572">
        <v>1</v>
      </c>
      <c r="L442" s="442">
        <v>1</v>
      </c>
      <c r="M442" s="158">
        <v>255</v>
      </c>
      <c r="N442" s="158">
        <v>5</v>
      </c>
      <c r="O442" s="159" t="e">
        <f t="shared" si="30"/>
        <v>#DIV/0!</v>
      </c>
      <c r="P442" s="159" t="e">
        <f t="shared" si="31"/>
        <v>#DIV/0!</v>
      </c>
      <c r="Q442" s="160">
        <f>IF(M442="nio",0,IF(M442&gt;0,VLOOKUP(G442,'3-Productie normen'!A:L,VLOOKUP(M442,'3-Productie normen'!O:P,2,FALSE),FALSE)))</f>
        <v>0</v>
      </c>
      <c r="R442" s="160">
        <f t="shared" si="32"/>
        <v>0</v>
      </c>
      <c r="S442" s="161" t="str">
        <f>VLOOKUP(G442,'3-Productie normen'!A:L,10,FALSE)</f>
        <v>B</v>
      </c>
      <c r="T442" s="161" t="s">
        <v>238</v>
      </c>
      <c r="V442" s="123">
        <f t="shared" si="33"/>
        <v>12622.5</v>
      </c>
    </row>
    <row r="443" spans="1:22" ht="14.1" customHeight="1">
      <c r="A443" s="138">
        <f t="shared" si="34"/>
        <v>443</v>
      </c>
      <c r="B443" s="156" t="s">
        <v>100</v>
      </c>
      <c r="C443" s="156" t="s">
        <v>297</v>
      </c>
      <c r="D443" s="124" t="s">
        <v>199</v>
      </c>
      <c r="E443" s="157"/>
      <c r="F443" s="475" t="s">
        <v>233</v>
      </c>
      <c r="G443" s="475" t="s">
        <v>167</v>
      </c>
      <c r="H443" s="121" t="s">
        <v>276</v>
      </c>
      <c r="I443" s="121"/>
      <c r="J443" s="482">
        <v>19.299999237060547</v>
      </c>
      <c r="K443" s="572">
        <v>1</v>
      </c>
      <c r="L443" s="512"/>
      <c r="M443" s="158" t="s">
        <v>216</v>
      </c>
      <c r="N443" s="158"/>
      <c r="O443" s="159">
        <f t="shared" si="30"/>
        <v>0</v>
      </c>
      <c r="P443" s="159">
        <f t="shared" si="31"/>
        <v>0</v>
      </c>
      <c r="Q443" s="160">
        <f>IF(M443="nio",0,IF(M443&gt;0,VLOOKUP(G443,'3-Productie normen'!A:L,VLOOKUP(M443,'3-Productie normen'!O:P,2,FALSE),FALSE)))</f>
        <v>0</v>
      </c>
      <c r="R443" s="160">
        <f t="shared" si="32"/>
        <v>0</v>
      </c>
      <c r="S443" s="161">
        <f>VLOOKUP(G443,'3-Productie normen'!A:L,10,FALSE)</f>
        <v>0</v>
      </c>
      <c r="T443" s="161" t="s">
        <v>238</v>
      </c>
      <c r="V443" s="123">
        <f t="shared" si="33"/>
        <v>0</v>
      </c>
    </row>
    <row r="444" spans="1:22" ht="14.1" customHeight="1">
      <c r="A444" s="138">
        <f t="shared" si="34"/>
        <v>444</v>
      </c>
      <c r="B444" s="156" t="s">
        <v>100</v>
      </c>
      <c r="C444" s="156" t="s">
        <v>297</v>
      </c>
      <c r="D444" s="124" t="s">
        <v>199</v>
      </c>
      <c r="E444" s="157"/>
      <c r="F444" s="475" t="s">
        <v>214</v>
      </c>
      <c r="G444" s="475" t="s">
        <v>168</v>
      </c>
      <c r="H444" s="121" t="s">
        <v>231</v>
      </c>
      <c r="I444" s="121"/>
      <c r="J444" s="482">
        <v>2.0999999046325684</v>
      </c>
      <c r="K444" s="572">
        <v>1</v>
      </c>
      <c r="L444" s="512"/>
      <c r="M444" s="158" t="s">
        <v>216</v>
      </c>
      <c r="N444" s="158"/>
      <c r="O444" s="159">
        <f t="shared" si="30"/>
        <v>0</v>
      </c>
      <c r="P444" s="159">
        <f t="shared" si="31"/>
        <v>0</v>
      </c>
      <c r="Q444" s="160">
        <f>IF(M444="nio",0,IF(M444&gt;0,VLOOKUP(G444,'3-Productie normen'!A:L,VLOOKUP(M444,'3-Productie normen'!O:P,2,FALSE),FALSE)))</f>
        <v>0</v>
      </c>
      <c r="R444" s="160">
        <f t="shared" si="32"/>
        <v>0</v>
      </c>
      <c r="S444" s="161">
        <f>VLOOKUP(G444,'3-Productie normen'!A:L,10,FALSE)</f>
        <v>0</v>
      </c>
      <c r="T444" s="161" t="s">
        <v>238</v>
      </c>
      <c r="V444" s="123">
        <f t="shared" si="33"/>
        <v>0</v>
      </c>
    </row>
    <row r="445" spans="1:22" ht="14.1" customHeight="1">
      <c r="A445" s="138">
        <f t="shared" si="34"/>
        <v>445</v>
      </c>
      <c r="B445" s="156" t="s">
        <v>100</v>
      </c>
      <c r="C445" s="156" t="s">
        <v>297</v>
      </c>
      <c r="D445" s="124" t="s">
        <v>199</v>
      </c>
      <c r="E445" s="157"/>
      <c r="F445" s="475" t="s">
        <v>242</v>
      </c>
      <c r="G445" s="475" t="s">
        <v>168</v>
      </c>
      <c r="H445" s="121" t="s">
        <v>271</v>
      </c>
      <c r="I445" s="121"/>
      <c r="J445" s="482">
        <v>0</v>
      </c>
      <c r="K445" s="572">
        <v>1</v>
      </c>
      <c r="L445" s="512"/>
      <c r="M445" s="158" t="s">
        <v>216</v>
      </c>
      <c r="N445" s="158"/>
      <c r="O445" s="159">
        <f t="shared" si="30"/>
        <v>0</v>
      </c>
      <c r="P445" s="159">
        <f t="shared" si="31"/>
        <v>0</v>
      </c>
      <c r="Q445" s="160">
        <f>IF(M445="nio",0,IF(M445&gt;0,VLOOKUP(G445,'3-Productie normen'!A:L,VLOOKUP(M445,'3-Productie normen'!O:P,2,FALSE),FALSE)))</f>
        <v>0</v>
      </c>
      <c r="R445" s="160">
        <f t="shared" si="32"/>
        <v>0</v>
      </c>
      <c r="S445" s="161">
        <f>VLOOKUP(G445,'3-Productie normen'!A:L,10,FALSE)</f>
        <v>0</v>
      </c>
      <c r="T445" s="161" t="s">
        <v>238</v>
      </c>
      <c r="V445" s="123">
        <f t="shared" si="33"/>
        <v>0</v>
      </c>
    </row>
    <row r="446" spans="1:22" ht="14.1" customHeight="1">
      <c r="A446" s="138">
        <f t="shared" si="34"/>
        <v>446</v>
      </c>
      <c r="B446" s="156" t="s">
        <v>100</v>
      </c>
      <c r="C446" s="156" t="s">
        <v>297</v>
      </c>
      <c r="D446" s="124" t="s">
        <v>199</v>
      </c>
      <c r="E446" s="157"/>
      <c r="F446" s="475" t="s">
        <v>204</v>
      </c>
      <c r="G446" s="475" t="s">
        <v>163</v>
      </c>
      <c r="H446" s="121" t="s">
        <v>209</v>
      </c>
      <c r="I446" s="121"/>
      <c r="J446" s="482">
        <v>5.6700000762939453</v>
      </c>
      <c r="K446" s="572">
        <v>1</v>
      </c>
      <c r="L446" s="442">
        <v>1</v>
      </c>
      <c r="M446" s="158">
        <v>255</v>
      </c>
      <c r="N446" s="158">
        <v>5</v>
      </c>
      <c r="O446" s="159" t="e">
        <f t="shared" si="30"/>
        <v>#DIV/0!</v>
      </c>
      <c r="P446" s="159" t="e">
        <f t="shared" si="31"/>
        <v>#DIV/0!</v>
      </c>
      <c r="Q446" s="160">
        <f>IF(M446="nio",0,IF(M446&gt;0,VLOOKUP(G446,'3-Productie normen'!A:L,VLOOKUP(M446,'3-Productie normen'!O:P,2,FALSE),FALSE)))</f>
        <v>0</v>
      </c>
      <c r="R446" s="160">
        <f t="shared" si="32"/>
        <v>0</v>
      </c>
      <c r="S446" s="161" t="str">
        <f>VLOOKUP(G446,'3-Productie normen'!A:L,10,FALSE)</f>
        <v>V</v>
      </c>
      <c r="T446" s="161" t="s">
        <v>238</v>
      </c>
      <c r="V446" s="123">
        <f t="shared" si="33"/>
        <v>1445.8500194549561</v>
      </c>
    </row>
    <row r="447" spans="1:22" ht="14.1" customHeight="1">
      <c r="A447" s="138">
        <f t="shared" si="34"/>
        <v>447</v>
      </c>
      <c r="B447" s="156" t="s">
        <v>100</v>
      </c>
      <c r="C447" s="156" t="s">
        <v>297</v>
      </c>
      <c r="D447" s="124" t="s">
        <v>199</v>
      </c>
      <c r="E447" s="157"/>
      <c r="F447" s="475" t="s">
        <v>282</v>
      </c>
      <c r="G447" s="475" t="s">
        <v>138</v>
      </c>
      <c r="H447" s="121" t="s">
        <v>276</v>
      </c>
      <c r="I447" s="121" t="s">
        <v>196</v>
      </c>
      <c r="J447" s="482">
        <v>19.299999237060547</v>
      </c>
      <c r="K447" s="572">
        <v>1</v>
      </c>
      <c r="L447" s="442">
        <v>1</v>
      </c>
      <c r="M447" s="158">
        <v>255</v>
      </c>
      <c r="N447" s="158">
        <v>5</v>
      </c>
      <c r="O447" s="159" t="e">
        <f t="shared" si="30"/>
        <v>#DIV/0!</v>
      </c>
      <c r="P447" s="159" t="e">
        <f t="shared" si="31"/>
        <v>#DIV/0!</v>
      </c>
      <c r="Q447" s="160">
        <f>IF(M447="nio",0,IF(M447&gt;0,VLOOKUP(G447,'3-Productie normen'!A:L,VLOOKUP(M447,'3-Productie normen'!O:P,2,FALSE),FALSE)))</f>
        <v>0</v>
      </c>
      <c r="R447" s="160">
        <f t="shared" si="32"/>
        <v>0</v>
      </c>
      <c r="S447" s="161" t="str">
        <f>VLOOKUP(G447,'3-Productie normen'!A:L,10,FALSE)</f>
        <v>B</v>
      </c>
      <c r="T447" s="161" t="s">
        <v>238</v>
      </c>
      <c r="V447" s="123">
        <f t="shared" si="33"/>
        <v>4921.4998054504395</v>
      </c>
    </row>
    <row r="448" spans="1:22" ht="14.1" customHeight="1">
      <c r="A448" s="138">
        <f t="shared" si="34"/>
        <v>448</v>
      </c>
      <c r="B448" s="156" t="s">
        <v>100</v>
      </c>
      <c r="C448" s="156" t="s">
        <v>297</v>
      </c>
      <c r="D448" s="124" t="s">
        <v>199</v>
      </c>
      <c r="E448" s="157"/>
      <c r="F448" s="475" t="s">
        <v>247</v>
      </c>
      <c r="G448" s="475" t="s">
        <v>160</v>
      </c>
      <c r="H448" s="121" t="s">
        <v>276</v>
      </c>
      <c r="I448" s="121" t="s">
        <v>196</v>
      </c>
      <c r="J448" s="482">
        <v>15.199999809265137</v>
      </c>
      <c r="K448" s="572">
        <v>1</v>
      </c>
      <c r="L448" s="442">
        <v>1</v>
      </c>
      <c r="M448" s="158">
        <v>255</v>
      </c>
      <c r="N448" s="158">
        <v>5</v>
      </c>
      <c r="O448" s="159" t="e">
        <f t="shared" si="30"/>
        <v>#DIV/0!</v>
      </c>
      <c r="P448" s="159" t="e">
        <f t="shared" si="31"/>
        <v>#DIV/0!</v>
      </c>
      <c r="Q448" s="160">
        <f>IF(M448="nio",0,IF(M448&gt;0,VLOOKUP(G448,'3-Productie normen'!A:L,VLOOKUP(M448,'3-Productie normen'!O:P,2,FALSE),FALSE)))</f>
        <v>0</v>
      </c>
      <c r="R448" s="160">
        <f t="shared" si="32"/>
        <v>0</v>
      </c>
      <c r="S448" s="161" t="str">
        <f>VLOOKUP(G448,'3-Productie normen'!A:L,10,FALSE)</f>
        <v>S</v>
      </c>
      <c r="T448" s="161" t="s">
        <v>238</v>
      </c>
      <c r="V448" s="123">
        <f t="shared" si="33"/>
        <v>3875.9999513626099</v>
      </c>
    </row>
    <row r="449" spans="1:22" ht="14.1" customHeight="1">
      <c r="A449" s="138">
        <f t="shared" si="34"/>
        <v>449</v>
      </c>
      <c r="B449" s="156" t="s">
        <v>100</v>
      </c>
      <c r="C449" s="156" t="s">
        <v>297</v>
      </c>
      <c r="D449" s="124" t="s">
        <v>199</v>
      </c>
      <c r="E449" s="157"/>
      <c r="F449" s="475" t="s">
        <v>247</v>
      </c>
      <c r="G449" s="475" t="s">
        <v>160</v>
      </c>
      <c r="H449" s="121" t="s">
        <v>276</v>
      </c>
      <c r="I449" s="121" t="s">
        <v>196</v>
      </c>
      <c r="J449" s="482">
        <v>6.3899998664855957</v>
      </c>
      <c r="K449" s="572">
        <v>1</v>
      </c>
      <c r="L449" s="442">
        <v>1</v>
      </c>
      <c r="M449" s="158">
        <v>255</v>
      </c>
      <c r="N449" s="158">
        <v>5</v>
      </c>
      <c r="O449" s="159" t="e">
        <f t="shared" si="30"/>
        <v>#DIV/0!</v>
      </c>
      <c r="P449" s="159" t="e">
        <f t="shared" si="31"/>
        <v>#DIV/0!</v>
      </c>
      <c r="Q449" s="160">
        <f>IF(M449="nio",0,IF(M449&gt;0,VLOOKUP(G449,'3-Productie normen'!A:L,VLOOKUP(M449,'3-Productie normen'!O:P,2,FALSE),FALSE)))</f>
        <v>0</v>
      </c>
      <c r="R449" s="160">
        <f t="shared" si="32"/>
        <v>0</v>
      </c>
      <c r="S449" s="161" t="str">
        <f>VLOOKUP(G449,'3-Productie normen'!A:L,10,FALSE)</f>
        <v>S</v>
      </c>
      <c r="T449" s="161" t="s">
        <v>238</v>
      </c>
      <c r="V449" s="123">
        <f t="shared" si="33"/>
        <v>1629.4499659538269</v>
      </c>
    </row>
    <row r="450" spans="1:22" ht="14.1" customHeight="1">
      <c r="A450" s="138">
        <f t="shared" si="34"/>
        <v>450</v>
      </c>
      <c r="B450" s="156" t="s">
        <v>100</v>
      </c>
      <c r="C450" s="156" t="s">
        <v>297</v>
      </c>
      <c r="D450" s="124" t="s">
        <v>199</v>
      </c>
      <c r="E450" s="157"/>
      <c r="F450" s="475" t="s">
        <v>224</v>
      </c>
      <c r="G450" s="475" t="s">
        <v>167</v>
      </c>
      <c r="H450" s="121" t="s">
        <v>231</v>
      </c>
      <c r="I450" s="121"/>
      <c r="J450" s="482">
        <v>4.5</v>
      </c>
      <c r="K450" s="572">
        <v>1</v>
      </c>
      <c r="L450" s="512"/>
      <c r="M450" s="158" t="s">
        <v>216</v>
      </c>
      <c r="N450" s="158"/>
      <c r="O450" s="159">
        <f t="shared" si="30"/>
        <v>0</v>
      </c>
      <c r="P450" s="159">
        <f t="shared" si="31"/>
        <v>0</v>
      </c>
      <c r="Q450" s="160">
        <f>IF(M450="nio",0,IF(M450&gt;0,VLOOKUP(G450,'3-Productie normen'!A:L,VLOOKUP(M450,'3-Productie normen'!O:P,2,FALSE),FALSE)))</f>
        <v>0</v>
      </c>
      <c r="R450" s="160">
        <f t="shared" si="32"/>
        <v>0</v>
      </c>
      <c r="S450" s="161">
        <f>VLOOKUP(G450,'3-Productie normen'!A:L,10,FALSE)</f>
        <v>0</v>
      </c>
      <c r="T450" s="161" t="s">
        <v>238</v>
      </c>
      <c r="V450" s="123">
        <f t="shared" si="33"/>
        <v>0</v>
      </c>
    </row>
    <row r="451" spans="1:22" ht="14.1" customHeight="1">
      <c r="A451" s="138">
        <f t="shared" si="34"/>
        <v>451</v>
      </c>
      <c r="B451" s="156" t="s">
        <v>100</v>
      </c>
      <c r="C451" s="156" t="s">
        <v>297</v>
      </c>
      <c r="D451" s="124" t="s">
        <v>199</v>
      </c>
      <c r="E451" s="157"/>
      <c r="F451" s="475" t="s">
        <v>247</v>
      </c>
      <c r="G451" s="475" t="s">
        <v>160</v>
      </c>
      <c r="H451" s="121" t="s">
        <v>276</v>
      </c>
      <c r="I451" s="121" t="s">
        <v>196</v>
      </c>
      <c r="J451" s="482">
        <v>4</v>
      </c>
      <c r="K451" s="572">
        <v>1</v>
      </c>
      <c r="L451" s="442">
        <v>1</v>
      </c>
      <c r="M451" s="158">
        <v>255</v>
      </c>
      <c r="N451" s="158">
        <v>5</v>
      </c>
      <c r="O451" s="159" t="e">
        <f t="shared" si="30"/>
        <v>#DIV/0!</v>
      </c>
      <c r="P451" s="159" t="e">
        <f t="shared" si="31"/>
        <v>#DIV/0!</v>
      </c>
      <c r="Q451" s="160">
        <f>IF(M451="nio",0,IF(M451&gt;0,VLOOKUP(G451,'3-Productie normen'!A:L,VLOOKUP(M451,'3-Productie normen'!O:P,2,FALSE),FALSE)))</f>
        <v>0</v>
      </c>
      <c r="R451" s="160">
        <f t="shared" si="32"/>
        <v>0</v>
      </c>
      <c r="S451" s="161" t="str">
        <f>VLOOKUP(G451,'3-Productie normen'!A:L,10,FALSE)</f>
        <v>S</v>
      </c>
      <c r="T451" s="161" t="s">
        <v>238</v>
      </c>
      <c r="V451" s="123">
        <f t="shared" si="33"/>
        <v>1020</v>
      </c>
    </row>
    <row r="452" spans="1:22" ht="14.1" customHeight="1">
      <c r="A452" s="138">
        <f t="shared" si="34"/>
        <v>452</v>
      </c>
      <c r="B452" s="156" t="s">
        <v>100</v>
      </c>
      <c r="C452" s="156" t="s">
        <v>297</v>
      </c>
      <c r="D452" s="124" t="s">
        <v>199</v>
      </c>
      <c r="E452" s="157"/>
      <c r="F452" s="475" t="s">
        <v>291</v>
      </c>
      <c r="G452" s="475" t="s">
        <v>168</v>
      </c>
      <c r="H452" s="121" t="s">
        <v>276</v>
      </c>
      <c r="I452" s="121"/>
      <c r="J452" s="482">
        <v>24.799999237060547</v>
      </c>
      <c r="K452" s="572">
        <v>1</v>
      </c>
      <c r="L452" s="512"/>
      <c r="M452" s="158" t="s">
        <v>216</v>
      </c>
      <c r="N452" s="158"/>
      <c r="O452" s="159">
        <f t="shared" si="30"/>
        <v>0</v>
      </c>
      <c r="P452" s="159">
        <f t="shared" si="31"/>
        <v>0</v>
      </c>
      <c r="Q452" s="160">
        <f>IF(M452="nio",0,IF(M452&gt;0,VLOOKUP(G452,'3-Productie normen'!A:L,VLOOKUP(M452,'3-Productie normen'!O:P,2,FALSE),FALSE)))</f>
        <v>0</v>
      </c>
      <c r="R452" s="160">
        <f t="shared" si="32"/>
        <v>0</v>
      </c>
      <c r="S452" s="161">
        <f>VLOOKUP(G452,'3-Productie normen'!A:L,10,FALSE)</f>
        <v>0</v>
      </c>
      <c r="T452" s="161" t="s">
        <v>238</v>
      </c>
      <c r="V452" s="123">
        <f t="shared" si="33"/>
        <v>0</v>
      </c>
    </row>
    <row r="453" spans="1:22" ht="14.1" customHeight="1">
      <c r="A453" s="138">
        <f t="shared" si="34"/>
        <v>453</v>
      </c>
      <c r="B453" s="156" t="s">
        <v>100</v>
      </c>
      <c r="C453" s="156" t="s">
        <v>297</v>
      </c>
      <c r="D453" s="124" t="s">
        <v>199</v>
      </c>
      <c r="E453" s="157"/>
      <c r="F453" s="475" t="s">
        <v>210</v>
      </c>
      <c r="G453" s="169" t="s">
        <v>157</v>
      </c>
      <c r="H453" s="121" t="s">
        <v>276</v>
      </c>
      <c r="I453" s="121" t="s">
        <v>196</v>
      </c>
      <c r="J453" s="482">
        <v>66.800003051757813</v>
      </c>
      <c r="K453" s="572">
        <v>1</v>
      </c>
      <c r="L453" s="442">
        <v>1</v>
      </c>
      <c r="M453" s="158">
        <v>255</v>
      </c>
      <c r="N453" s="158">
        <v>5</v>
      </c>
      <c r="O453" s="159" t="e">
        <f t="shared" si="30"/>
        <v>#DIV/0!</v>
      </c>
      <c r="P453" s="159" t="e">
        <f t="shared" si="31"/>
        <v>#DIV/0!</v>
      </c>
      <c r="Q453" s="160">
        <f>IF(M453="nio",0,IF(M453&gt;0,VLOOKUP(G453,'3-Productie normen'!A:L,VLOOKUP(M453,'3-Productie normen'!O:P,2,FALSE),FALSE)))</f>
        <v>0</v>
      </c>
      <c r="R453" s="160">
        <f t="shared" si="32"/>
        <v>0</v>
      </c>
      <c r="S453" s="161" t="str">
        <f>VLOOKUP(G453,'3-Productie normen'!A:L,10,FALSE)</f>
        <v>V</v>
      </c>
      <c r="T453" s="161" t="s">
        <v>238</v>
      </c>
      <c r="V453" s="123">
        <f t="shared" si="33"/>
        <v>17034.000778198242</v>
      </c>
    </row>
    <row r="454" spans="1:22" ht="14.1" customHeight="1">
      <c r="A454" s="138">
        <f t="shared" si="34"/>
        <v>454</v>
      </c>
      <c r="B454" s="156" t="s">
        <v>100</v>
      </c>
      <c r="C454" s="156" t="s">
        <v>297</v>
      </c>
      <c r="D454" s="124" t="s">
        <v>199</v>
      </c>
      <c r="E454" s="157"/>
      <c r="F454" s="475" t="s">
        <v>242</v>
      </c>
      <c r="G454" s="475" t="s">
        <v>168</v>
      </c>
      <c r="H454" s="121" t="s">
        <v>271</v>
      </c>
      <c r="I454" s="121"/>
      <c r="J454" s="482">
        <v>0</v>
      </c>
      <c r="K454" s="572">
        <v>1</v>
      </c>
      <c r="L454" s="512"/>
      <c r="M454" s="158" t="s">
        <v>216</v>
      </c>
      <c r="N454" s="158"/>
      <c r="O454" s="159">
        <f t="shared" si="30"/>
        <v>0</v>
      </c>
      <c r="P454" s="159">
        <f t="shared" si="31"/>
        <v>0</v>
      </c>
      <c r="Q454" s="160">
        <f>IF(M454="nio",0,IF(M454&gt;0,VLOOKUP(G454,'3-Productie normen'!A:L,VLOOKUP(M454,'3-Productie normen'!O:P,2,FALSE),FALSE)))</f>
        <v>0</v>
      </c>
      <c r="R454" s="160">
        <f t="shared" si="32"/>
        <v>0</v>
      </c>
      <c r="S454" s="161">
        <f>VLOOKUP(G454,'3-Productie normen'!A:L,10,FALSE)</f>
        <v>0</v>
      </c>
      <c r="T454" s="161" t="s">
        <v>238</v>
      </c>
      <c r="V454" s="123">
        <f t="shared" si="33"/>
        <v>0</v>
      </c>
    </row>
    <row r="455" spans="1:22" ht="14.1" customHeight="1">
      <c r="A455" s="138">
        <f t="shared" si="34"/>
        <v>455</v>
      </c>
      <c r="B455" s="156" t="s">
        <v>100</v>
      </c>
      <c r="C455" s="156" t="s">
        <v>297</v>
      </c>
      <c r="D455" s="124" t="s">
        <v>199</v>
      </c>
      <c r="E455" s="157"/>
      <c r="F455" s="475" t="s">
        <v>229</v>
      </c>
      <c r="G455" s="169" t="s">
        <v>157</v>
      </c>
      <c r="H455" s="121" t="s">
        <v>276</v>
      </c>
      <c r="I455" s="121" t="s">
        <v>196</v>
      </c>
      <c r="J455" s="482">
        <v>26.399999618530273</v>
      </c>
      <c r="K455" s="572">
        <v>1</v>
      </c>
      <c r="L455" s="442">
        <v>1</v>
      </c>
      <c r="M455" s="158">
        <v>255</v>
      </c>
      <c r="N455" s="158">
        <v>5</v>
      </c>
      <c r="O455" s="159" t="e">
        <f t="shared" si="30"/>
        <v>#DIV/0!</v>
      </c>
      <c r="P455" s="159" t="e">
        <f t="shared" si="31"/>
        <v>#DIV/0!</v>
      </c>
      <c r="Q455" s="160">
        <f>IF(M455="nio",0,IF(M455&gt;0,VLOOKUP(G455,'3-Productie normen'!A:L,VLOOKUP(M455,'3-Productie normen'!O:P,2,FALSE),FALSE)))</f>
        <v>0</v>
      </c>
      <c r="R455" s="160">
        <f t="shared" si="32"/>
        <v>0</v>
      </c>
      <c r="S455" s="161" t="str">
        <f>VLOOKUP(G455,'3-Productie normen'!A:L,10,FALSE)</f>
        <v>V</v>
      </c>
      <c r="T455" s="161" t="s">
        <v>238</v>
      </c>
      <c r="V455" s="123">
        <f t="shared" si="33"/>
        <v>6731.9999027252197</v>
      </c>
    </row>
    <row r="456" spans="1:22" ht="14.1" customHeight="1">
      <c r="A456" s="138">
        <f t="shared" si="34"/>
        <v>456</v>
      </c>
      <c r="B456" s="156" t="s">
        <v>100</v>
      </c>
      <c r="C456" s="156" t="s">
        <v>297</v>
      </c>
      <c r="D456" s="124" t="s">
        <v>199</v>
      </c>
      <c r="E456" s="157"/>
      <c r="F456" s="475" t="s">
        <v>242</v>
      </c>
      <c r="G456" s="475" t="s">
        <v>168</v>
      </c>
      <c r="H456" s="121" t="s">
        <v>271</v>
      </c>
      <c r="I456" s="121"/>
      <c r="J456" s="482">
        <v>0</v>
      </c>
      <c r="K456" s="572">
        <v>1</v>
      </c>
      <c r="L456" s="512"/>
      <c r="M456" s="158" t="s">
        <v>216</v>
      </c>
      <c r="N456" s="158"/>
      <c r="O456" s="159">
        <f t="shared" si="30"/>
        <v>0</v>
      </c>
      <c r="P456" s="159">
        <f t="shared" si="31"/>
        <v>0</v>
      </c>
      <c r="Q456" s="160">
        <f>IF(M456="nio",0,IF(M456&gt;0,VLOOKUP(G456,'3-Productie normen'!A:L,VLOOKUP(M456,'3-Productie normen'!O:P,2,FALSE),FALSE)))</f>
        <v>0</v>
      </c>
      <c r="R456" s="160">
        <f t="shared" si="32"/>
        <v>0</v>
      </c>
      <c r="S456" s="161">
        <f>VLOOKUP(G456,'3-Productie normen'!A:L,10,FALSE)</f>
        <v>0</v>
      </c>
      <c r="T456" s="161" t="s">
        <v>238</v>
      </c>
      <c r="V456" s="123">
        <f t="shared" si="33"/>
        <v>0</v>
      </c>
    </row>
    <row r="457" spans="1:22" ht="14.1" customHeight="1">
      <c r="A457" s="138">
        <f t="shared" si="34"/>
        <v>457</v>
      </c>
      <c r="B457" s="156" t="s">
        <v>100</v>
      </c>
      <c r="C457" s="156" t="s">
        <v>297</v>
      </c>
      <c r="D457" s="124" t="s">
        <v>199</v>
      </c>
      <c r="E457" s="157"/>
      <c r="F457" s="475" t="s">
        <v>308</v>
      </c>
      <c r="G457" s="475" t="s">
        <v>167</v>
      </c>
      <c r="H457" s="121" t="s">
        <v>276</v>
      </c>
      <c r="I457" s="121"/>
      <c r="J457" s="482">
        <v>15</v>
      </c>
      <c r="K457" s="572">
        <v>1</v>
      </c>
      <c r="L457" s="512"/>
      <c r="M457" s="158" t="s">
        <v>216</v>
      </c>
      <c r="N457" s="158"/>
      <c r="O457" s="159">
        <f t="shared" si="30"/>
        <v>0</v>
      </c>
      <c r="P457" s="159">
        <f t="shared" si="31"/>
        <v>0</v>
      </c>
      <c r="Q457" s="160">
        <f>IF(M457="nio",0,IF(M457&gt;0,VLOOKUP(G457,'3-Productie normen'!A:L,VLOOKUP(M457,'3-Productie normen'!O:P,2,FALSE),FALSE)))</f>
        <v>0</v>
      </c>
      <c r="R457" s="160">
        <f t="shared" si="32"/>
        <v>0</v>
      </c>
      <c r="S457" s="161">
        <f>VLOOKUP(G457,'3-Productie normen'!A:L,10,FALSE)</f>
        <v>0</v>
      </c>
      <c r="T457" s="161" t="s">
        <v>238</v>
      </c>
      <c r="V457" s="123">
        <f t="shared" si="33"/>
        <v>0</v>
      </c>
    </row>
    <row r="458" spans="1:22" ht="14.1" customHeight="1">
      <c r="A458" s="138">
        <f t="shared" si="34"/>
        <v>458</v>
      </c>
      <c r="B458" s="156" t="s">
        <v>100</v>
      </c>
      <c r="C458" s="156" t="s">
        <v>297</v>
      </c>
      <c r="D458" s="124" t="s">
        <v>199</v>
      </c>
      <c r="E458" s="157"/>
      <c r="F458" s="475" t="s">
        <v>309</v>
      </c>
      <c r="G458" s="475" t="s">
        <v>164</v>
      </c>
      <c r="H458" s="121" t="s">
        <v>201</v>
      </c>
      <c r="I458" s="121" t="s">
        <v>202</v>
      </c>
      <c r="J458" s="482">
        <v>42.700000762939453</v>
      </c>
      <c r="K458" s="572">
        <v>1</v>
      </c>
      <c r="L458" s="442">
        <v>1</v>
      </c>
      <c r="M458" s="158">
        <v>255</v>
      </c>
      <c r="N458" s="158">
        <v>5</v>
      </c>
      <c r="O458" s="159" t="e">
        <f t="shared" ref="O458:O521" si="35">IF(M458="nio",0,IF(M458&gt;0,M458*J458/Q458,0))*K458</f>
        <v>#DIV/0!</v>
      </c>
      <c r="P458" s="159" t="e">
        <f t="shared" ref="P458:P521" si="36">IF(N458&gt;0,N458*J458/R458,0)*L458</f>
        <v>#DIV/0!</v>
      </c>
      <c r="Q458" s="160">
        <f>IF(M458="nio",0,IF(M458&gt;0,VLOOKUP(G458,'3-Productie normen'!A:L,VLOOKUP(M458,'3-Productie normen'!O:P,2,FALSE),FALSE)))</f>
        <v>0</v>
      </c>
      <c r="R458" s="160">
        <f t="shared" ref="R458:R521" si="37">IF(N458&gt;0,Q458*$R$8,0)</f>
        <v>0</v>
      </c>
      <c r="S458" s="161" t="str">
        <f>VLOOKUP(G458,'3-Productie normen'!A:L,10,FALSE)</f>
        <v>V</v>
      </c>
      <c r="T458" s="161" t="s">
        <v>238</v>
      </c>
      <c r="V458" s="123">
        <f t="shared" ref="V458:V521" si="38">SUM(M458:M458)*J458</f>
        <v>10888.500194549561</v>
      </c>
    </row>
    <row r="459" spans="1:22" ht="14.1" customHeight="1">
      <c r="A459" s="138">
        <f t="shared" ref="A459:A522" si="39">A458+1</f>
        <v>459</v>
      </c>
      <c r="B459" s="156" t="s">
        <v>100</v>
      </c>
      <c r="C459" s="156" t="s">
        <v>297</v>
      </c>
      <c r="D459" s="124" t="s">
        <v>199</v>
      </c>
      <c r="E459" s="157"/>
      <c r="F459" s="475" t="s">
        <v>310</v>
      </c>
      <c r="G459" s="475" t="s">
        <v>164</v>
      </c>
      <c r="H459" s="121" t="s">
        <v>201</v>
      </c>
      <c r="I459" s="121" t="s">
        <v>202</v>
      </c>
      <c r="J459" s="482">
        <v>37.200000762939453</v>
      </c>
      <c r="K459" s="572">
        <v>1</v>
      </c>
      <c r="L459" s="442">
        <v>1</v>
      </c>
      <c r="M459" s="158">
        <v>255</v>
      </c>
      <c r="N459" s="158">
        <v>5</v>
      </c>
      <c r="O459" s="159" t="e">
        <f t="shared" si="35"/>
        <v>#DIV/0!</v>
      </c>
      <c r="P459" s="159" t="e">
        <f t="shared" si="36"/>
        <v>#DIV/0!</v>
      </c>
      <c r="Q459" s="160">
        <f>IF(M459="nio",0,IF(M459&gt;0,VLOOKUP(G459,'3-Productie normen'!A:L,VLOOKUP(M459,'3-Productie normen'!O:P,2,FALSE),FALSE)))</f>
        <v>0</v>
      </c>
      <c r="R459" s="160">
        <f t="shared" si="37"/>
        <v>0</v>
      </c>
      <c r="S459" s="161" t="str">
        <f>VLOOKUP(G459,'3-Productie normen'!A:L,10,FALSE)</f>
        <v>V</v>
      </c>
      <c r="T459" s="161" t="s">
        <v>238</v>
      </c>
      <c r="V459" s="123">
        <f t="shared" si="38"/>
        <v>9486.0001945495605</v>
      </c>
    </row>
    <row r="460" spans="1:22" ht="14.1" customHeight="1">
      <c r="A460" s="138">
        <f t="shared" si="39"/>
        <v>460</v>
      </c>
      <c r="B460" s="156" t="s">
        <v>100</v>
      </c>
      <c r="C460" s="156" t="s">
        <v>297</v>
      </c>
      <c r="D460" s="124" t="s">
        <v>199</v>
      </c>
      <c r="E460" s="157"/>
      <c r="F460" s="475" t="s">
        <v>242</v>
      </c>
      <c r="G460" s="475" t="s">
        <v>168</v>
      </c>
      <c r="H460" s="121" t="s">
        <v>271</v>
      </c>
      <c r="I460" s="121"/>
      <c r="J460" s="482">
        <v>0</v>
      </c>
      <c r="K460" s="572">
        <v>1</v>
      </c>
      <c r="L460" s="512"/>
      <c r="M460" s="158" t="s">
        <v>216</v>
      </c>
      <c r="N460" s="158"/>
      <c r="O460" s="159">
        <f t="shared" si="35"/>
        <v>0</v>
      </c>
      <c r="P460" s="159">
        <f t="shared" si="36"/>
        <v>0</v>
      </c>
      <c r="Q460" s="160">
        <f>IF(M460="nio",0,IF(M460&gt;0,VLOOKUP(G460,'3-Productie normen'!A:L,VLOOKUP(M460,'3-Productie normen'!O:P,2,FALSE),FALSE)))</f>
        <v>0</v>
      </c>
      <c r="R460" s="160">
        <f t="shared" si="37"/>
        <v>0</v>
      </c>
      <c r="S460" s="161">
        <f>VLOOKUP(G460,'3-Productie normen'!A:L,10,FALSE)</f>
        <v>0</v>
      </c>
      <c r="T460" s="161" t="s">
        <v>238</v>
      </c>
      <c r="V460" s="123">
        <f t="shared" si="38"/>
        <v>0</v>
      </c>
    </row>
    <row r="461" spans="1:22" ht="14.1" customHeight="1">
      <c r="A461" s="138">
        <f t="shared" si="39"/>
        <v>461</v>
      </c>
      <c r="B461" s="156" t="s">
        <v>100</v>
      </c>
      <c r="C461" s="156" t="s">
        <v>297</v>
      </c>
      <c r="D461" s="124" t="s">
        <v>199</v>
      </c>
      <c r="E461" s="157"/>
      <c r="F461" s="475" t="s">
        <v>242</v>
      </c>
      <c r="G461" s="475" t="s">
        <v>168</v>
      </c>
      <c r="H461" s="121" t="s">
        <v>271</v>
      </c>
      <c r="I461" s="121"/>
      <c r="J461" s="482">
        <v>0</v>
      </c>
      <c r="K461" s="572">
        <v>1</v>
      </c>
      <c r="L461" s="512"/>
      <c r="M461" s="158" t="s">
        <v>216</v>
      </c>
      <c r="N461" s="158"/>
      <c r="O461" s="159">
        <f t="shared" si="35"/>
        <v>0</v>
      </c>
      <c r="P461" s="159">
        <f t="shared" si="36"/>
        <v>0</v>
      </c>
      <c r="Q461" s="160">
        <f>IF(M461="nio",0,IF(M461&gt;0,VLOOKUP(G461,'3-Productie normen'!A:L,VLOOKUP(M461,'3-Productie normen'!O:P,2,FALSE),FALSE)))</f>
        <v>0</v>
      </c>
      <c r="R461" s="160">
        <f t="shared" si="37"/>
        <v>0</v>
      </c>
      <c r="S461" s="161">
        <f>VLOOKUP(G461,'3-Productie normen'!A:L,10,FALSE)</f>
        <v>0</v>
      </c>
      <c r="T461" s="161" t="s">
        <v>238</v>
      </c>
      <c r="V461" s="123">
        <f t="shared" si="38"/>
        <v>0</v>
      </c>
    </row>
    <row r="462" spans="1:22" ht="14.1" customHeight="1">
      <c r="A462" s="138">
        <f t="shared" si="39"/>
        <v>462</v>
      </c>
      <c r="B462" s="156" t="s">
        <v>100</v>
      </c>
      <c r="C462" s="156" t="s">
        <v>297</v>
      </c>
      <c r="D462" s="124" t="s">
        <v>199</v>
      </c>
      <c r="E462" s="157"/>
      <c r="F462" s="475" t="s">
        <v>212</v>
      </c>
      <c r="G462" s="475" t="s">
        <v>166</v>
      </c>
      <c r="H462" s="121" t="s">
        <v>276</v>
      </c>
      <c r="I462" s="121" t="s">
        <v>196</v>
      </c>
      <c r="J462" s="482">
        <v>4.059999942779541</v>
      </c>
      <c r="K462" s="572">
        <v>1</v>
      </c>
      <c r="L462" s="442">
        <v>1</v>
      </c>
      <c r="M462" s="158">
        <v>255</v>
      </c>
      <c r="N462" s="158">
        <v>5</v>
      </c>
      <c r="O462" s="159" t="e">
        <f t="shared" si="35"/>
        <v>#DIV/0!</v>
      </c>
      <c r="P462" s="159" t="e">
        <f t="shared" si="36"/>
        <v>#DIV/0!</v>
      </c>
      <c r="Q462" s="160">
        <f>IF(M462="nio",0,IF(M462&gt;0,VLOOKUP(G462,'3-Productie normen'!A:L,VLOOKUP(M462,'3-Productie normen'!O:P,2,FALSE),FALSE)))</f>
        <v>0</v>
      </c>
      <c r="R462" s="160">
        <f t="shared" si="37"/>
        <v>0</v>
      </c>
      <c r="S462" s="161" t="str">
        <f>VLOOKUP(G462,'3-Productie normen'!A:L,10,FALSE)</f>
        <v>V</v>
      </c>
      <c r="T462" s="161" t="s">
        <v>238</v>
      </c>
      <c r="V462" s="123">
        <f t="shared" si="38"/>
        <v>1035.299985408783</v>
      </c>
    </row>
    <row r="463" spans="1:22" ht="14.1" customHeight="1">
      <c r="A463" s="138">
        <f t="shared" si="39"/>
        <v>463</v>
      </c>
      <c r="B463" s="156" t="s">
        <v>100</v>
      </c>
      <c r="C463" s="156" t="s">
        <v>297</v>
      </c>
      <c r="D463" s="124" t="s">
        <v>199</v>
      </c>
      <c r="E463" s="157"/>
      <c r="F463" s="475" t="s">
        <v>212</v>
      </c>
      <c r="G463" s="475" t="s">
        <v>166</v>
      </c>
      <c r="H463" s="121" t="s">
        <v>276</v>
      </c>
      <c r="I463" s="121" t="s">
        <v>196</v>
      </c>
      <c r="J463" s="482">
        <v>10.930000305175781</v>
      </c>
      <c r="K463" s="572">
        <v>1</v>
      </c>
      <c r="L463" s="442">
        <v>1</v>
      </c>
      <c r="M463" s="158">
        <v>255</v>
      </c>
      <c r="N463" s="158">
        <v>5</v>
      </c>
      <c r="O463" s="159" t="e">
        <f t="shared" si="35"/>
        <v>#DIV/0!</v>
      </c>
      <c r="P463" s="159" t="e">
        <f t="shared" si="36"/>
        <v>#DIV/0!</v>
      </c>
      <c r="Q463" s="160">
        <f>IF(M463="nio",0,IF(M463&gt;0,VLOOKUP(G463,'3-Productie normen'!A:L,VLOOKUP(M463,'3-Productie normen'!O:P,2,FALSE),FALSE)))</f>
        <v>0</v>
      </c>
      <c r="R463" s="160">
        <f t="shared" si="37"/>
        <v>0</v>
      </c>
      <c r="S463" s="161" t="str">
        <f>VLOOKUP(G463,'3-Productie normen'!A:L,10,FALSE)</f>
        <v>V</v>
      </c>
      <c r="T463" s="161" t="s">
        <v>238</v>
      </c>
      <c r="V463" s="123">
        <f t="shared" si="38"/>
        <v>2787.1500778198242</v>
      </c>
    </row>
    <row r="464" spans="1:22" ht="14.1" customHeight="1">
      <c r="A464" s="138">
        <f t="shared" si="39"/>
        <v>464</v>
      </c>
      <c r="B464" s="156" t="s">
        <v>100</v>
      </c>
      <c r="C464" s="156" t="s">
        <v>297</v>
      </c>
      <c r="D464" s="124" t="s">
        <v>199</v>
      </c>
      <c r="E464" s="157"/>
      <c r="F464" s="475" t="s">
        <v>212</v>
      </c>
      <c r="G464" s="475" t="s">
        <v>166</v>
      </c>
      <c r="H464" s="121" t="s">
        <v>276</v>
      </c>
      <c r="I464" s="121" t="s">
        <v>196</v>
      </c>
      <c r="J464" s="482">
        <v>20.75</v>
      </c>
      <c r="K464" s="572">
        <v>1</v>
      </c>
      <c r="L464" s="442">
        <v>1</v>
      </c>
      <c r="M464" s="158">
        <v>255</v>
      </c>
      <c r="N464" s="158">
        <v>5</v>
      </c>
      <c r="O464" s="159" t="e">
        <f t="shared" si="35"/>
        <v>#DIV/0!</v>
      </c>
      <c r="P464" s="159" t="e">
        <f t="shared" si="36"/>
        <v>#DIV/0!</v>
      </c>
      <c r="Q464" s="160">
        <f>IF(M464="nio",0,IF(M464&gt;0,VLOOKUP(G464,'3-Productie normen'!A:L,VLOOKUP(M464,'3-Productie normen'!O:P,2,FALSE),FALSE)))</f>
        <v>0</v>
      </c>
      <c r="R464" s="160">
        <f t="shared" si="37"/>
        <v>0</v>
      </c>
      <c r="S464" s="161" t="str">
        <f>VLOOKUP(G464,'3-Productie normen'!A:L,10,FALSE)</f>
        <v>V</v>
      </c>
      <c r="T464" s="161" t="s">
        <v>238</v>
      </c>
      <c r="V464" s="123">
        <f t="shared" si="38"/>
        <v>5291.25</v>
      </c>
    </row>
    <row r="465" spans="1:22" ht="14.1" customHeight="1">
      <c r="A465" s="138">
        <f t="shared" si="39"/>
        <v>465</v>
      </c>
      <c r="B465" s="156" t="s">
        <v>100</v>
      </c>
      <c r="C465" s="156" t="s">
        <v>297</v>
      </c>
      <c r="D465" s="124" t="s">
        <v>199</v>
      </c>
      <c r="E465" s="157"/>
      <c r="F465" s="475" t="s">
        <v>311</v>
      </c>
      <c r="G465" s="475" t="s">
        <v>161</v>
      </c>
      <c r="H465" s="121" t="s">
        <v>276</v>
      </c>
      <c r="I465" s="121" t="s">
        <v>196</v>
      </c>
      <c r="J465" s="482">
        <v>11.899999618530273</v>
      </c>
      <c r="K465" s="572">
        <v>1</v>
      </c>
      <c r="L465" s="442">
        <v>1</v>
      </c>
      <c r="M465" s="158">
        <v>255</v>
      </c>
      <c r="N465" s="158">
        <v>5</v>
      </c>
      <c r="O465" s="159" t="e">
        <f t="shared" si="35"/>
        <v>#DIV/0!</v>
      </c>
      <c r="P465" s="159" t="e">
        <f t="shared" si="36"/>
        <v>#DIV/0!</v>
      </c>
      <c r="Q465" s="160">
        <f>IF(M465="nio",0,IF(M465&gt;0,VLOOKUP(G465,'3-Productie normen'!A:L,VLOOKUP(M465,'3-Productie normen'!O:P,2,FALSE),FALSE)))</f>
        <v>0</v>
      </c>
      <c r="R465" s="160">
        <f t="shared" si="37"/>
        <v>0</v>
      </c>
      <c r="S465" s="161" t="str">
        <f>VLOOKUP(G465,'3-Productie normen'!A:L,10,FALSE)</f>
        <v>V</v>
      </c>
      <c r="T465" s="161" t="s">
        <v>238</v>
      </c>
      <c r="V465" s="123">
        <f t="shared" si="38"/>
        <v>3034.4999027252197</v>
      </c>
    </row>
    <row r="466" spans="1:22" ht="14.1" customHeight="1">
      <c r="A466" s="138">
        <f t="shared" si="39"/>
        <v>466</v>
      </c>
      <c r="B466" s="156" t="s">
        <v>100</v>
      </c>
      <c r="C466" s="156" t="s">
        <v>297</v>
      </c>
      <c r="D466" s="124" t="s">
        <v>199</v>
      </c>
      <c r="E466" s="157"/>
      <c r="F466" s="475" t="s">
        <v>311</v>
      </c>
      <c r="G466" s="475" t="s">
        <v>161</v>
      </c>
      <c r="H466" s="121" t="s">
        <v>276</v>
      </c>
      <c r="I466" s="121" t="s">
        <v>196</v>
      </c>
      <c r="J466" s="482">
        <v>11.5</v>
      </c>
      <c r="K466" s="572">
        <v>1</v>
      </c>
      <c r="L466" s="442">
        <v>1</v>
      </c>
      <c r="M466" s="158">
        <v>255</v>
      </c>
      <c r="N466" s="158">
        <v>5</v>
      </c>
      <c r="O466" s="159" t="e">
        <f t="shared" si="35"/>
        <v>#DIV/0!</v>
      </c>
      <c r="P466" s="159" t="e">
        <f t="shared" si="36"/>
        <v>#DIV/0!</v>
      </c>
      <c r="Q466" s="160">
        <f>IF(M466="nio",0,IF(M466&gt;0,VLOOKUP(G466,'3-Productie normen'!A:L,VLOOKUP(M466,'3-Productie normen'!O:P,2,FALSE),FALSE)))</f>
        <v>0</v>
      </c>
      <c r="R466" s="160">
        <f t="shared" si="37"/>
        <v>0</v>
      </c>
      <c r="S466" s="161" t="str">
        <f>VLOOKUP(G466,'3-Productie normen'!A:L,10,FALSE)</f>
        <v>V</v>
      </c>
      <c r="T466" s="161" t="s">
        <v>238</v>
      </c>
      <c r="V466" s="123">
        <f t="shared" si="38"/>
        <v>2932.5</v>
      </c>
    </row>
    <row r="467" spans="1:22" ht="14.1" customHeight="1">
      <c r="A467" s="138">
        <f t="shared" si="39"/>
        <v>467</v>
      </c>
      <c r="B467" s="156" t="s">
        <v>100</v>
      </c>
      <c r="C467" s="156" t="s">
        <v>297</v>
      </c>
      <c r="D467" s="124" t="s">
        <v>199</v>
      </c>
      <c r="E467" s="157"/>
      <c r="F467" s="475" t="s">
        <v>311</v>
      </c>
      <c r="G467" s="475" t="s">
        <v>161</v>
      </c>
      <c r="H467" s="121" t="s">
        <v>276</v>
      </c>
      <c r="I467" s="121" t="s">
        <v>196</v>
      </c>
      <c r="J467" s="482">
        <v>11.800000190734863</v>
      </c>
      <c r="K467" s="572">
        <v>1</v>
      </c>
      <c r="L467" s="442">
        <v>1</v>
      </c>
      <c r="M467" s="158">
        <v>255</v>
      </c>
      <c r="N467" s="158">
        <v>5</v>
      </c>
      <c r="O467" s="159" t="e">
        <f t="shared" si="35"/>
        <v>#DIV/0!</v>
      </c>
      <c r="P467" s="159" t="e">
        <f t="shared" si="36"/>
        <v>#DIV/0!</v>
      </c>
      <c r="Q467" s="160">
        <f>IF(M467="nio",0,IF(M467&gt;0,VLOOKUP(G467,'3-Productie normen'!A:L,VLOOKUP(M467,'3-Productie normen'!O:P,2,FALSE),FALSE)))</f>
        <v>0</v>
      </c>
      <c r="R467" s="160">
        <f t="shared" si="37"/>
        <v>0</v>
      </c>
      <c r="S467" s="161" t="str">
        <f>VLOOKUP(G467,'3-Productie normen'!A:L,10,FALSE)</f>
        <v>V</v>
      </c>
      <c r="T467" s="161" t="s">
        <v>238</v>
      </c>
      <c r="V467" s="123">
        <f t="shared" si="38"/>
        <v>3009.0000486373901</v>
      </c>
    </row>
    <row r="468" spans="1:22" ht="14.1" customHeight="1">
      <c r="A468" s="138">
        <f t="shared" si="39"/>
        <v>468</v>
      </c>
      <c r="B468" s="156" t="s">
        <v>100</v>
      </c>
      <c r="C468" s="156" t="s">
        <v>297</v>
      </c>
      <c r="D468" s="124" t="s">
        <v>199</v>
      </c>
      <c r="E468" s="157"/>
      <c r="F468" s="475" t="s">
        <v>311</v>
      </c>
      <c r="G468" s="475" t="s">
        <v>161</v>
      </c>
      <c r="H468" s="121" t="s">
        <v>276</v>
      </c>
      <c r="I468" s="121" t="s">
        <v>196</v>
      </c>
      <c r="J468" s="482">
        <v>11.800000190734863</v>
      </c>
      <c r="K468" s="572">
        <v>1</v>
      </c>
      <c r="L468" s="442">
        <v>1</v>
      </c>
      <c r="M468" s="158">
        <v>255</v>
      </c>
      <c r="N468" s="158">
        <v>5</v>
      </c>
      <c r="O468" s="159" t="e">
        <f t="shared" si="35"/>
        <v>#DIV/0!</v>
      </c>
      <c r="P468" s="159" t="e">
        <f t="shared" si="36"/>
        <v>#DIV/0!</v>
      </c>
      <c r="Q468" s="160">
        <f>IF(M468="nio",0,IF(M468&gt;0,VLOOKUP(G468,'3-Productie normen'!A:L,VLOOKUP(M468,'3-Productie normen'!O:P,2,FALSE),FALSE)))</f>
        <v>0</v>
      </c>
      <c r="R468" s="160">
        <f t="shared" si="37"/>
        <v>0</v>
      </c>
      <c r="S468" s="161" t="str">
        <f>VLOOKUP(G468,'3-Productie normen'!A:L,10,FALSE)</f>
        <v>V</v>
      </c>
      <c r="T468" s="161" t="s">
        <v>238</v>
      </c>
      <c r="V468" s="123">
        <f t="shared" si="38"/>
        <v>3009.0000486373901</v>
      </c>
    </row>
    <row r="469" spans="1:22" ht="14.1" customHeight="1">
      <c r="A469" s="138">
        <f t="shared" si="39"/>
        <v>469</v>
      </c>
      <c r="B469" s="156" t="s">
        <v>100</v>
      </c>
      <c r="C469" s="156" t="s">
        <v>297</v>
      </c>
      <c r="D469" s="124" t="s">
        <v>199</v>
      </c>
      <c r="E469" s="157"/>
      <c r="F469" s="475" t="s">
        <v>311</v>
      </c>
      <c r="G469" s="475" t="s">
        <v>161</v>
      </c>
      <c r="H469" s="121" t="s">
        <v>276</v>
      </c>
      <c r="I469" s="121" t="s">
        <v>196</v>
      </c>
      <c r="J469" s="482">
        <v>11.800000190734863</v>
      </c>
      <c r="K469" s="572">
        <v>1</v>
      </c>
      <c r="L469" s="442">
        <v>1</v>
      </c>
      <c r="M469" s="158">
        <v>255</v>
      </c>
      <c r="N469" s="158">
        <v>5</v>
      </c>
      <c r="O469" s="159" t="e">
        <f t="shared" si="35"/>
        <v>#DIV/0!</v>
      </c>
      <c r="P469" s="159" t="e">
        <f t="shared" si="36"/>
        <v>#DIV/0!</v>
      </c>
      <c r="Q469" s="160">
        <f>IF(M469="nio",0,IF(M469&gt;0,VLOOKUP(G469,'3-Productie normen'!A:L,VLOOKUP(M469,'3-Productie normen'!O:P,2,FALSE),FALSE)))</f>
        <v>0</v>
      </c>
      <c r="R469" s="160">
        <f t="shared" si="37"/>
        <v>0</v>
      </c>
      <c r="S469" s="161" t="str">
        <f>VLOOKUP(G469,'3-Productie normen'!A:L,10,FALSE)</f>
        <v>V</v>
      </c>
      <c r="T469" s="161" t="s">
        <v>238</v>
      </c>
      <c r="V469" s="123">
        <f t="shared" si="38"/>
        <v>3009.0000486373901</v>
      </c>
    </row>
    <row r="470" spans="1:22" ht="14.1" customHeight="1">
      <c r="A470" s="138">
        <f t="shared" si="39"/>
        <v>470</v>
      </c>
      <c r="B470" s="156" t="s">
        <v>100</v>
      </c>
      <c r="C470" s="156" t="s">
        <v>297</v>
      </c>
      <c r="D470" s="124" t="s">
        <v>199</v>
      </c>
      <c r="E470" s="157"/>
      <c r="F470" s="475" t="s">
        <v>311</v>
      </c>
      <c r="G470" s="475" t="s">
        <v>161</v>
      </c>
      <c r="H470" s="121" t="s">
        <v>276</v>
      </c>
      <c r="I470" s="121" t="s">
        <v>196</v>
      </c>
      <c r="J470" s="482">
        <v>11.5</v>
      </c>
      <c r="K470" s="572">
        <v>1</v>
      </c>
      <c r="L470" s="442">
        <v>1</v>
      </c>
      <c r="M470" s="158">
        <v>255</v>
      </c>
      <c r="N470" s="158">
        <v>5</v>
      </c>
      <c r="O470" s="159" t="e">
        <f t="shared" si="35"/>
        <v>#DIV/0!</v>
      </c>
      <c r="P470" s="159" t="e">
        <f t="shared" si="36"/>
        <v>#DIV/0!</v>
      </c>
      <c r="Q470" s="160">
        <f>IF(M470="nio",0,IF(M470&gt;0,VLOOKUP(G470,'3-Productie normen'!A:L,VLOOKUP(M470,'3-Productie normen'!O:P,2,FALSE),FALSE)))</f>
        <v>0</v>
      </c>
      <c r="R470" s="160">
        <f t="shared" si="37"/>
        <v>0</v>
      </c>
      <c r="S470" s="161" t="str">
        <f>VLOOKUP(G470,'3-Productie normen'!A:L,10,FALSE)</f>
        <v>V</v>
      </c>
      <c r="T470" s="161" t="s">
        <v>238</v>
      </c>
      <c r="V470" s="123">
        <f t="shared" si="38"/>
        <v>2932.5</v>
      </c>
    </row>
    <row r="471" spans="1:22" ht="14.1" customHeight="1">
      <c r="A471" s="138">
        <f t="shared" si="39"/>
        <v>471</v>
      </c>
      <c r="B471" s="156" t="s">
        <v>100</v>
      </c>
      <c r="C471" s="156" t="s">
        <v>297</v>
      </c>
      <c r="D471" s="124" t="s">
        <v>199</v>
      </c>
      <c r="E471" s="157"/>
      <c r="F471" s="475" t="s">
        <v>311</v>
      </c>
      <c r="G471" s="475" t="s">
        <v>161</v>
      </c>
      <c r="H471" s="121" t="s">
        <v>276</v>
      </c>
      <c r="I471" s="121" t="s">
        <v>196</v>
      </c>
      <c r="J471" s="482">
        <v>11.5</v>
      </c>
      <c r="K471" s="572">
        <v>1</v>
      </c>
      <c r="L471" s="442">
        <v>1</v>
      </c>
      <c r="M471" s="158">
        <v>255</v>
      </c>
      <c r="N471" s="158">
        <v>5</v>
      </c>
      <c r="O471" s="159" t="e">
        <f t="shared" si="35"/>
        <v>#DIV/0!</v>
      </c>
      <c r="P471" s="159" t="e">
        <f t="shared" si="36"/>
        <v>#DIV/0!</v>
      </c>
      <c r="Q471" s="160">
        <f>IF(M471="nio",0,IF(M471&gt;0,VLOOKUP(G471,'3-Productie normen'!A:L,VLOOKUP(M471,'3-Productie normen'!O:P,2,FALSE),FALSE)))</f>
        <v>0</v>
      </c>
      <c r="R471" s="160">
        <f t="shared" si="37"/>
        <v>0</v>
      </c>
      <c r="S471" s="161" t="str">
        <f>VLOOKUP(G471,'3-Productie normen'!A:L,10,FALSE)</f>
        <v>V</v>
      </c>
      <c r="T471" s="161" t="s">
        <v>238</v>
      </c>
      <c r="V471" s="123">
        <f t="shared" si="38"/>
        <v>2932.5</v>
      </c>
    </row>
    <row r="472" spans="1:22" ht="14.1" customHeight="1">
      <c r="A472" s="138">
        <f t="shared" si="39"/>
        <v>472</v>
      </c>
      <c r="B472" s="156" t="s">
        <v>100</v>
      </c>
      <c r="C472" s="156" t="s">
        <v>297</v>
      </c>
      <c r="D472" s="124" t="s">
        <v>199</v>
      </c>
      <c r="E472" s="157"/>
      <c r="F472" s="475" t="s">
        <v>311</v>
      </c>
      <c r="G472" s="475" t="s">
        <v>161</v>
      </c>
      <c r="H472" s="121" t="s">
        <v>276</v>
      </c>
      <c r="I472" s="121" t="s">
        <v>196</v>
      </c>
      <c r="J472" s="482">
        <v>11.800000190734863</v>
      </c>
      <c r="K472" s="572">
        <v>1</v>
      </c>
      <c r="L472" s="442">
        <v>1</v>
      </c>
      <c r="M472" s="158">
        <v>255</v>
      </c>
      <c r="N472" s="158">
        <v>5</v>
      </c>
      <c r="O472" s="159" t="e">
        <f t="shared" si="35"/>
        <v>#DIV/0!</v>
      </c>
      <c r="P472" s="159" t="e">
        <f t="shared" si="36"/>
        <v>#DIV/0!</v>
      </c>
      <c r="Q472" s="160">
        <f>IF(M472="nio",0,IF(M472&gt;0,VLOOKUP(G472,'3-Productie normen'!A:L,VLOOKUP(M472,'3-Productie normen'!O:P,2,FALSE),FALSE)))</f>
        <v>0</v>
      </c>
      <c r="R472" s="160">
        <f t="shared" si="37"/>
        <v>0</v>
      </c>
      <c r="S472" s="161" t="str">
        <f>VLOOKUP(G472,'3-Productie normen'!A:L,10,FALSE)</f>
        <v>V</v>
      </c>
      <c r="T472" s="161" t="s">
        <v>238</v>
      </c>
      <c r="V472" s="123">
        <f t="shared" si="38"/>
        <v>3009.0000486373901</v>
      </c>
    </row>
    <row r="473" spans="1:22" ht="14.1" customHeight="1">
      <c r="A473" s="138">
        <f t="shared" si="39"/>
        <v>473</v>
      </c>
      <c r="B473" s="156" t="s">
        <v>100</v>
      </c>
      <c r="C473" s="156" t="s">
        <v>297</v>
      </c>
      <c r="D473" s="124" t="s">
        <v>199</v>
      </c>
      <c r="E473" s="157"/>
      <c r="F473" s="475" t="s">
        <v>311</v>
      </c>
      <c r="G473" s="475" t="s">
        <v>161</v>
      </c>
      <c r="H473" s="121" t="s">
        <v>276</v>
      </c>
      <c r="I473" s="121" t="s">
        <v>196</v>
      </c>
      <c r="J473" s="482">
        <v>11.800000190734863</v>
      </c>
      <c r="K473" s="572">
        <v>1</v>
      </c>
      <c r="L473" s="442">
        <v>1</v>
      </c>
      <c r="M473" s="158">
        <v>255</v>
      </c>
      <c r="N473" s="158">
        <v>5</v>
      </c>
      <c r="O473" s="159" t="e">
        <f t="shared" si="35"/>
        <v>#DIV/0!</v>
      </c>
      <c r="P473" s="159" t="e">
        <f t="shared" si="36"/>
        <v>#DIV/0!</v>
      </c>
      <c r="Q473" s="160">
        <f>IF(M473="nio",0,IF(M473&gt;0,VLOOKUP(G473,'3-Productie normen'!A:L,VLOOKUP(M473,'3-Productie normen'!O:P,2,FALSE),FALSE)))</f>
        <v>0</v>
      </c>
      <c r="R473" s="160">
        <f t="shared" si="37"/>
        <v>0</v>
      </c>
      <c r="S473" s="161" t="str">
        <f>VLOOKUP(G473,'3-Productie normen'!A:L,10,FALSE)</f>
        <v>V</v>
      </c>
      <c r="T473" s="161" t="s">
        <v>238</v>
      </c>
      <c r="V473" s="123">
        <f t="shared" si="38"/>
        <v>3009.0000486373901</v>
      </c>
    </row>
    <row r="474" spans="1:22" ht="14.1" customHeight="1">
      <c r="A474" s="138">
        <f t="shared" si="39"/>
        <v>474</v>
      </c>
      <c r="B474" s="156" t="s">
        <v>100</v>
      </c>
      <c r="C474" s="156" t="s">
        <v>297</v>
      </c>
      <c r="D474" s="124" t="s">
        <v>199</v>
      </c>
      <c r="E474" s="157"/>
      <c r="F474" s="475" t="s">
        <v>311</v>
      </c>
      <c r="G474" s="475" t="s">
        <v>161</v>
      </c>
      <c r="H474" s="121" t="s">
        <v>276</v>
      </c>
      <c r="I474" s="121" t="s">
        <v>196</v>
      </c>
      <c r="J474" s="482">
        <v>11.800000190734863</v>
      </c>
      <c r="K474" s="572">
        <v>1</v>
      </c>
      <c r="L474" s="442">
        <v>1</v>
      </c>
      <c r="M474" s="158">
        <v>255</v>
      </c>
      <c r="N474" s="158">
        <v>5</v>
      </c>
      <c r="O474" s="159" t="e">
        <f t="shared" si="35"/>
        <v>#DIV/0!</v>
      </c>
      <c r="P474" s="159" t="e">
        <f t="shared" si="36"/>
        <v>#DIV/0!</v>
      </c>
      <c r="Q474" s="160">
        <f>IF(M474="nio",0,IF(M474&gt;0,VLOOKUP(G474,'3-Productie normen'!A:L,VLOOKUP(M474,'3-Productie normen'!O:P,2,FALSE),FALSE)))</f>
        <v>0</v>
      </c>
      <c r="R474" s="160">
        <f t="shared" si="37"/>
        <v>0</v>
      </c>
      <c r="S474" s="161" t="str">
        <f>VLOOKUP(G474,'3-Productie normen'!A:L,10,FALSE)</f>
        <v>V</v>
      </c>
      <c r="T474" s="161" t="s">
        <v>238</v>
      </c>
      <c r="V474" s="123">
        <f t="shared" si="38"/>
        <v>3009.0000486373901</v>
      </c>
    </row>
    <row r="475" spans="1:22" ht="14.1" customHeight="1">
      <c r="A475" s="138">
        <f t="shared" si="39"/>
        <v>475</v>
      </c>
      <c r="B475" s="156" t="s">
        <v>100</v>
      </c>
      <c r="C475" s="156" t="s">
        <v>297</v>
      </c>
      <c r="D475" s="124" t="s">
        <v>199</v>
      </c>
      <c r="E475" s="157"/>
      <c r="F475" s="475" t="s">
        <v>311</v>
      </c>
      <c r="G475" s="475" t="s">
        <v>161</v>
      </c>
      <c r="H475" s="121" t="s">
        <v>276</v>
      </c>
      <c r="I475" s="121" t="s">
        <v>196</v>
      </c>
      <c r="J475" s="482">
        <v>11.5</v>
      </c>
      <c r="K475" s="572">
        <v>1</v>
      </c>
      <c r="L475" s="442">
        <v>1</v>
      </c>
      <c r="M475" s="158">
        <v>255</v>
      </c>
      <c r="N475" s="158">
        <v>5</v>
      </c>
      <c r="O475" s="159" t="e">
        <f t="shared" si="35"/>
        <v>#DIV/0!</v>
      </c>
      <c r="P475" s="159" t="e">
        <f t="shared" si="36"/>
        <v>#DIV/0!</v>
      </c>
      <c r="Q475" s="160">
        <f>IF(M475="nio",0,IF(M475&gt;0,VLOOKUP(G475,'3-Productie normen'!A:L,VLOOKUP(M475,'3-Productie normen'!O:P,2,FALSE),FALSE)))</f>
        <v>0</v>
      </c>
      <c r="R475" s="160">
        <f t="shared" si="37"/>
        <v>0</v>
      </c>
      <c r="S475" s="161" t="str">
        <f>VLOOKUP(G475,'3-Productie normen'!A:L,10,FALSE)</f>
        <v>V</v>
      </c>
      <c r="T475" s="161" t="s">
        <v>238</v>
      </c>
      <c r="V475" s="123">
        <f t="shared" si="38"/>
        <v>2932.5</v>
      </c>
    </row>
    <row r="476" spans="1:22" ht="14.1" customHeight="1">
      <c r="A476" s="138">
        <f t="shared" si="39"/>
        <v>476</v>
      </c>
      <c r="B476" s="156" t="s">
        <v>100</v>
      </c>
      <c r="C476" s="156" t="s">
        <v>297</v>
      </c>
      <c r="D476" s="124" t="s">
        <v>199</v>
      </c>
      <c r="E476" s="157"/>
      <c r="F476" s="475" t="s">
        <v>311</v>
      </c>
      <c r="G476" s="475" t="s">
        <v>161</v>
      </c>
      <c r="H476" s="121" t="s">
        <v>276</v>
      </c>
      <c r="I476" s="121" t="s">
        <v>196</v>
      </c>
      <c r="J476" s="482">
        <v>10</v>
      </c>
      <c r="K476" s="572">
        <v>1</v>
      </c>
      <c r="L476" s="442">
        <v>1</v>
      </c>
      <c r="M476" s="158">
        <v>255</v>
      </c>
      <c r="N476" s="158">
        <v>5</v>
      </c>
      <c r="O476" s="159" t="e">
        <f t="shared" si="35"/>
        <v>#DIV/0!</v>
      </c>
      <c r="P476" s="159" t="e">
        <f t="shared" si="36"/>
        <v>#DIV/0!</v>
      </c>
      <c r="Q476" s="160">
        <f>IF(M476="nio",0,IF(M476&gt;0,VLOOKUP(G476,'3-Productie normen'!A:L,VLOOKUP(M476,'3-Productie normen'!O:P,2,FALSE),FALSE)))</f>
        <v>0</v>
      </c>
      <c r="R476" s="160">
        <f t="shared" si="37"/>
        <v>0</v>
      </c>
      <c r="S476" s="161" t="str">
        <f>VLOOKUP(G476,'3-Productie normen'!A:L,10,FALSE)</f>
        <v>V</v>
      </c>
      <c r="T476" s="161" t="s">
        <v>238</v>
      </c>
      <c r="V476" s="123">
        <f t="shared" si="38"/>
        <v>2550</v>
      </c>
    </row>
    <row r="477" spans="1:22" ht="14.1" customHeight="1">
      <c r="A477" s="138">
        <f t="shared" si="39"/>
        <v>477</v>
      </c>
      <c r="B477" s="156" t="s">
        <v>100</v>
      </c>
      <c r="C477" s="156" t="s">
        <v>297</v>
      </c>
      <c r="D477" s="124" t="s">
        <v>199</v>
      </c>
      <c r="E477" s="157"/>
      <c r="F477" s="475" t="s">
        <v>311</v>
      </c>
      <c r="G477" s="475" t="s">
        <v>161</v>
      </c>
      <c r="H477" s="121" t="s">
        <v>276</v>
      </c>
      <c r="I477" s="121" t="s">
        <v>196</v>
      </c>
      <c r="J477" s="482">
        <v>11.600000381469727</v>
      </c>
      <c r="K477" s="572">
        <v>1</v>
      </c>
      <c r="L477" s="442">
        <v>1</v>
      </c>
      <c r="M477" s="158">
        <v>255</v>
      </c>
      <c r="N477" s="158">
        <v>5</v>
      </c>
      <c r="O477" s="159" t="e">
        <f t="shared" si="35"/>
        <v>#DIV/0!</v>
      </c>
      <c r="P477" s="159" t="e">
        <f t="shared" si="36"/>
        <v>#DIV/0!</v>
      </c>
      <c r="Q477" s="160">
        <f>IF(M477="nio",0,IF(M477&gt;0,VLOOKUP(G477,'3-Productie normen'!A:L,VLOOKUP(M477,'3-Productie normen'!O:P,2,FALSE),FALSE)))</f>
        <v>0</v>
      </c>
      <c r="R477" s="160">
        <f t="shared" si="37"/>
        <v>0</v>
      </c>
      <c r="S477" s="161" t="str">
        <f>VLOOKUP(G477,'3-Productie normen'!A:L,10,FALSE)</f>
        <v>V</v>
      </c>
      <c r="T477" s="161" t="s">
        <v>238</v>
      </c>
      <c r="V477" s="123">
        <f t="shared" si="38"/>
        <v>2958.0000972747803</v>
      </c>
    </row>
    <row r="478" spans="1:22" ht="14.1" customHeight="1">
      <c r="A478" s="138">
        <f t="shared" si="39"/>
        <v>478</v>
      </c>
      <c r="B478" s="156" t="s">
        <v>100</v>
      </c>
      <c r="C478" s="156" t="s">
        <v>297</v>
      </c>
      <c r="D478" s="124" t="s">
        <v>199</v>
      </c>
      <c r="E478" s="157"/>
      <c r="F478" s="475" t="s">
        <v>212</v>
      </c>
      <c r="G478" s="475" t="s">
        <v>166</v>
      </c>
      <c r="H478" s="121" t="s">
        <v>276</v>
      </c>
      <c r="I478" s="121" t="s">
        <v>196</v>
      </c>
      <c r="J478" s="482">
        <v>6.0999999046325684</v>
      </c>
      <c r="K478" s="572">
        <v>1</v>
      </c>
      <c r="L478" s="442">
        <v>1</v>
      </c>
      <c r="M478" s="158">
        <v>255</v>
      </c>
      <c r="N478" s="158">
        <v>5</v>
      </c>
      <c r="O478" s="159" t="e">
        <f t="shared" si="35"/>
        <v>#DIV/0!</v>
      </c>
      <c r="P478" s="159" t="e">
        <f t="shared" si="36"/>
        <v>#DIV/0!</v>
      </c>
      <c r="Q478" s="160">
        <f>IF(M478="nio",0,IF(M478&gt;0,VLOOKUP(G478,'3-Productie normen'!A:L,VLOOKUP(M478,'3-Productie normen'!O:P,2,FALSE),FALSE)))</f>
        <v>0</v>
      </c>
      <c r="R478" s="160">
        <f t="shared" si="37"/>
        <v>0</v>
      </c>
      <c r="S478" s="161" t="str">
        <f>VLOOKUP(G478,'3-Productie normen'!A:L,10,FALSE)</f>
        <v>V</v>
      </c>
      <c r="T478" s="161" t="s">
        <v>238</v>
      </c>
      <c r="V478" s="123">
        <f t="shared" si="38"/>
        <v>1555.4999756813049</v>
      </c>
    </row>
    <row r="479" spans="1:22" ht="14.1" customHeight="1">
      <c r="A479" s="138">
        <f t="shared" si="39"/>
        <v>479</v>
      </c>
      <c r="B479" s="156" t="s">
        <v>100</v>
      </c>
      <c r="C479" s="156" t="s">
        <v>297</v>
      </c>
      <c r="D479" s="124" t="s">
        <v>199</v>
      </c>
      <c r="E479" s="157"/>
      <c r="F479" s="475" t="s">
        <v>212</v>
      </c>
      <c r="G479" s="475" t="s">
        <v>166</v>
      </c>
      <c r="H479" s="121" t="s">
        <v>276</v>
      </c>
      <c r="I479" s="121" t="s">
        <v>196</v>
      </c>
      <c r="J479" s="482">
        <v>7.5</v>
      </c>
      <c r="K479" s="572">
        <v>1</v>
      </c>
      <c r="L479" s="442">
        <v>1</v>
      </c>
      <c r="M479" s="158">
        <v>255</v>
      </c>
      <c r="N479" s="158">
        <v>5</v>
      </c>
      <c r="O479" s="159" t="e">
        <f t="shared" si="35"/>
        <v>#DIV/0!</v>
      </c>
      <c r="P479" s="159" t="e">
        <f t="shared" si="36"/>
        <v>#DIV/0!</v>
      </c>
      <c r="Q479" s="160">
        <f>IF(M479="nio",0,IF(M479&gt;0,VLOOKUP(G479,'3-Productie normen'!A:L,VLOOKUP(M479,'3-Productie normen'!O:P,2,FALSE),FALSE)))</f>
        <v>0</v>
      </c>
      <c r="R479" s="160">
        <f t="shared" si="37"/>
        <v>0</v>
      </c>
      <c r="S479" s="161" t="str">
        <f>VLOOKUP(G479,'3-Productie normen'!A:L,10,FALSE)</f>
        <v>V</v>
      </c>
      <c r="T479" s="161" t="s">
        <v>238</v>
      </c>
      <c r="V479" s="123">
        <f t="shared" si="38"/>
        <v>1912.5</v>
      </c>
    </row>
    <row r="480" spans="1:22" ht="14.1" customHeight="1">
      <c r="A480" s="138">
        <f t="shared" si="39"/>
        <v>480</v>
      </c>
      <c r="B480" s="156" t="s">
        <v>100</v>
      </c>
      <c r="C480" s="156" t="s">
        <v>297</v>
      </c>
      <c r="D480" s="124" t="s">
        <v>199</v>
      </c>
      <c r="E480" s="157"/>
      <c r="F480" s="475" t="s">
        <v>212</v>
      </c>
      <c r="G480" s="475" t="s">
        <v>166</v>
      </c>
      <c r="H480" s="121" t="s">
        <v>240</v>
      </c>
      <c r="I480" s="121" t="s">
        <v>196</v>
      </c>
      <c r="J480" s="482">
        <v>6.9600000381469727</v>
      </c>
      <c r="K480" s="572">
        <v>1</v>
      </c>
      <c r="L480" s="442">
        <v>1</v>
      </c>
      <c r="M480" s="158">
        <v>255</v>
      </c>
      <c r="N480" s="158">
        <v>5</v>
      </c>
      <c r="O480" s="159" t="e">
        <f t="shared" si="35"/>
        <v>#DIV/0!</v>
      </c>
      <c r="P480" s="159" t="e">
        <f t="shared" si="36"/>
        <v>#DIV/0!</v>
      </c>
      <c r="Q480" s="160">
        <f>IF(M480="nio",0,IF(M480&gt;0,VLOOKUP(G480,'3-Productie normen'!A:L,VLOOKUP(M480,'3-Productie normen'!O:P,2,FALSE),FALSE)))</f>
        <v>0</v>
      </c>
      <c r="R480" s="160">
        <f t="shared" si="37"/>
        <v>0</v>
      </c>
      <c r="S480" s="161" t="str">
        <f>VLOOKUP(G480,'3-Productie normen'!A:L,10,FALSE)</f>
        <v>V</v>
      </c>
      <c r="T480" s="161" t="s">
        <v>238</v>
      </c>
      <c r="V480" s="123">
        <f t="shared" si="38"/>
        <v>1774.800009727478</v>
      </c>
    </row>
    <row r="481" spans="1:22" ht="14.1" customHeight="1">
      <c r="A481" s="138">
        <f t="shared" si="39"/>
        <v>481</v>
      </c>
      <c r="B481" s="156" t="s">
        <v>100</v>
      </c>
      <c r="C481" s="156" t="s">
        <v>297</v>
      </c>
      <c r="D481" s="124" t="s">
        <v>199</v>
      </c>
      <c r="E481" s="157"/>
      <c r="F481" s="475" t="s">
        <v>247</v>
      </c>
      <c r="G481" s="475" t="s">
        <v>160</v>
      </c>
      <c r="H481" s="121" t="s">
        <v>276</v>
      </c>
      <c r="I481" s="121" t="s">
        <v>196</v>
      </c>
      <c r="J481" s="482">
        <v>4.0999999046325684</v>
      </c>
      <c r="K481" s="572">
        <v>1</v>
      </c>
      <c r="L481" s="442">
        <v>1</v>
      </c>
      <c r="M481" s="158">
        <v>255</v>
      </c>
      <c r="N481" s="158">
        <v>5</v>
      </c>
      <c r="O481" s="159" t="e">
        <f t="shared" si="35"/>
        <v>#DIV/0!</v>
      </c>
      <c r="P481" s="159" t="e">
        <f t="shared" si="36"/>
        <v>#DIV/0!</v>
      </c>
      <c r="Q481" s="160">
        <f>IF(M481="nio",0,IF(M481&gt;0,VLOOKUP(G481,'3-Productie normen'!A:L,VLOOKUP(M481,'3-Productie normen'!O:P,2,FALSE),FALSE)))</f>
        <v>0</v>
      </c>
      <c r="R481" s="160">
        <f t="shared" si="37"/>
        <v>0</v>
      </c>
      <c r="S481" s="161" t="str">
        <f>VLOOKUP(G481,'3-Productie normen'!A:L,10,FALSE)</f>
        <v>S</v>
      </c>
      <c r="T481" s="161" t="s">
        <v>238</v>
      </c>
      <c r="V481" s="123">
        <f t="shared" si="38"/>
        <v>1045.4999756813049</v>
      </c>
    </row>
    <row r="482" spans="1:22" ht="14.1" customHeight="1">
      <c r="A482" s="138">
        <f t="shared" si="39"/>
        <v>482</v>
      </c>
      <c r="B482" s="156" t="s">
        <v>100</v>
      </c>
      <c r="C482" s="156" t="s">
        <v>297</v>
      </c>
      <c r="D482" s="124" t="s">
        <v>199</v>
      </c>
      <c r="E482" s="157"/>
      <c r="F482" s="475" t="s">
        <v>247</v>
      </c>
      <c r="G482" s="475" t="s">
        <v>160</v>
      </c>
      <c r="H482" s="121" t="s">
        <v>276</v>
      </c>
      <c r="I482" s="121" t="s">
        <v>196</v>
      </c>
      <c r="J482" s="482">
        <v>10.100000381469727</v>
      </c>
      <c r="K482" s="572">
        <v>1</v>
      </c>
      <c r="L482" s="442">
        <v>1</v>
      </c>
      <c r="M482" s="158">
        <v>255</v>
      </c>
      <c r="N482" s="158">
        <v>5</v>
      </c>
      <c r="O482" s="159" t="e">
        <f t="shared" si="35"/>
        <v>#DIV/0!</v>
      </c>
      <c r="P482" s="159" t="e">
        <f t="shared" si="36"/>
        <v>#DIV/0!</v>
      </c>
      <c r="Q482" s="160">
        <f>IF(M482="nio",0,IF(M482&gt;0,VLOOKUP(G482,'3-Productie normen'!A:L,VLOOKUP(M482,'3-Productie normen'!O:P,2,FALSE),FALSE)))</f>
        <v>0</v>
      </c>
      <c r="R482" s="160">
        <f t="shared" si="37"/>
        <v>0</v>
      </c>
      <c r="S482" s="161" t="str">
        <f>VLOOKUP(G482,'3-Productie normen'!A:L,10,FALSE)</f>
        <v>S</v>
      </c>
      <c r="T482" s="161" t="s">
        <v>238</v>
      </c>
      <c r="V482" s="123">
        <f t="shared" si="38"/>
        <v>2575.5000972747803</v>
      </c>
    </row>
    <row r="483" spans="1:22" ht="14.1" customHeight="1">
      <c r="A483" s="138">
        <f t="shared" si="39"/>
        <v>483</v>
      </c>
      <c r="B483" s="156" t="s">
        <v>100</v>
      </c>
      <c r="C483" s="156" t="s">
        <v>297</v>
      </c>
      <c r="D483" s="124" t="s">
        <v>199</v>
      </c>
      <c r="E483" s="157"/>
      <c r="F483" s="475" t="s">
        <v>247</v>
      </c>
      <c r="G483" s="475" t="s">
        <v>160</v>
      </c>
      <c r="H483" s="121" t="s">
        <v>276</v>
      </c>
      <c r="I483" s="121" t="s">
        <v>196</v>
      </c>
      <c r="J483" s="482">
        <v>4</v>
      </c>
      <c r="K483" s="572">
        <v>1</v>
      </c>
      <c r="L483" s="442">
        <v>1</v>
      </c>
      <c r="M483" s="158">
        <v>255</v>
      </c>
      <c r="N483" s="158">
        <v>5</v>
      </c>
      <c r="O483" s="159" t="e">
        <f t="shared" si="35"/>
        <v>#DIV/0!</v>
      </c>
      <c r="P483" s="159" t="e">
        <f t="shared" si="36"/>
        <v>#DIV/0!</v>
      </c>
      <c r="Q483" s="160">
        <f>IF(M483="nio",0,IF(M483&gt;0,VLOOKUP(G483,'3-Productie normen'!A:L,VLOOKUP(M483,'3-Productie normen'!O:P,2,FALSE),FALSE)))</f>
        <v>0</v>
      </c>
      <c r="R483" s="160">
        <f t="shared" si="37"/>
        <v>0</v>
      </c>
      <c r="S483" s="161" t="str">
        <f>VLOOKUP(G483,'3-Productie normen'!A:L,10,FALSE)</f>
        <v>S</v>
      </c>
      <c r="T483" s="161" t="s">
        <v>238</v>
      </c>
      <c r="V483" s="123">
        <f t="shared" si="38"/>
        <v>1020</v>
      </c>
    </row>
    <row r="484" spans="1:22" ht="14.1" customHeight="1">
      <c r="A484" s="138">
        <f t="shared" si="39"/>
        <v>484</v>
      </c>
      <c r="B484" s="156" t="s">
        <v>100</v>
      </c>
      <c r="C484" s="156" t="s">
        <v>297</v>
      </c>
      <c r="D484" s="124" t="s">
        <v>199</v>
      </c>
      <c r="E484" s="157"/>
      <c r="F484" s="475" t="s">
        <v>247</v>
      </c>
      <c r="G484" s="475" t="s">
        <v>160</v>
      </c>
      <c r="H484" s="121" t="s">
        <v>276</v>
      </c>
      <c r="I484" s="121" t="s">
        <v>196</v>
      </c>
      <c r="J484" s="482">
        <v>6.5999999046325684</v>
      </c>
      <c r="K484" s="572">
        <v>1</v>
      </c>
      <c r="L484" s="442">
        <v>1</v>
      </c>
      <c r="M484" s="158">
        <v>255</v>
      </c>
      <c r="N484" s="158">
        <v>5</v>
      </c>
      <c r="O484" s="159" t="e">
        <f t="shared" si="35"/>
        <v>#DIV/0!</v>
      </c>
      <c r="P484" s="159" t="e">
        <f t="shared" si="36"/>
        <v>#DIV/0!</v>
      </c>
      <c r="Q484" s="160">
        <f>IF(M484="nio",0,IF(M484&gt;0,VLOOKUP(G484,'3-Productie normen'!A:L,VLOOKUP(M484,'3-Productie normen'!O:P,2,FALSE),FALSE)))</f>
        <v>0</v>
      </c>
      <c r="R484" s="160">
        <f t="shared" si="37"/>
        <v>0</v>
      </c>
      <c r="S484" s="161" t="str">
        <f>VLOOKUP(G484,'3-Productie normen'!A:L,10,FALSE)</f>
        <v>S</v>
      </c>
      <c r="T484" s="161" t="s">
        <v>238</v>
      </c>
      <c r="V484" s="123">
        <f t="shared" si="38"/>
        <v>1682.9999756813049</v>
      </c>
    </row>
    <row r="485" spans="1:22" ht="14.1" customHeight="1">
      <c r="A485" s="138">
        <f t="shared" si="39"/>
        <v>485</v>
      </c>
      <c r="B485" s="156" t="s">
        <v>100</v>
      </c>
      <c r="C485" s="156" t="s">
        <v>297</v>
      </c>
      <c r="D485" s="124" t="s">
        <v>199</v>
      </c>
      <c r="E485" s="157"/>
      <c r="F485" s="475" t="s">
        <v>312</v>
      </c>
      <c r="G485" s="475" t="s">
        <v>144</v>
      </c>
      <c r="H485" s="121" t="s">
        <v>276</v>
      </c>
      <c r="I485" s="121" t="s">
        <v>196</v>
      </c>
      <c r="J485" s="482">
        <v>4.2899999618530273</v>
      </c>
      <c r="K485" s="572">
        <v>1</v>
      </c>
      <c r="L485" s="442">
        <v>1</v>
      </c>
      <c r="M485" s="158">
        <v>255</v>
      </c>
      <c r="N485" s="158">
        <v>5</v>
      </c>
      <c r="O485" s="159" t="e">
        <f t="shared" si="35"/>
        <v>#DIV/0!</v>
      </c>
      <c r="P485" s="159" t="e">
        <f t="shared" si="36"/>
        <v>#DIV/0!</v>
      </c>
      <c r="Q485" s="160">
        <f>IF(M485="nio",0,IF(M485&gt;0,VLOOKUP(G485,'3-Productie normen'!A:L,VLOOKUP(M485,'3-Productie normen'!O:P,2,FALSE),FALSE)))</f>
        <v>0</v>
      </c>
      <c r="R485" s="160">
        <f t="shared" si="37"/>
        <v>0</v>
      </c>
      <c r="S485" s="161" t="str">
        <f>VLOOKUP(G485,'3-Productie normen'!A:L,10,FALSE)</f>
        <v>V</v>
      </c>
      <c r="T485" s="161" t="s">
        <v>238</v>
      </c>
      <c r="V485" s="123">
        <f t="shared" si="38"/>
        <v>1093.949990272522</v>
      </c>
    </row>
    <row r="486" spans="1:22" ht="14.1" customHeight="1">
      <c r="A486" s="138">
        <f t="shared" si="39"/>
        <v>486</v>
      </c>
      <c r="B486" s="156" t="s">
        <v>100</v>
      </c>
      <c r="C486" s="156" t="s">
        <v>297</v>
      </c>
      <c r="D486" s="124" t="s">
        <v>199</v>
      </c>
      <c r="E486" s="157"/>
      <c r="F486" s="475" t="s">
        <v>242</v>
      </c>
      <c r="G486" s="475" t="s">
        <v>168</v>
      </c>
      <c r="H486" s="121" t="s">
        <v>271</v>
      </c>
      <c r="I486" s="121"/>
      <c r="J486" s="482">
        <v>0</v>
      </c>
      <c r="K486" s="572">
        <v>1</v>
      </c>
      <c r="L486" s="512"/>
      <c r="M486" s="158" t="s">
        <v>216</v>
      </c>
      <c r="N486" s="158"/>
      <c r="O486" s="159">
        <f t="shared" si="35"/>
        <v>0</v>
      </c>
      <c r="P486" s="159">
        <f t="shared" si="36"/>
        <v>0</v>
      </c>
      <c r="Q486" s="160">
        <f>IF(M486="nio",0,IF(M486&gt;0,VLOOKUP(G486,'3-Productie normen'!A:L,VLOOKUP(M486,'3-Productie normen'!O:P,2,FALSE),FALSE)))</f>
        <v>0</v>
      </c>
      <c r="R486" s="160">
        <f t="shared" si="37"/>
        <v>0</v>
      </c>
      <c r="S486" s="161">
        <f>VLOOKUP(G486,'3-Productie normen'!A:L,10,FALSE)</f>
        <v>0</v>
      </c>
      <c r="T486" s="161" t="s">
        <v>238</v>
      </c>
      <c r="V486" s="123">
        <f t="shared" si="38"/>
        <v>0</v>
      </c>
    </row>
    <row r="487" spans="1:22" ht="14.1" customHeight="1">
      <c r="A487" s="138">
        <f t="shared" si="39"/>
        <v>487</v>
      </c>
      <c r="B487" s="156" t="s">
        <v>100</v>
      </c>
      <c r="C487" s="156" t="s">
        <v>297</v>
      </c>
      <c r="D487" s="124" t="s">
        <v>199</v>
      </c>
      <c r="E487" s="157"/>
      <c r="F487" s="475" t="s">
        <v>242</v>
      </c>
      <c r="G487" s="475" t="s">
        <v>168</v>
      </c>
      <c r="H487" s="121" t="s">
        <v>271</v>
      </c>
      <c r="I487" s="121"/>
      <c r="J487" s="482">
        <v>0</v>
      </c>
      <c r="K487" s="572">
        <v>1</v>
      </c>
      <c r="L487" s="512"/>
      <c r="M487" s="158" t="s">
        <v>216</v>
      </c>
      <c r="N487" s="158"/>
      <c r="O487" s="159">
        <f t="shared" si="35"/>
        <v>0</v>
      </c>
      <c r="P487" s="159">
        <f t="shared" si="36"/>
        <v>0</v>
      </c>
      <c r="Q487" s="160">
        <f>IF(M487="nio",0,IF(M487&gt;0,VLOOKUP(G487,'3-Productie normen'!A:L,VLOOKUP(M487,'3-Productie normen'!O:P,2,FALSE),FALSE)))</f>
        <v>0</v>
      </c>
      <c r="R487" s="160">
        <f t="shared" si="37"/>
        <v>0</v>
      </c>
      <c r="S487" s="161">
        <f>VLOOKUP(G487,'3-Productie normen'!A:L,10,FALSE)</f>
        <v>0</v>
      </c>
      <c r="T487" s="161" t="s">
        <v>238</v>
      </c>
      <c r="V487" s="123">
        <f t="shared" si="38"/>
        <v>0</v>
      </c>
    </row>
    <row r="488" spans="1:22" ht="14.1" customHeight="1">
      <c r="A488" s="138">
        <f t="shared" si="39"/>
        <v>488</v>
      </c>
      <c r="B488" s="156" t="s">
        <v>100</v>
      </c>
      <c r="C488" s="156" t="s">
        <v>297</v>
      </c>
      <c r="D488" s="124" t="s">
        <v>199</v>
      </c>
      <c r="E488" s="157"/>
      <c r="F488" s="475" t="s">
        <v>194</v>
      </c>
      <c r="G488" s="475" t="s">
        <v>160</v>
      </c>
      <c r="H488" s="121" t="s">
        <v>276</v>
      </c>
      <c r="I488" s="121" t="s">
        <v>196</v>
      </c>
      <c r="J488" s="482">
        <v>9.1999998092651367</v>
      </c>
      <c r="K488" s="572">
        <v>1</v>
      </c>
      <c r="L488" s="442">
        <v>1</v>
      </c>
      <c r="M488" s="158">
        <v>255</v>
      </c>
      <c r="N488" s="158">
        <v>5</v>
      </c>
      <c r="O488" s="159" t="e">
        <f t="shared" si="35"/>
        <v>#DIV/0!</v>
      </c>
      <c r="P488" s="159" t="e">
        <f t="shared" si="36"/>
        <v>#DIV/0!</v>
      </c>
      <c r="Q488" s="160">
        <f>IF(M488="nio",0,IF(M488&gt;0,VLOOKUP(G488,'3-Productie normen'!A:L,VLOOKUP(M488,'3-Productie normen'!O:P,2,FALSE),FALSE)))</f>
        <v>0</v>
      </c>
      <c r="R488" s="160">
        <f t="shared" si="37"/>
        <v>0</v>
      </c>
      <c r="S488" s="161" t="str">
        <f>VLOOKUP(G488,'3-Productie normen'!A:L,10,FALSE)</f>
        <v>S</v>
      </c>
      <c r="T488" s="161" t="s">
        <v>238</v>
      </c>
      <c r="V488" s="123">
        <f t="shared" si="38"/>
        <v>2345.9999513626099</v>
      </c>
    </row>
    <row r="489" spans="1:22" ht="14.1" customHeight="1">
      <c r="A489" s="138">
        <f t="shared" si="39"/>
        <v>489</v>
      </c>
      <c r="B489" s="156" t="s">
        <v>100</v>
      </c>
      <c r="C489" s="156" t="s">
        <v>297</v>
      </c>
      <c r="D489" s="124" t="s">
        <v>199</v>
      </c>
      <c r="E489" s="157"/>
      <c r="F489" s="475" t="s">
        <v>194</v>
      </c>
      <c r="G489" s="475" t="s">
        <v>160</v>
      </c>
      <c r="H489" s="121" t="s">
        <v>276</v>
      </c>
      <c r="I489" s="121" t="s">
        <v>196</v>
      </c>
      <c r="J489" s="482">
        <v>19.200000762939453</v>
      </c>
      <c r="K489" s="572">
        <v>1</v>
      </c>
      <c r="L489" s="442">
        <v>1</v>
      </c>
      <c r="M489" s="158">
        <v>255</v>
      </c>
      <c r="N489" s="158">
        <v>5</v>
      </c>
      <c r="O489" s="159" t="e">
        <f t="shared" si="35"/>
        <v>#DIV/0!</v>
      </c>
      <c r="P489" s="159" t="e">
        <f t="shared" si="36"/>
        <v>#DIV/0!</v>
      </c>
      <c r="Q489" s="160">
        <f>IF(M489="nio",0,IF(M489&gt;0,VLOOKUP(G489,'3-Productie normen'!A:L,VLOOKUP(M489,'3-Productie normen'!O:P,2,FALSE),FALSE)))</f>
        <v>0</v>
      </c>
      <c r="R489" s="160">
        <f t="shared" si="37"/>
        <v>0</v>
      </c>
      <c r="S489" s="161" t="str">
        <f>VLOOKUP(G489,'3-Productie normen'!A:L,10,FALSE)</f>
        <v>S</v>
      </c>
      <c r="T489" s="161" t="s">
        <v>238</v>
      </c>
      <c r="V489" s="123">
        <f t="shared" si="38"/>
        <v>4896.0001945495605</v>
      </c>
    </row>
    <row r="490" spans="1:22" ht="14.1" customHeight="1">
      <c r="A490" s="138">
        <f t="shared" si="39"/>
        <v>490</v>
      </c>
      <c r="B490" s="156" t="s">
        <v>100</v>
      </c>
      <c r="C490" s="156" t="s">
        <v>297</v>
      </c>
      <c r="D490" s="124" t="s">
        <v>199</v>
      </c>
      <c r="E490" s="157"/>
      <c r="F490" s="475" t="s">
        <v>250</v>
      </c>
      <c r="G490" s="121" t="s">
        <v>151</v>
      </c>
      <c r="H490" s="121" t="s">
        <v>201</v>
      </c>
      <c r="I490" s="121" t="s">
        <v>202</v>
      </c>
      <c r="J490" s="482">
        <v>36.5</v>
      </c>
      <c r="K490" s="572">
        <v>1</v>
      </c>
      <c r="L490" s="442">
        <v>1</v>
      </c>
      <c r="M490" s="158">
        <v>255</v>
      </c>
      <c r="N490" s="158">
        <v>5</v>
      </c>
      <c r="O490" s="159" t="e">
        <f t="shared" si="35"/>
        <v>#DIV/0!</v>
      </c>
      <c r="P490" s="159" t="e">
        <f t="shared" si="36"/>
        <v>#DIV/0!</v>
      </c>
      <c r="Q490" s="160">
        <f>IF(M490="nio",0,IF(M490&gt;0,VLOOKUP(G490,'3-Productie normen'!A:L,VLOOKUP(M490,'3-Productie normen'!O:P,2,FALSE),FALSE)))</f>
        <v>0</v>
      </c>
      <c r="R490" s="160">
        <f t="shared" si="37"/>
        <v>0</v>
      </c>
      <c r="S490" s="161" t="str">
        <f>VLOOKUP(G490,'3-Productie normen'!A:L,10,FALSE)</f>
        <v>B</v>
      </c>
      <c r="T490" s="161" t="s">
        <v>238</v>
      </c>
      <c r="V490" s="123">
        <f t="shared" si="38"/>
        <v>9307.5</v>
      </c>
    </row>
    <row r="491" spans="1:22" ht="14.1" customHeight="1">
      <c r="A491" s="138">
        <f t="shared" si="39"/>
        <v>491</v>
      </c>
      <c r="B491" s="156" t="s">
        <v>100</v>
      </c>
      <c r="C491" s="156" t="s">
        <v>297</v>
      </c>
      <c r="D491" s="124" t="s">
        <v>199</v>
      </c>
      <c r="E491" s="157"/>
      <c r="F491" s="475" t="s">
        <v>206</v>
      </c>
      <c r="G491" s="121" t="s">
        <v>151</v>
      </c>
      <c r="H491" s="121" t="s">
        <v>201</v>
      </c>
      <c r="I491" s="121" t="s">
        <v>202</v>
      </c>
      <c r="J491" s="482">
        <v>110.5</v>
      </c>
      <c r="K491" s="572">
        <v>1</v>
      </c>
      <c r="L491" s="442">
        <v>1</v>
      </c>
      <c r="M491" s="158">
        <v>255</v>
      </c>
      <c r="N491" s="158">
        <v>5</v>
      </c>
      <c r="O491" s="159" t="e">
        <f t="shared" si="35"/>
        <v>#DIV/0!</v>
      </c>
      <c r="P491" s="159" t="e">
        <f t="shared" si="36"/>
        <v>#DIV/0!</v>
      </c>
      <c r="Q491" s="160">
        <f>IF(M491="nio",0,IF(M491&gt;0,VLOOKUP(G491,'3-Productie normen'!A:L,VLOOKUP(M491,'3-Productie normen'!O:P,2,FALSE),FALSE)))</f>
        <v>0</v>
      </c>
      <c r="R491" s="160">
        <f t="shared" si="37"/>
        <v>0</v>
      </c>
      <c r="S491" s="161" t="str">
        <f>VLOOKUP(G491,'3-Productie normen'!A:L,10,FALSE)</f>
        <v>B</v>
      </c>
      <c r="T491" s="161" t="s">
        <v>238</v>
      </c>
      <c r="V491" s="123">
        <f t="shared" si="38"/>
        <v>28177.5</v>
      </c>
    </row>
    <row r="492" spans="1:22" ht="14.1" customHeight="1">
      <c r="A492" s="138">
        <f t="shared" si="39"/>
        <v>492</v>
      </c>
      <c r="B492" s="156" t="s">
        <v>100</v>
      </c>
      <c r="C492" s="156" t="s">
        <v>297</v>
      </c>
      <c r="D492" s="124" t="s">
        <v>199</v>
      </c>
      <c r="E492" s="157"/>
      <c r="F492" s="475" t="s">
        <v>257</v>
      </c>
      <c r="G492" s="475" t="s">
        <v>167</v>
      </c>
      <c r="H492" s="121" t="s">
        <v>205</v>
      </c>
      <c r="I492" s="121"/>
      <c r="J492" s="482">
        <v>30.299999237060547</v>
      </c>
      <c r="K492" s="572">
        <v>1</v>
      </c>
      <c r="L492" s="512"/>
      <c r="M492" s="158" t="s">
        <v>216</v>
      </c>
      <c r="N492" s="158"/>
      <c r="O492" s="159">
        <f t="shared" si="35"/>
        <v>0</v>
      </c>
      <c r="P492" s="159">
        <f t="shared" si="36"/>
        <v>0</v>
      </c>
      <c r="Q492" s="160">
        <f>IF(M492="nio",0,IF(M492&gt;0,VLOOKUP(G492,'3-Productie normen'!A:L,VLOOKUP(M492,'3-Productie normen'!O:P,2,FALSE),FALSE)))</f>
        <v>0</v>
      </c>
      <c r="R492" s="160">
        <f t="shared" si="37"/>
        <v>0</v>
      </c>
      <c r="S492" s="161">
        <f>VLOOKUP(G492,'3-Productie normen'!A:L,10,FALSE)</f>
        <v>0</v>
      </c>
      <c r="T492" s="161" t="s">
        <v>238</v>
      </c>
      <c r="V492" s="123">
        <f t="shared" si="38"/>
        <v>0</v>
      </c>
    </row>
    <row r="493" spans="1:22" ht="14.1" customHeight="1">
      <c r="A493" s="138">
        <f t="shared" si="39"/>
        <v>493</v>
      </c>
      <c r="B493" s="156" t="s">
        <v>100</v>
      </c>
      <c r="C493" s="156" t="s">
        <v>297</v>
      </c>
      <c r="D493" s="124" t="s">
        <v>313</v>
      </c>
      <c r="E493" s="157"/>
      <c r="F493" s="475" t="s">
        <v>242</v>
      </c>
      <c r="G493" s="475" t="s">
        <v>168</v>
      </c>
      <c r="H493" s="121" t="s">
        <v>271</v>
      </c>
      <c r="I493" s="121"/>
      <c r="J493" s="482">
        <v>68.900001525878906</v>
      </c>
      <c r="K493" s="572">
        <v>1</v>
      </c>
      <c r="L493" s="512"/>
      <c r="M493" s="158" t="s">
        <v>216</v>
      </c>
      <c r="N493" s="158"/>
      <c r="O493" s="159">
        <f t="shared" si="35"/>
        <v>0</v>
      </c>
      <c r="P493" s="159">
        <f t="shared" si="36"/>
        <v>0</v>
      </c>
      <c r="Q493" s="160">
        <f>IF(M493="nio",0,IF(M493&gt;0,VLOOKUP(G493,'3-Productie normen'!A:L,VLOOKUP(M493,'3-Productie normen'!O:P,2,FALSE),FALSE)))</f>
        <v>0</v>
      </c>
      <c r="R493" s="160">
        <f t="shared" si="37"/>
        <v>0</v>
      </c>
      <c r="S493" s="161">
        <f>VLOOKUP(G493,'3-Productie normen'!A:L,10,FALSE)</f>
        <v>0</v>
      </c>
      <c r="T493" s="161" t="s">
        <v>238</v>
      </c>
      <c r="V493" s="123">
        <f t="shared" si="38"/>
        <v>0</v>
      </c>
    </row>
    <row r="494" spans="1:22" ht="14.1" customHeight="1">
      <c r="A494" s="138">
        <f t="shared" si="39"/>
        <v>494</v>
      </c>
      <c r="B494" s="156" t="s">
        <v>100</v>
      </c>
      <c r="C494" s="156" t="s">
        <v>297</v>
      </c>
      <c r="D494" s="124" t="s">
        <v>313</v>
      </c>
      <c r="E494" s="157"/>
      <c r="F494" s="475" t="s">
        <v>163</v>
      </c>
      <c r="G494" s="475" t="s">
        <v>163</v>
      </c>
      <c r="H494" s="121" t="s">
        <v>221</v>
      </c>
      <c r="I494" s="121" t="s">
        <v>196</v>
      </c>
      <c r="J494" s="482">
        <v>2.9500000476837158</v>
      </c>
      <c r="K494" s="572">
        <v>1</v>
      </c>
      <c r="L494" s="442">
        <v>1</v>
      </c>
      <c r="M494" s="158">
        <v>255</v>
      </c>
      <c r="N494" s="158">
        <v>5</v>
      </c>
      <c r="O494" s="159" t="e">
        <f t="shared" si="35"/>
        <v>#DIV/0!</v>
      </c>
      <c r="P494" s="159" t="e">
        <f t="shared" si="36"/>
        <v>#DIV/0!</v>
      </c>
      <c r="Q494" s="160">
        <f>IF(M494="nio",0,IF(M494&gt;0,VLOOKUP(G494,'3-Productie normen'!A:L,VLOOKUP(M494,'3-Productie normen'!O:P,2,FALSE),FALSE)))</f>
        <v>0</v>
      </c>
      <c r="R494" s="160">
        <f t="shared" si="37"/>
        <v>0</v>
      </c>
      <c r="S494" s="161" t="str">
        <f>VLOOKUP(G494,'3-Productie normen'!A:L,10,FALSE)</f>
        <v>V</v>
      </c>
      <c r="T494" s="161" t="s">
        <v>238</v>
      </c>
      <c r="V494" s="123">
        <f t="shared" si="38"/>
        <v>752.25001215934753</v>
      </c>
    </row>
    <row r="495" spans="1:22" ht="14.1" customHeight="1">
      <c r="A495" s="138">
        <f t="shared" si="39"/>
        <v>495</v>
      </c>
      <c r="B495" s="156" t="s">
        <v>100</v>
      </c>
      <c r="C495" s="156" t="s">
        <v>297</v>
      </c>
      <c r="D495" s="124" t="s">
        <v>313</v>
      </c>
      <c r="E495" s="157"/>
      <c r="F495" s="475" t="s">
        <v>194</v>
      </c>
      <c r="G495" s="475" t="s">
        <v>160</v>
      </c>
      <c r="H495" s="121" t="s">
        <v>276</v>
      </c>
      <c r="I495" s="121" t="s">
        <v>196</v>
      </c>
      <c r="J495" s="482">
        <v>26.200000762939453</v>
      </c>
      <c r="K495" s="572">
        <v>1</v>
      </c>
      <c r="L495" s="442">
        <v>1</v>
      </c>
      <c r="M495" s="158">
        <v>255</v>
      </c>
      <c r="N495" s="158">
        <v>5</v>
      </c>
      <c r="O495" s="159" t="e">
        <f t="shared" si="35"/>
        <v>#DIV/0!</v>
      </c>
      <c r="P495" s="159" t="e">
        <f t="shared" si="36"/>
        <v>#DIV/0!</v>
      </c>
      <c r="Q495" s="160">
        <f>IF(M495="nio",0,IF(M495&gt;0,VLOOKUP(G495,'3-Productie normen'!A:L,VLOOKUP(M495,'3-Productie normen'!O:P,2,FALSE),FALSE)))</f>
        <v>0</v>
      </c>
      <c r="R495" s="160">
        <f t="shared" si="37"/>
        <v>0</v>
      </c>
      <c r="S495" s="161" t="str">
        <f>VLOOKUP(G495,'3-Productie normen'!A:L,10,FALSE)</f>
        <v>S</v>
      </c>
      <c r="T495" s="161" t="s">
        <v>238</v>
      </c>
      <c r="V495" s="123">
        <f t="shared" si="38"/>
        <v>6681.0001945495605</v>
      </c>
    </row>
    <row r="496" spans="1:22" ht="14.1" customHeight="1">
      <c r="A496" s="138">
        <f t="shared" si="39"/>
        <v>496</v>
      </c>
      <c r="B496" s="156" t="s">
        <v>100</v>
      </c>
      <c r="C496" s="156" t="s">
        <v>297</v>
      </c>
      <c r="D496" s="124" t="s">
        <v>313</v>
      </c>
      <c r="E496" s="157"/>
      <c r="F496" s="475" t="s">
        <v>242</v>
      </c>
      <c r="G496" s="475" t="s">
        <v>168</v>
      </c>
      <c r="H496" s="121" t="s">
        <v>271</v>
      </c>
      <c r="I496" s="121"/>
      <c r="J496" s="482">
        <v>0</v>
      </c>
      <c r="K496" s="572">
        <v>1</v>
      </c>
      <c r="L496" s="512"/>
      <c r="M496" s="158" t="s">
        <v>216</v>
      </c>
      <c r="N496" s="158"/>
      <c r="O496" s="159">
        <f t="shared" si="35"/>
        <v>0</v>
      </c>
      <c r="P496" s="159">
        <f t="shared" si="36"/>
        <v>0</v>
      </c>
      <c r="Q496" s="160">
        <f>IF(M496="nio",0,IF(M496&gt;0,VLOOKUP(G496,'3-Productie normen'!A:L,VLOOKUP(M496,'3-Productie normen'!O:P,2,FALSE),FALSE)))</f>
        <v>0</v>
      </c>
      <c r="R496" s="160">
        <f t="shared" si="37"/>
        <v>0</v>
      </c>
      <c r="S496" s="161">
        <f>VLOOKUP(G496,'3-Productie normen'!A:L,10,FALSE)</f>
        <v>0</v>
      </c>
      <c r="T496" s="161" t="s">
        <v>238</v>
      </c>
      <c r="V496" s="123">
        <f t="shared" si="38"/>
        <v>0</v>
      </c>
    </row>
    <row r="497" spans="1:22" ht="14.1" customHeight="1">
      <c r="A497" s="138">
        <f t="shared" si="39"/>
        <v>497</v>
      </c>
      <c r="B497" s="156" t="s">
        <v>100</v>
      </c>
      <c r="C497" s="156" t="s">
        <v>297</v>
      </c>
      <c r="D497" s="124" t="s">
        <v>313</v>
      </c>
      <c r="E497" s="157"/>
      <c r="F497" s="475" t="s">
        <v>230</v>
      </c>
      <c r="G497" s="475" t="s">
        <v>167</v>
      </c>
      <c r="H497" s="121" t="s">
        <v>314</v>
      </c>
      <c r="I497" s="121"/>
      <c r="J497" s="482">
        <v>11.199999809265137</v>
      </c>
      <c r="K497" s="572">
        <v>1</v>
      </c>
      <c r="L497" s="512"/>
      <c r="M497" s="158" t="s">
        <v>216</v>
      </c>
      <c r="N497" s="158"/>
      <c r="O497" s="159">
        <f t="shared" si="35"/>
        <v>0</v>
      </c>
      <c r="P497" s="159">
        <f t="shared" si="36"/>
        <v>0</v>
      </c>
      <c r="Q497" s="160">
        <f>IF(M497="nio",0,IF(M497&gt;0,VLOOKUP(G497,'3-Productie normen'!A:L,VLOOKUP(M497,'3-Productie normen'!O:P,2,FALSE),FALSE)))</f>
        <v>0</v>
      </c>
      <c r="R497" s="160">
        <f t="shared" si="37"/>
        <v>0</v>
      </c>
      <c r="S497" s="161">
        <f>VLOOKUP(G497,'3-Productie normen'!A:L,10,FALSE)</f>
        <v>0</v>
      </c>
      <c r="T497" s="161" t="s">
        <v>238</v>
      </c>
      <c r="V497" s="123">
        <f t="shared" si="38"/>
        <v>0</v>
      </c>
    </row>
    <row r="498" spans="1:22" ht="14.1" customHeight="1">
      <c r="A498" s="138">
        <f t="shared" si="39"/>
        <v>498</v>
      </c>
      <c r="B498" s="156" t="s">
        <v>100</v>
      </c>
      <c r="C498" s="156" t="s">
        <v>297</v>
      </c>
      <c r="D498" s="124" t="s">
        <v>313</v>
      </c>
      <c r="E498" s="157"/>
      <c r="F498" s="475" t="s">
        <v>194</v>
      </c>
      <c r="G498" s="475" t="s">
        <v>160</v>
      </c>
      <c r="H498" s="121" t="s">
        <v>276</v>
      </c>
      <c r="I498" s="121" t="s">
        <v>196</v>
      </c>
      <c r="J498" s="482">
        <v>10.399999618530273</v>
      </c>
      <c r="K498" s="572">
        <v>1</v>
      </c>
      <c r="L498" s="442">
        <v>1</v>
      </c>
      <c r="M498" s="158">
        <v>255</v>
      </c>
      <c r="N498" s="158">
        <v>5</v>
      </c>
      <c r="O498" s="159" t="e">
        <f t="shared" si="35"/>
        <v>#DIV/0!</v>
      </c>
      <c r="P498" s="159" t="e">
        <f t="shared" si="36"/>
        <v>#DIV/0!</v>
      </c>
      <c r="Q498" s="160">
        <f>IF(M498="nio",0,IF(M498&gt;0,VLOOKUP(G498,'3-Productie normen'!A:L,VLOOKUP(M498,'3-Productie normen'!O:P,2,FALSE),FALSE)))</f>
        <v>0</v>
      </c>
      <c r="R498" s="160">
        <f t="shared" si="37"/>
        <v>0</v>
      </c>
      <c r="S498" s="161" t="str">
        <f>VLOOKUP(G498,'3-Productie normen'!A:L,10,FALSE)</f>
        <v>S</v>
      </c>
      <c r="T498" s="161" t="s">
        <v>238</v>
      </c>
      <c r="V498" s="123">
        <f t="shared" si="38"/>
        <v>2651.9999027252197</v>
      </c>
    </row>
    <row r="499" spans="1:22" ht="14.1" customHeight="1">
      <c r="A499" s="138">
        <f t="shared" si="39"/>
        <v>499</v>
      </c>
      <c r="B499" s="156" t="s">
        <v>100</v>
      </c>
      <c r="C499" s="156" t="s">
        <v>297</v>
      </c>
      <c r="D499" s="124" t="s">
        <v>313</v>
      </c>
      <c r="E499" s="157"/>
      <c r="F499" s="475" t="s">
        <v>163</v>
      </c>
      <c r="G499" s="475" t="s">
        <v>163</v>
      </c>
      <c r="H499" s="121" t="s">
        <v>221</v>
      </c>
      <c r="I499" s="121" t="s">
        <v>196</v>
      </c>
      <c r="J499" s="482">
        <v>2.9500000476837158</v>
      </c>
      <c r="K499" s="572">
        <v>1</v>
      </c>
      <c r="L499" s="442">
        <v>1</v>
      </c>
      <c r="M499" s="158">
        <v>255</v>
      </c>
      <c r="N499" s="158">
        <v>5</v>
      </c>
      <c r="O499" s="159" t="e">
        <f t="shared" si="35"/>
        <v>#DIV/0!</v>
      </c>
      <c r="P499" s="159" t="e">
        <f t="shared" si="36"/>
        <v>#DIV/0!</v>
      </c>
      <c r="Q499" s="160">
        <f>IF(M499="nio",0,IF(M499&gt;0,VLOOKUP(G499,'3-Productie normen'!A:L,VLOOKUP(M499,'3-Productie normen'!O:P,2,FALSE),FALSE)))</f>
        <v>0</v>
      </c>
      <c r="R499" s="160">
        <f t="shared" si="37"/>
        <v>0</v>
      </c>
      <c r="S499" s="161" t="str">
        <f>VLOOKUP(G499,'3-Productie normen'!A:L,10,FALSE)</f>
        <v>V</v>
      </c>
      <c r="T499" s="161" t="s">
        <v>238</v>
      </c>
      <c r="V499" s="123">
        <f t="shared" si="38"/>
        <v>752.25001215934753</v>
      </c>
    </row>
    <row r="500" spans="1:22" ht="14.1" customHeight="1">
      <c r="A500" s="138">
        <f t="shared" si="39"/>
        <v>500</v>
      </c>
      <c r="B500" s="156" t="s">
        <v>100</v>
      </c>
      <c r="C500" s="156" t="s">
        <v>297</v>
      </c>
      <c r="D500" s="124" t="s">
        <v>313</v>
      </c>
      <c r="E500" s="157"/>
      <c r="F500" s="475" t="s">
        <v>315</v>
      </c>
      <c r="G500" s="475" t="s">
        <v>162</v>
      </c>
      <c r="H500" s="121" t="s">
        <v>314</v>
      </c>
      <c r="I500" s="121" t="s">
        <v>196</v>
      </c>
      <c r="J500" s="482">
        <v>284</v>
      </c>
      <c r="K500" s="572">
        <v>1</v>
      </c>
      <c r="L500" s="442">
        <v>1</v>
      </c>
      <c r="M500" s="158">
        <v>255</v>
      </c>
      <c r="N500" s="158">
        <v>5</v>
      </c>
      <c r="O500" s="159" t="e">
        <f t="shared" si="35"/>
        <v>#DIV/0!</v>
      </c>
      <c r="P500" s="159" t="e">
        <f t="shared" si="36"/>
        <v>#DIV/0!</v>
      </c>
      <c r="Q500" s="160">
        <f>IF(M500="nio",0,IF(M500&gt;0,VLOOKUP(G500,'3-Productie normen'!A:L,VLOOKUP(M500,'3-Productie normen'!O:P,2,FALSE),FALSE)))</f>
        <v>0</v>
      </c>
      <c r="R500" s="160">
        <f t="shared" si="37"/>
        <v>0</v>
      </c>
      <c r="S500" s="161" t="str">
        <f>VLOOKUP(G500,'3-Productie normen'!A:L,10,FALSE)</f>
        <v>V</v>
      </c>
      <c r="T500" s="161" t="s">
        <v>238</v>
      </c>
      <c r="V500" s="123">
        <f t="shared" si="38"/>
        <v>72420</v>
      </c>
    </row>
    <row r="501" spans="1:22" ht="14.1" customHeight="1">
      <c r="A501" s="138">
        <f t="shared" si="39"/>
        <v>501</v>
      </c>
      <c r="B501" s="156" t="s">
        <v>100</v>
      </c>
      <c r="C501" s="156" t="s">
        <v>297</v>
      </c>
      <c r="D501" s="124" t="s">
        <v>313</v>
      </c>
      <c r="E501" s="157"/>
      <c r="F501" s="475" t="s">
        <v>260</v>
      </c>
      <c r="G501" s="475" t="s">
        <v>166</v>
      </c>
      <c r="H501" s="121" t="s">
        <v>276</v>
      </c>
      <c r="I501" s="121" t="s">
        <v>196</v>
      </c>
      <c r="J501" s="482">
        <v>4.0199999809265137</v>
      </c>
      <c r="K501" s="572">
        <v>1</v>
      </c>
      <c r="L501" s="442">
        <v>1</v>
      </c>
      <c r="M501" s="158">
        <v>255</v>
      </c>
      <c r="N501" s="158">
        <v>5</v>
      </c>
      <c r="O501" s="159" t="e">
        <f t="shared" si="35"/>
        <v>#DIV/0!</v>
      </c>
      <c r="P501" s="159" t="e">
        <f t="shared" si="36"/>
        <v>#DIV/0!</v>
      </c>
      <c r="Q501" s="160">
        <f>IF(M501="nio",0,IF(M501&gt;0,VLOOKUP(G501,'3-Productie normen'!A:L,VLOOKUP(M501,'3-Productie normen'!O:P,2,FALSE),FALSE)))</f>
        <v>0</v>
      </c>
      <c r="R501" s="160">
        <f t="shared" si="37"/>
        <v>0</v>
      </c>
      <c r="S501" s="161" t="str">
        <f>VLOOKUP(G501,'3-Productie normen'!A:L,10,FALSE)</f>
        <v>V</v>
      </c>
      <c r="T501" s="161" t="s">
        <v>238</v>
      </c>
      <c r="V501" s="123">
        <f t="shared" si="38"/>
        <v>1025.099995136261</v>
      </c>
    </row>
    <row r="502" spans="1:22" ht="14.1" customHeight="1">
      <c r="A502" s="138">
        <f t="shared" si="39"/>
        <v>502</v>
      </c>
      <c r="B502" s="156" t="s">
        <v>100</v>
      </c>
      <c r="C502" s="156" t="s">
        <v>297</v>
      </c>
      <c r="D502" s="124" t="s">
        <v>313</v>
      </c>
      <c r="E502" s="157"/>
      <c r="F502" s="475" t="s">
        <v>260</v>
      </c>
      <c r="G502" s="475" t="s">
        <v>166</v>
      </c>
      <c r="H502" s="121" t="s">
        <v>276</v>
      </c>
      <c r="I502" s="121" t="s">
        <v>196</v>
      </c>
      <c r="J502" s="482">
        <v>2.6800000667572021</v>
      </c>
      <c r="K502" s="572">
        <v>1</v>
      </c>
      <c r="L502" s="442">
        <v>1</v>
      </c>
      <c r="M502" s="158">
        <v>255</v>
      </c>
      <c r="N502" s="158">
        <v>5</v>
      </c>
      <c r="O502" s="159" t="e">
        <f t="shared" si="35"/>
        <v>#DIV/0!</v>
      </c>
      <c r="P502" s="159" t="e">
        <f t="shared" si="36"/>
        <v>#DIV/0!</v>
      </c>
      <c r="Q502" s="160">
        <f>IF(M502="nio",0,IF(M502&gt;0,VLOOKUP(G502,'3-Productie normen'!A:L,VLOOKUP(M502,'3-Productie normen'!O:P,2,FALSE),FALSE)))</f>
        <v>0</v>
      </c>
      <c r="R502" s="160">
        <f t="shared" si="37"/>
        <v>0</v>
      </c>
      <c r="S502" s="161" t="str">
        <f>VLOOKUP(G502,'3-Productie normen'!A:L,10,FALSE)</f>
        <v>V</v>
      </c>
      <c r="T502" s="161" t="s">
        <v>238</v>
      </c>
      <c r="V502" s="123">
        <f t="shared" si="38"/>
        <v>683.40001702308655</v>
      </c>
    </row>
    <row r="503" spans="1:22" ht="14.1" customHeight="1">
      <c r="A503" s="138">
        <f t="shared" si="39"/>
        <v>503</v>
      </c>
      <c r="B503" s="156" t="s">
        <v>100</v>
      </c>
      <c r="C503" s="156" t="s">
        <v>297</v>
      </c>
      <c r="D503" s="124" t="s">
        <v>313</v>
      </c>
      <c r="E503" s="157"/>
      <c r="F503" s="475" t="s">
        <v>316</v>
      </c>
      <c r="G503" s="475" t="s">
        <v>162</v>
      </c>
      <c r="H503" s="121" t="s">
        <v>276</v>
      </c>
      <c r="I503" s="121" t="s">
        <v>196</v>
      </c>
      <c r="J503" s="482">
        <v>46</v>
      </c>
      <c r="K503" s="572">
        <v>1</v>
      </c>
      <c r="L503" s="442">
        <v>1</v>
      </c>
      <c r="M503" s="158">
        <v>255</v>
      </c>
      <c r="N503" s="158">
        <v>5</v>
      </c>
      <c r="O503" s="159" t="e">
        <f t="shared" si="35"/>
        <v>#DIV/0!</v>
      </c>
      <c r="P503" s="159" t="e">
        <f t="shared" si="36"/>
        <v>#DIV/0!</v>
      </c>
      <c r="Q503" s="160">
        <f>IF(M503="nio",0,IF(M503&gt;0,VLOOKUP(G503,'3-Productie normen'!A:L,VLOOKUP(M503,'3-Productie normen'!O:P,2,FALSE),FALSE)))</f>
        <v>0</v>
      </c>
      <c r="R503" s="160">
        <f t="shared" si="37"/>
        <v>0</v>
      </c>
      <c r="S503" s="161" t="str">
        <f>VLOOKUP(G503,'3-Productie normen'!A:L,10,FALSE)</f>
        <v>V</v>
      </c>
      <c r="T503" s="161" t="s">
        <v>238</v>
      </c>
      <c r="V503" s="123">
        <f t="shared" si="38"/>
        <v>11730</v>
      </c>
    </row>
    <row r="504" spans="1:22" ht="14.1" customHeight="1">
      <c r="A504" s="138">
        <f t="shared" si="39"/>
        <v>504</v>
      </c>
      <c r="B504" s="156" t="s">
        <v>100</v>
      </c>
      <c r="C504" s="156" t="s">
        <v>297</v>
      </c>
      <c r="D504" s="124" t="s">
        <v>313</v>
      </c>
      <c r="E504" s="157"/>
      <c r="F504" s="475" t="s">
        <v>242</v>
      </c>
      <c r="G504" s="475" t="s">
        <v>168</v>
      </c>
      <c r="H504" s="121" t="s">
        <v>271</v>
      </c>
      <c r="I504" s="121"/>
      <c r="J504" s="482">
        <v>0</v>
      </c>
      <c r="K504" s="572">
        <v>1</v>
      </c>
      <c r="L504" s="512"/>
      <c r="M504" s="158" t="s">
        <v>216</v>
      </c>
      <c r="N504" s="158"/>
      <c r="O504" s="159">
        <f t="shared" si="35"/>
        <v>0</v>
      </c>
      <c r="P504" s="159">
        <f t="shared" si="36"/>
        <v>0</v>
      </c>
      <c r="Q504" s="160">
        <f>IF(M504="nio",0,IF(M504&gt;0,VLOOKUP(G504,'3-Productie normen'!A:L,VLOOKUP(M504,'3-Productie normen'!O:P,2,FALSE),FALSE)))</f>
        <v>0</v>
      </c>
      <c r="R504" s="160">
        <f t="shared" si="37"/>
        <v>0</v>
      </c>
      <c r="S504" s="161">
        <f>VLOOKUP(G504,'3-Productie normen'!A:L,10,FALSE)</f>
        <v>0</v>
      </c>
      <c r="T504" s="161" t="s">
        <v>238</v>
      </c>
      <c r="V504" s="123">
        <f t="shared" si="38"/>
        <v>0</v>
      </c>
    </row>
    <row r="505" spans="1:22" ht="14.1" customHeight="1">
      <c r="A505" s="138">
        <f t="shared" si="39"/>
        <v>505</v>
      </c>
      <c r="B505" s="156" t="s">
        <v>101</v>
      </c>
      <c r="C505" s="156" t="s">
        <v>317</v>
      </c>
      <c r="D505" s="124" t="s">
        <v>190</v>
      </c>
      <c r="E505" s="157"/>
      <c r="F505" s="475" t="s">
        <v>142</v>
      </c>
      <c r="G505" s="121" t="s">
        <v>142</v>
      </c>
      <c r="H505" s="121" t="s">
        <v>201</v>
      </c>
      <c r="I505" s="121" t="s">
        <v>202</v>
      </c>
      <c r="J505" s="482">
        <v>35.75</v>
      </c>
      <c r="K505" s="572">
        <v>1</v>
      </c>
      <c r="L505" s="512"/>
      <c r="M505" s="158">
        <v>156</v>
      </c>
      <c r="N505" s="158"/>
      <c r="O505" s="159" t="e">
        <f t="shared" si="35"/>
        <v>#DIV/0!</v>
      </c>
      <c r="P505" s="159">
        <f t="shared" si="36"/>
        <v>0</v>
      </c>
      <c r="Q505" s="160">
        <f>IF(M505="nio",0,IF(M505&gt;0,VLOOKUP(G505,'3-Productie normen'!A:L,VLOOKUP(M505,'3-Productie normen'!O:P,2,FALSE),FALSE)))</f>
        <v>0</v>
      </c>
      <c r="R505" s="160">
        <f t="shared" si="37"/>
        <v>0</v>
      </c>
      <c r="S505" s="161" t="str">
        <f>VLOOKUP(G505,'3-Productie normen'!A:L,10,FALSE)</f>
        <v>V</v>
      </c>
      <c r="T505" s="161" t="s">
        <v>238</v>
      </c>
      <c r="V505" s="123">
        <f t="shared" si="38"/>
        <v>5577</v>
      </c>
    </row>
    <row r="506" spans="1:22" ht="14.1" customHeight="1">
      <c r="A506" s="138">
        <f t="shared" si="39"/>
        <v>506</v>
      </c>
      <c r="B506" s="156" t="s">
        <v>101</v>
      </c>
      <c r="C506" s="156" t="s">
        <v>317</v>
      </c>
      <c r="D506" s="124" t="s">
        <v>190</v>
      </c>
      <c r="E506" s="157"/>
      <c r="F506" s="475" t="s">
        <v>212</v>
      </c>
      <c r="G506" s="475" t="s">
        <v>166</v>
      </c>
      <c r="H506" s="121" t="s">
        <v>201</v>
      </c>
      <c r="I506" s="121" t="s">
        <v>202</v>
      </c>
      <c r="J506" s="482">
        <v>12.5</v>
      </c>
      <c r="K506" s="572">
        <v>1</v>
      </c>
      <c r="L506" s="512"/>
      <c r="M506" s="158">
        <v>156</v>
      </c>
      <c r="N506" s="158"/>
      <c r="O506" s="159" t="e">
        <f t="shared" si="35"/>
        <v>#DIV/0!</v>
      </c>
      <c r="P506" s="159">
        <f t="shared" si="36"/>
        <v>0</v>
      </c>
      <c r="Q506" s="160">
        <f>IF(M506="nio",0,IF(M506&gt;0,VLOOKUP(G506,'3-Productie normen'!A:L,VLOOKUP(M506,'3-Productie normen'!O:P,2,FALSE),FALSE)))</f>
        <v>0</v>
      </c>
      <c r="R506" s="160">
        <f t="shared" si="37"/>
        <v>0</v>
      </c>
      <c r="S506" s="161" t="str">
        <f>VLOOKUP(G506,'3-Productie normen'!A:L,10,FALSE)</f>
        <v>V</v>
      </c>
      <c r="T506" s="161" t="s">
        <v>238</v>
      </c>
      <c r="V506" s="123">
        <f t="shared" si="38"/>
        <v>1950</v>
      </c>
    </row>
    <row r="507" spans="1:22" ht="14.1" customHeight="1">
      <c r="A507" s="138">
        <f t="shared" si="39"/>
        <v>507</v>
      </c>
      <c r="B507" s="156" t="s">
        <v>101</v>
      </c>
      <c r="C507" s="156" t="s">
        <v>317</v>
      </c>
      <c r="D507" s="124" t="s">
        <v>190</v>
      </c>
      <c r="E507" s="157"/>
      <c r="F507" s="475" t="s">
        <v>194</v>
      </c>
      <c r="G507" s="475" t="s">
        <v>160</v>
      </c>
      <c r="H507" s="121" t="s">
        <v>276</v>
      </c>
      <c r="I507" s="121" t="s">
        <v>196</v>
      </c>
      <c r="J507" s="482">
        <v>10.75</v>
      </c>
      <c r="K507" s="572">
        <v>1</v>
      </c>
      <c r="L507" s="512"/>
      <c r="M507" s="158">
        <v>156</v>
      </c>
      <c r="N507" s="158"/>
      <c r="O507" s="159" t="e">
        <f t="shared" si="35"/>
        <v>#DIV/0!</v>
      </c>
      <c r="P507" s="159">
        <f t="shared" si="36"/>
        <v>0</v>
      </c>
      <c r="Q507" s="160">
        <f>IF(M507="nio",0,IF(M507&gt;0,VLOOKUP(G507,'3-Productie normen'!A:L,VLOOKUP(M507,'3-Productie normen'!O:P,2,FALSE),FALSE)))</f>
        <v>0</v>
      </c>
      <c r="R507" s="160">
        <f t="shared" si="37"/>
        <v>0</v>
      </c>
      <c r="S507" s="161" t="str">
        <f>VLOOKUP(G507,'3-Productie normen'!A:L,10,FALSE)</f>
        <v>S</v>
      </c>
      <c r="T507" s="161" t="s">
        <v>238</v>
      </c>
      <c r="V507" s="123">
        <f t="shared" si="38"/>
        <v>1677</v>
      </c>
    </row>
    <row r="508" spans="1:22" ht="14.1" customHeight="1">
      <c r="A508" s="138">
        <f t="shared" si="39"/>
        <v>508</v>
      </c>
      <c r="B508" s="156" t="s">
        <v>101</v>
      </c>
      <c r="C508" s="156" t="s">
        <v>317</v>
      </c>
      <c r="D508" s="124" t="s">
        <v>190</v>
      </c>
      <c r="E508" s="157"/>
      <c r="F508" s="475" t="s">
        <v>194</v>
      </c>
      <c r="G508" s="475" t="s">
        <v>160</v>
      </c>
      <c r="H508" s="121" t="s">
        <v>276</v>
      </c>
      <c r="I508" s="121" t="s">
        <v>196</v>
      </c>
      <c r="J508" s="482">
        <v>23.85</v>
      </c>
      <c r="K508" s="572">
        <v>1</v>
      </c>
      <c r="L508" s="512"/>
      <c r="M508" s="158">
        <v>156</v>
      </c>
      <c r="N508" s="158"/>
      <c r="O508" s="159" t="e">
        <f t="shared" si="35"/>
        <v>#DIV/0!</v>
      </c>
      <c r="P508" s="159">
        <f t="shared" si="36"/>
        <v>0</v>
      </c>
      <c r="Q508" s="160">
        <f>IF(M508="nio",0,IF(M508&gt;0,VLOOKUP(G508,'3-Productie normen'!A:L,VLOOKUP(M508,'3-Productie normen'!O:P,2,FALSE),FALSE)))</f>
        <v>0</v>
      </c>
      <c r="R508" s="160">
        <f t="shared" si="37"/>
        <v>0</v>
      </c>
      <c r="S508" s="161" t="str">
        <f>VLOOKUP(G508,'3-Productie normen'!A:L,10,FALSE)</f>
        <v>S</v>
      </c>
      <c r="T508" s="161" t="s">
        <v>238</v>
      </c>
      <c r="V508" s="123">
        <f t="shared" si="38"/>
        <v>3720.6000000000004</v>
      </c>
    </row>
    <row r="509" spans="1:22" ht="14.1" customHeight="1">
      <c r="A509" s="138">
        <f t="shared" si="39"/>
        <v>509</v>
      </c>
      <c r="B509" s="156" t="s">
        <v>101</v>
      </c>
      <c r="C509" s="156" t="s">
        <v>317</v>
      </c>
      <c r="D509" s="124" t="s">
        <v>199</v>
      </c>
      <c r="E509" s="157"/>
      <c r="F509" s="475" t="s">
        <v>206</v>
      </c>
      <c r="G509" s="121" t="s">
        <v>151</v>
      </c>
      <c r="H509" s="121" t="s">
        <v>201</v>
      </c>
      <c r="I509" s="121" t="s">
        <v>202</v>
      </c>
      <c r="J509" s="482">
        <v>44</v>
      </c>
      <c r="K509" s="572">
        <v>1</v>
      </c>
      <c r="L509" s="512"/>
      <c r="M509" s="158">
        <v>156</v>
      </c>
      <c r="N509" s="158"/>
      <c r="O509" s="159" t="e">
        <f t="shared" si="35"/>
        <v>#DIV/0!</v>
      </c>
      <c r="P509" s="159">
        <f t="shared" si="36"/>
        <v>0</v>
      </c>
      <c r="Q509" s="160">
        <f>IF(M509="nio",0,IF(M509&gt;0,VLOOKUP(G509,'3-Productie normen'!A:L,VLOOKUP(M509,'3-Productie normen'!O:P,2,FALSE),FALSE)))</f>
        <v>0</v>
      </c>
      <c r="R509" s="160">
        <f t="shared" si="37"/>
        <v>0</v>
      </c>
      <c r="S509" s="161" t="str">
        <f>VLOOKUP(G509,'3-Productie normen'!A:L,10,FALSE)</f>
        <v>B</v>
      </c>
      <c r="T509" s="161" t="s">
        <v>238</v>
      </c>
      <c r="V509" s="123">
        <f t="shared" si="38"/>
        <v>6864</v>
      </c>
    </row>
    <row r="510" spans="1:22" ht="14.1" customHeight="1">
      <c r="A510" s="138">
        <f t="shared" si="39"/>
        <v>510</v>
      </c>
      <c r="B510" s="156" t="s">
        <v>101</v>
      </c>
      <c r="C510" s="156" t="s">
        <v>317</v>
      </c>
      <c r="D510" s="124" t="s">
        <v>199</v>
      </c>
      <c r="E510" s="157"/>
      <c r="F510" s="475" t="s">
        <v>229</v>
      </c>
      <c r="G510" s="169" t="s">
        <v>157</v>
      </c>
      <c r="H510" s="121" t="s">
        <v>276</v>
      </c>
      <c r="I510" s="121" t="s">
        <v>196</v>
      </c>
      <c r="J510" s="482">
        <v>19</v>
      </c>
      <c r="K510" s="572">
        <v>1</v>
      </c>
      <c r="L510" s="512"/>
      <c r="M510" s="158">
        <v>156</v>
      </c>
      <c r="N510" s="158"/>
      <c r="O510" s="159" t="e">
        <f t="shared" si="35"/>
        <v>#DIV/0!</v>
      </c>
      <c r="P510" s="159">
        <f t="shared" si="36"/>
        <v>0</v>
      </c>
      <c r="Q510" s="160">
        <f>IF(M510="nio",0,IF(M510&gt;0,VLOOKUP(G510,'3-Productie normen'!A:L,VLOOKUP(M510,'3-Productie normen'!O:P,2,FALSE),FALSE)))</f>
        <v>0</v>
      </c>
      <c r="R510" s="160">
        <f t="shared" si="37"/>
        <v>0</v>
      </c>
      <c r="S510" s="161" t="str">
        <f>VLOOKUP(G510,'3-Productie normen'!A:L,10,FALSE)</f>
        <v>V</v>
      </c>
      <c r="T510" s="161" t="s">
        <v>238</v>
      </c>
      <c r="V510" s="123">
        <f t="shared" si="38"/>
        <v>2964</v>
      </c>
    </row>
    <row r="511" spans="1:22" ht="14.1" customHeight="1">
      <c r="A511" s="138">
        <f t="shared" si="39"/>
        <v>511</v>
      </c>
      <c r="B511" s="156" t="s">
        <v>101</v>
      </c>
      <c r="C511" s="156" t="s">
        <v>317</v>
      </c>
      <c r="D511" s="124" t="s">
        <v>199</v>
      </c>
      <c r="E511" s="157"/>
      <c r="F511" s="475" t="s">
        <v>200</v>
      </c>
      <c r="G511" s="475" t="s">
        <v>138</v>
      </c>
      <c r="H511" s="121" t="s">
        <v>201</v>
      </c>
      <c r="I511" s="121" t="s">
        <v>202</v>
      </c>
      <c r="J511" s="482">
        <v>9.5</v>
      </c>
      <c r="K511" s="572">
        <v>1</v>
      </c>
      <c r="L511" s="512"/>
      <c r="M511" s="158">
        <v>156</v>
      </c>
      <c r="N511" s="158"/>
      <c r="O511" s="159" t="e">
        <f t="shared" si="35"/>
        <v>#DIV/0!</v>
      </c>
      <c r="P511" s="159">
        <f t="shared" si="36"/>
        <v>0</v>
      </c>
      <c r="Q511" s="160">
        <f>IF(M511="nio",0,IF(M511&gt;0,VLOOKUP(G511,'3-Productie normen'!A:L,VLOOKUP(M511,'3-Productie normen'!O:P,2,FALSE),FALSE)))</f>
        <v>0</v>
      </c>
      <c r="R511" s="160">
        <f t="shared" si="37"/>
        <v>0</v>
      </c>
      <c r="S511" s="161" t="str">
        <f>VLOOKUP(G511,'3-Productie normen'!A:L,10,FALSE)</f>
        <v>B</v>
      </c>
      <c r="T511" s="161" t="s">
        <v>238</v>
      </c>
      <c r="V511" s="123">
        <f t="shared" si="38"/>
        <v>1482</v>
      </c>
    </row>
    <row r="512" spans="1:22" ht="14.1" customHeight="1">
      <c r="A512" s="138">
        <f t="shared" si="39"/>
        <v>512</v>
      </c>
      <c r="B512" s="156" t="s">
        <v>101</v>
      </c>
      <c r="C512" s="156" t="s">
        <v>317</v>
      </c>
      <c r="D512" s="124" t="s">
        <v>199</v>
      </c>
      <c r="E512" s="157"/>
      <c r="F512" s="475" t="s">
        <v>204</v>
      </c>
      <c r="G512" s="475" t="s">
        <v>163</v>
      </c>
      <c r="H512" s="121" t="s">
        <v>209</v>
      </c>
      <c r="I512" s="121"/>
      <c r="J512" s="482">
        <v>4</v>
      </c>
      <c r="K512" s="572">
        <v>1</v>
      </c>
      <c r="L512" s="512"/>
      <c r="M512" s="158">
        <v>156</v>
      </c>
      <c r="N512" s="158"/>
      <c r="O512" s="159" t="e">
        <f t="shared" si="35"/>
        <v>#DIV/0!</v>
      </c>
      <c r="P512" s="159">
        <f t="shared" si="36"/>
        <v>0</v>
      </c>
      <c r="Q512" s="160">
        <f>IF(M512="nio",0,IF(M512&gt;0,VLOOKUP(G512,'3-Productie normen'!A:L,VLOOKUP(M512,'3-Productie normen'!O:P,2,FALSE),FALSE)))</f>
        <v>0</v>
      </c>
      <c r="R512" s="160">
        <f t="shared" si="37"/>
        <v>0</v>
      </c>
      <c r="S512" s="161" t="str">
        <f>VLOOKUP(G512,'3-Productie normen'!A:L,10,FALSE)</f>
        <v>V</v>
      </c>
      <c r="T512" s="161" t="s">
        <v>238</v>
      </c>
      <c r="V512" s="123">
        <f t="shared" si="38"/>
        <v>624</v>
      </c>
    </row>
    <row r="513" spans="1:22" ht="14.1" customHeight="1">
      <c r="A513" s="138">
        <f t="shared" si="39"/>
        <v>513</v>
      </c>
      <c r="B513" s="156" t="s">
        <v>101</v>
      </c>
      <c r="C513" s="156" t="s">
        <v>317</v>
      </c>
      <c r="D513" s="124" t="s">
        <v>199</v>
      </c>
      <c r="E513" s="157"/>
      <c r="F513" s="475" t="s">
        <v>212</v>
      </c>
      <c r="G513" s="475" t="s">
        <v>166</v>
      </c>
      <c r="H513" s="121" t="s">
        <v>201</v>
      </c>
      <c r="I513" s="121" t="s">
        <v>202</v>
      </c>
      <c r="J513" s="482">
        <v>3.6</v>
      </c>
      <c r="K513" s="572">
        <v>1</v>
      </c>
      <c r="L513" s="512"/>
      <c r="M513" s="158">
        <v>156</v>
      </c>
      <c r="N513" s="158"/>
      <c r="O513" s="159" t="e">
        <f t="shared" si="35"/>
        <v>#DIV/0!</v>
      </c>
      <c r="P513" s="159">
        <f t="shared" si="36"/>
        <v>0</v>
      </c>
      <c r="Q513" s="160">
        <f>IF(M513="nio",0,IF(M513&gt;0,VLOOKUP(G513,'3-Productie normen'!A:L,VLOOKUP(M513,'3-Productie normen'!O:P,2,FALSE),FALSE)))</f>
        <v>0</v>
      </c>
      <c r="R513" s="160">
        <f t="shared" si="37"/>
        <v>0</v>
      </c>
      <c r="S513" s="161" t="str">
        <f>VLOOKUP(G513,'3-Productie normen'!A:L,10,FALSE)</f>
        <v>V</v>
      </c>
      <c r="T513" s="161" t="s">
        <v>238</v>
      </c>
      <c r="V513" s="123">
        <f t="shared" si="38"/>
        <v>561.6</v>
      </c>
    </row>
    <row r="514" spans="1:22" ht="14.1" customHeight="1">
      <c r="A514" s="138">
        <f t="shared" si="39"/>
        <v>514</v>
      </c>
      <c r="B514" s="156" t="s">
        <v>104</v>
      </c>
      <c r="C514" s="156" t="s">
        <v>318</v>
      </c>
      <c r="D514" s="124" t="s">
        <v>190</v>
      </c>
      <c r="E514" s="157"/>
      <c r="F514" s="475" t="s">
        <v>319</v>
      </c>
      <c r="G514" s="475" t="s">
        <v>160</v>
      </c>
      <c r="H514" s="121" t="s">
        <v>195</v>
      </c>
      <c r="I514" s="121" t="s">
        <v>196</v>
      </c>
      <c r="J514" s="482">
        <v>5</v>
      </c>
      <c r="K514" s="442">
        <v>1</v>
      </c>
      <c r="L514" s="512"/>
      <c r="M514" s="158">
        <v>52</v>
      </c>
      <c r="N514" s="158"/>
      <c r="O514" s="159" t="e">
        <f t="shared" si="35"/>
        <v>#DIV/0!</v>
      </c>
      <c r="P514" s="159">
        <f t="shared" si="36"/>
        <v>0</v>
      </c>
      <c r="Q514" s="160">
        <f>IF(M514="nio",0,IF(M514&gt;0,VLOOKUP(G514,'3-Productie normen'!A:L,VLOOKUP(M514,'3-Productie normen'!O:P,2,FALSE),FALSE)))</f>
        <v>0</v>
      </c>
      <c r="R514" s="160">
        <f t="shared" si="37"/>
        <v>0</v>
      </c>
      <c r="S514" s="161" t="str">
        <f>VLOOKUP(G514,'3-Productie normen'!A:L,10,FALSE)</f>
        <v>S</v>
      </c>
      <c r="T514" s="161" t="s">
        <v>193</v>
      </c>
      <c r="V514" s="123">
        <f t="shared" si="38"/>
        <v>260</v>
      </c>
    </row>
    <row r="515" spans="1:22" ht="14.1" customHeight="1">
      <c r="A515" s="138">
        <f t="shared" si="39"/>
        <v>515</v>
      </c>
      <c r="B515" s="156" t="s">
        <v>104</v>
      </c>
      <c r="C515" s="156" t="s">
        <v>318</v>
      </c>
      <c r="D515" s="124" t="s">
        <v>190</v>
      </c>
      <c r="E515" s="157"/>
      <c r="F515" s="475" t="s">
        <v>319</v>
      </c>
      <c r="G515" s="475" t="s">
        <v>160</v>
      </c>
      <c r="H515" s="121" t="s">
        <v>195</v>
      </c>
      <c r="I515" s="121" t="s">
        <v>196</v>
      </c>
      <c r="J515" s="482">
        <v>5</v>
      </c>
      <c r="K515" s="442">
        <v>1</v>
      </c>
      <c r="L515" s="512"/>
      <c r="M515" s="158">
        <v>52</v>
      </c>
      <c r="N515" s="158"/>
      <c r="O515" s="159" t="e">
        <f t="shared" si="35"/>
        <v>#DIV/0!</v>
      </c>
      <c r="P515" s="159">
        <f t="shared" si="36"/>
        <v>0</v>
      </c>
      <c r="Q515" s="160">
        <f>IF(M515="nio",0,IF(M515&gt;0,VLOOKUP(G515,'3-Productie normen'!A:L,VLOOKUP(M515,'3-Productie normen'!O:P,2,FALSE),FALSE)))</f>
        <v>0</v>
      </c>
      <c r="R515" s="160">
        <f t="shared" si="37"/>
        <v>0</v>
      </c>
      <c r="S515" s="161" t="str">
        <f>VLOOKUP(G515,'3-Productie normen'!A:L,10,FALSE)</f>
        <v>S</v>
      </c>
      <c r="T515" s="161" t="s">
        <v>193</v>
      </c>
      <c r="V515" s="123">
        <f t="shared" si="38"/>
        <v>260</v>
      </c>
    </row>
    <row r="516" spans="1:22" ht="14.1" customHeight="1">
      <c r="A516" s="138">
        <f t="shared" si="39"/>
        <v>516</v>
      </c>
      <c r="B516" s="156" t="s">
        <v>104</v>
      </c>
      <c r="C516" s="156" t="s">
        <v>318</v>
      </c>
      <c r="D516" s="124" t="s">
        <v>190</v>
      </c>
      <c r="E516" s="157"/>
      <c r="F516" s="475" t="s">
        <v>263</v>
      </c>
      <c r="G516" s="169" t="s">
        <v>157</v>
      </c>
      <c r="H516" s="121"/>
      <c r="I516" s="121"/>
      <c r="J516" s="482">
        <v>43.15</v>
      </c>
      <c r="K516" s="442">
        <v>1</v>
      </c>
      <c r="L516" s="512"/>
      <c r="M516" s="158">
        <v>52</v>
      </c>
      <c r="N516" s="158"/>
      <c r="O516" s="159" t="e">
        <f t="shared" si="35"/>
        <v>#DIV/0!</v>
      </c>
      <c r="P516" s="159">
        <f t="shared" si="36"/>
        <v>0</v>
      </c>
      <c r="Q516" s="160">
        <f>IF(M516="nio",0,IF(M516&gt;0,VLOOKUP(G516,'3-Productie normen'!A:L,VLOOKUP(M516,'3-Productie normen'!O:P,2,FALSE),FALSE)))</f>
        <v>0</v>
      </c>
      <c r="R516" s="160">
        <f t="shared" si="37"/>
        <v>0</v>
      </c>
      <c r="S516" s="161" t="str">
        <f>VLOOKUP(G516,'3-Productie normen'!A:L,10,FALSE)</f>
        <v>V</v>
      </c>
      <c r="T516" s="161" t="s">
        <v>193</v>
      </c>
      <c r="V516" s="123">
        <f t="shared" si="38"/>
        <v>2243.7999999999997</v>
      </c>
    </row>
    <row r="517" spans="1:22" ht="14.1" customHeight="1">
      <c r="A517" s="138">
        <f t="shared" si="39"/>
        <v>517</v>
      </c>
      <c r="B517" s="156" t="s">
        <v>104</v>
      </c>
      <c r="C517" s="156" t="s">
        <v>318</v>
      </c>
      <c r="D517" s="124" t="s">
        <v>190</v>
      </c>
      <c r="E517" s="157"/>
      <c r="F517" s="475" t="s">
        <v>319</v>
      </c>
      <c r="G517" s="475" t="s">
        <v>160</v>
      </c>
      <c r="H517" s="121" t="s">
        <v>195</v>
      </c>
      <c r="I517" s="121" t="s">
        <v>196</v>
      </c>
      <c r="J517" s="482">
        <v>3.75</v>
      </c>
      <c r="K517" s="442">
        <v>1</v>
      </c>
      <c r="L517" s="512"/>
      <c r="M517" s="158">
        <v>52</v>
      </c>
      <c r="N517" s="158"/>
      <c r="O517" s="159" t="e">
        <f t="shared" si="35"/>
        <v>#DIV/0!</v>
      </c>
      <c r="P517" s="159">
        <f t="shared" si="36"/>
        <v>0</v>
      </c>
      <c r="Q517" s="160">
        <f>IF(M517="nio",0,IF(M517&gt;0,VLOOKUP(G517,'3-Productie normen'!A:L,VLOOKUP(M517,'3-Productie normen'!O:P,2,FALSE),FALSE)))</f>
        <v>0</v>
      </c>
      <c r="R517" s="160">
        <f t="shared" si="37"/>
        <v>0</v>
      </c>
      <c r="S517" s="161" t="str">
        <f>VLOOKUP(G517,'3-Productie normen'!A:L,10,FALSE)</f>
        <v>S</v>
      </c>
      <c r="T517" s="161" t="s">
        <v>193</v>
      </c>
      <c r="V517" s="123">
        <f t="shared" si="38"/>
        <v>195</v>
      </c>
    </row>
    <row r="518" spans="1:22" ht="14.1" customHeight="1">
      <c r="A518" s="138">
        <f t="shared" si="39"/>
        <v>518</v>
      </c>
      <c r="B518" s="156" t="s">
        <v>104</v>
      </c>
      <c r="C518" s="156" t="s">
        <v>318</v>
      </c>
      <c r="D518" s="124" t="s">
        <v>190</v>
      </c>
      <c r="E518" s="157"/>
      <c r="F518" s="475" t="s">
        <v>198</v>
      </c>
      <c r="G518" s="475" t="s">
        <v>160</v>
      </c>
      <c r="H518" s="121" t="s">
        <v>195</v>
      </c>
      <c r="I518" s="121" t="s">
        <v>196</v>
      </c>
      <c r="J518" s="482">
        <v>7.5</v>
      </c>
      <c r="K518" s="442">
        <v>1</v>
      </c>
      <c r="L518" s="512"/>
      <c r="M518" s="158">
        <v>52</v>
      </c>
      <c r="N518" s="158"/>
      <c r="O518" s="159" t="e">
        <f t="shared" si="35"/>
        <v>#DIV/0!</v>
      </c>
      <c r="P518" s="159">
        <f t="shared" si="36"/>
        <v>0</v>
      </c>
      <c r="Q518" s="160">
        <f>IF(M518="nio",0,IF(M518&gt;0,VLOOKUP(G518,'3-Productie normen'!A:L,VLOOKUP(M518,'3-Productie normen'!O:P,2,FALSE),FALSE)))</f>
        <v>0</v>
      </c>
      <c r="R518" s="160">
        <f t="shared" si="37"/>
        <v>0</v>
      </c>
      <c r="S518" s="161" t="str">
        <f>VLOOKUP(G518,'3-Productie normen'!A:L,10,FALSE)</f>
        <v>S</v>
      </c>
      <c r="T518" s="161" t="s">
        <v>193</v>
      </c>
      <c r="V518" s="123">
        <f t="shared" si="38"/>
        <v>390</v>
      </c>
    </row>
    <row r="519" spans="1:22" ht="14.1" customHeight="1">
      <c r="A519" s="138">
        <f t="shared" si="39"/>
        <v>519</v>
      </c>
      <c r="B519" s="156" t="s">
        <v>104</v>
      </c>
      <c r="C519" s="156" t="s">
        <v>318</v>
      </c>
      <c r="D519" s="124" t="s">
        <v>190</v>
      </c>
      <c r="E519" s="157"/>
      <c r="F519" s="475" t="s">
        <v>260</v>
      </c>
      <c r="G519" s="475" t="s">
        <v>166</v>
      </c>
      <c r="H519" s="121"/>
      <c r="I519" s="121"/>
      <c r="J519" s="482">
        <v>21.54</v>
      </c>
      <c r="K519" s="442">
        <v>1</v>
      </c>
      <c r="L519" s="512"/>
      <c r="M519" s="158">
        <v>52</v>
      </c>
      <c r="N519" s="158"/>
      <c r="O519" s="159" t="e">
        <f t="shared" si="35"/>
        <v>#DIV/0!</v>
      </c>
      <c r="P519" s="159">
        <f t="shared" si="36"/>
        <v>0</v>
      </c>
      <c r="Q519" s="160">
        <f>IF(M519="nio",0,IF(M519&gt;0,VLOOKUP(G519,'3-Productie normen'!A:L,VLOOKUP(M519,'3-Productie normen'!O:P,2,FALSE),FALSE)))</f>
        <v>0</v>
      </c>
      <c r="R519" s="160">
        <f t="shared" si="37"/>
        <v>0</v>
      </c>
      <c r="S519" s="161" t="str">
        <f>VLOOKUP(G519,'3-Productie normen'!A:L,10,FALSE)</f>
        <v>V</v>
      </c>
      <c r="T519" s="161" t="s">
        <v>193</v>
      </c>
      <c r="V519" s="123">
        <f t="shared" si="38"/>
        <v>1120.08</v>
      </c>
    </row>
    <row r="520" spans="1:22" ht="14.1" customHeight="1">
      <c r="A520" s="138">
        <f t="shared" si="39"/>
        <v>520</v>
      </c>
      <c r="B520" s="156" t="s">
        <v>104</v>
      </c>
      <c r="C520" s="156" t="s">
        <v>318</v>
      </c>
      <c r="D520" s="124" t="s">
        <v>190</v>
      </c>
      <c r="E520" s="157"/>
      <c r="F520" s="475" t="s">
        <v>200</v>
      </c>
      <c r="G520" s="475" t="s">
        <v>138</v>
      </c>
      <c r="H520" s="121"/>
      <c r="I520" s="121"/>
      <c r="J520" s="482">
        <v>17.5</v>
      </c>
      <c r="K520" s="442">
        <v>1</v>
      </c>
      <c r="L520" s="512"/>
      <c r="M520" s="158">
        <v>52</v>
      </c>
      <c r="N520" s="158"/>
      <c r="O520" s="159" t="e">
        <f t="shared" si="35"/>
        <v>#DIV/0!</v>
      </c>
      <c r="P520" s="159">
        <f t="shared" si="36"/>
        <v>0</v>
      </c>
      <c r="Q520" s="160">
        <f>IF(M520="nio",0,IF(M520&gt;0,VLOOKUP(G520,'3-Productie normen'!A:L,VLOOKUP(M520,'3-Productie normen'!O:P,2,FALSE),FALSE)))</f>
        <v>0</v>
      </c>
      <c r="R520" s="160">
        <f t="shared" si="37"/>
        <v>0</v>
      </c>
      <c r="S520" s="161" t="str">
        <f>VLOOKUP(G520,'3-Productie normen'!A:L,10,FALSE)</f>
        <v>B</v>
      </c>
      <c r="T520" s="161" t="s">
        <v>193</v>
      </c>
      <c r="V520" s="123">
        <f t="shared" si="38"/>
        <v>910</v>
      </c>
    </row>
    <row r="521" spans="1:22" ht="14.1" customHeight="1">
      <c r="A521" s="138">
        <f t="shared" si="39"/>
        <v>521</v>
      </c>
      <c r="B521" s="156" t="s">
        <v>105</v>
      </c>
      <c r="C521" s="156" t="s">
        <v>320</v>
      </c>
      <c r="D521" s="124" t="s">
        <v>190</v>
      </c>
      <c r="E521" s="157"/>
      <c r="F521" s="475" t="s">
        <v>197</v>
      </c>
      <c r="G521" s="475" t="s">
        <v>160</v>
      </c>
      <c r="H521" s="121" t="s">
        <v>195</v>
      </c>
      <c r="I521" s="121" t="s">
        <v>196</v>
      </c>
      <c r="J521" s="482">
        <v>4.41</v>
      </c>
      <c r="K521" s="442">
        <v>1</v>
      </c>
      <c r="L521" s="512"/>
      <c r="M521" s="158">
        <v>52</v>
      </c>
      <c r="N521" s="158"/>
      <c r="O521" s="159" t="e">
        <f t="shared" si="35"/>
        <v>#DIV/0!</v>
      </c>
      <c r="P521" s="159">
        <f t="shared" si="36"/>
        <v>0</v>
      </c>
      <c r="Q521" s="160">
        <f>IF(M521="nio",0,IF(M521&gt;0,VLOOKUP(G521,'3-Productie normen'!A:L,VLOOKUP(M521,'3-Productie normen'!O:P,2,FALSE),FALSE)))</f>
        <v>0</v>
      </c>
      <c r="R521" s="160">
        <f t="shared" si="37"/>
        <v>0</v>
      </c>
      <c r="S521" s="161" t="str">
        <f>VLOOKUP(G521,'3-Productie normen'!A:L,10,FALSE)</f>
        <v>S</v>
      </c>
      <c r="T521" s="161" t="s">
        <v>193</v>
      </c>
      <c r="V521" s="123">
        <f t="shared" si="38"/>
        <v>229.32</v>
      </c>
    </row>
    <row r="522" spans="1:22" ht="14.1" customHeight="1">
      <c r="A522" s="138">
        <f t="shared" si="39"/>
        <v>522</v>
      </c>
      <c r="B522" s="156" t="s">
        <v>105</v>
      </c>
      <c r="C522" s="156" t="s">
        <v>320</v>
      </c>
      <c r="D522" s="124" t="s">
        <v>190</v>
      </c>
      <c r="E522" s="157"/>
      <c r="F522" s="475" t="s">
        <v>197</v>
      </c>
      <c r="G522" s="475" t="s">
        <v>160</v>
      </c>
      <c r="H522" s="121" t="s">
        <v>195</v>
      </c>
      <c r="I522" s="121" t="s">
        <v>196</v>
      </c>
      <c r="J522" s="482">
        <v>4.41</v>
      </c>
      <c r="K522" s="442">
        <v>1</v>
      </c>
      <c r="L522" s="512"/>
      <c r="M522" s="158">
        <v>52</v>
      </c>
      <c r="N522" s="158"/>
      <c r="O522" s="159" t="e">
        <f t="shared" ref="O522:O585" si="40">IF(M522="nio",0,IF(M522&gt;0,M522*J522/Q522,0))*K522</f>
        <v>#DIV/0!</v>
      </c>
      <c r="P522" s="159">
        <f t="shared" ref="P522:P585" si="41">IF(N522&gt;0,N522*J522/R522,0)*L522</f>
        <v>0</v>
      </c>
      <c r="Q522" s="160">
        <f>IF(M522="nio",0,IF(M522&gt;0,VLOOKUP(G522,'3-Productie normen'!A:L,VLOOKUP(M522,'3-Productie normen'!O:P,2,FALSE),FALSE)))</f>
        <v>0</v>
      </c>
      <c r="R522" s="160">
        <f t="shared" ref="R522:R585" si="42">IF(N522&gt;0,Q522*$R$8,0)</f>
        <v>0</v>
      </c>
      <c r="S522" s="161" t="str">
        <f>VLOOKUP(G522,'3-Productie normen'!A:L,10,FALSE)</f>
        <v>S</v>
      </c>
      <c r="T522" s="161" t="s">
        <v>193</v>
      </c>
      <c r="V522" s="123">
        <f t="shared" ref="V522:V585" si="43">SUM(M522:M522)*J522</f>
        <v>229.32</v>
      </c>
    </row>
    <row r="523" spans="1:22" ht="14.1" customHeight="1">
      <c r="A523" s="138">
        <f t="shared" ref="A523:A586" si="44">A522+1</f>
        <v>523</v>
      </c>
      <c r="B523" s="156" t="s">
        <v>105</v>
      </c>
      <c r="C523" s="156" t="s">
        <v>320</v>
      </c>
      <c r="D523" s="124" t="s">
        <v>190</v>
      </c>
      <c r="E523" s="157"/>
      <c r="F523" s="475" t="s">
        <v>321</v>
      </c>
      <c r="G523" s="475" t="s">
        <v>160</v>
      </c>
      <c r="H523" s="121" t="s">
        <v>195</v>
      </c>
      <c r="I523" s="121" t="s">
        <v>196</v>
      </c>
      <c r="J523" s="482">
        <v>1.2</v>
      </c>
      <c r="K523" s="442">
        <v>1</v>
      </c>
      <c r="L523" s="512"/>
      <c r="M523" s="158">
        <v>52</v>
      </c>
      <c r="N523" s="158"/>
      <c r="O523" s="159" t="e">
        <f t="shared" si="40"/>
        <v>#DIV/0!</v>
      </c>
      <c r="P523" s="159">
        <f t="shared" si="41"/>
        <v>0</v>
      </c>
      <c r="Q523" s="160">
        <f>IF(M523="nio",0,IF(M523&gt;0,VLOOKUP(G523,'3-Productie normen'!A:L,VLOOKUP(M523,'3-Productie normen'!O:P,2,FALSE),FALSE)))</f>
        <v>0</v>
      </c>
      <c r="R523" s="160">
        <f t="shared" si="42"/>
        <v>0</v>
      </c>
      <c r="S523" s="161" t="str">
        <f>VLOOKUP(G523,'3-Productie normen'!A:L,10,FALSE)</f>
        <v>S</v>
      </c>
      <c r="T523" s="161" t="s">
        <v>193</v>
      </c>
      <c r="V523" s="123">
        <f t="shared" si="43"/>
        <v>62.4</v>
      </c>
    </row>
    <row r="524" spans="1:22" ht="14.1" customHeight="1">
      <c r="A524" s="138">
        <f t="shared" si="44"/>
        <v>524</v>
      </c>
      <c r="B524" s="156" t="s">
        <v>105</v>
      </c>
      <c r="C524" s="156" t="s">
        <v>320</v>
      </c>
      <c r="D524" s="124" t="s">
        <v>190</v>
      </c>
      <c r="E524" s="157"/>
      <c r="F524" s="475" t="s">
        <v>198</v>
      </c>
      <c r="G524" s="475" t="s">
        <v>160</v>
      </c>
      <c r="H524" s="121" t="s">
        <v>195</v>
      </c>
      <c r="I524" s="121" t="s">
        <v>196</v>
      </c>
      <c r="J524" s="482">
        <v>1</v>
      </c>
      <c r="K524" s="442">
        <v>1</v>
      </c>
      <c r="L524" s="512"/>
      <c r="M524" s="158">
        <v>52</v>
      </c>
      <c r="N524" s="158"/>
      <c r="O524" s="159" t="e">
        <f t="shared" si="40"/>
        <v>#DIV/0!</v>
      </c>
      <c r="P524" s="159">
        <f t="shared" si="41"/>
        <v>0</v>
      </c>
      <c r="Q524" s="160">
        <f>IF(M524="nio",0,IF(M524&gt;0,VLOOKUP(G524,'3-Productie normen'!A:L,VLOOKUP(M524,'3-Productie normen'!O:P,2,FALSE),FALSE)))</f>
        <v>0</v>
      </c>
      <c r="R524" s="160">
        <f t="shared" si="42"/>
        <v>0</v>
      </c>
      <c r="S524" s="161" t="str">
        <f>VLOOKUP(G524,'3-Productie normen'!A:L,10,FALSE)</f>
        <v>S</v>
      </c>
      <c r="T524" s="161" t="s">
        <v>193</v>
      </c>
      <c r="V524" s="123">
        <f t="shared" si="43"/>
        <v>52</v>
      </c>
    </row>
    <row r="525" spans="1:22" ht="14.1" customHeight="1">
      <c r="A525" s="138">
        <f t="shared" si="44"/>
        <v>525</v>
      </c>
      <c r="B525" s="156" t="s">
        <v>105</v>
      </c>
      <c r="C525" s="156" t="s">
        <v>320</v>
      </c>
      <c r="D525" s="124" t="s">
        <v>190</v>
      </c>
      <c r="E525" s="157"/>
      <c r="F525" s="475" t="s">
        <v>198</v>
      </c>
      <c r="G525" s="475" t="s">
        <v>160</v>
      </c>
      <c r="H525" s="121" t="s">
        <v>195</v>
      </c>
      <c r="I525" s="121" t="s">
        <v>196</v>
      </c>
      <c r="J525" s="482">
        <v>1</v>
      </c>
      <c r="K525" s="442">
        <v>1</v>
      </c>
      <c r="L525" s="512"/>
      <c r="M525" s="158">
        <v>52</v>
      </c>
      <c r="N525" s="158"/>
      <c r="O525" s="159" t="e">
        <f t="shared" si="40"/>
        <v>#DIV/0!</v>
      </c>
      <c r="P525" s="159">
        <f t="shared" si="41"/>
        <v>0</v>
      </c>
      <c r="Q525" s="160">
        <f>IF(M525="nio",0,IF(M525&gt;0,VLOOKUP(G525,'3-Productie normen'!A:L,VLOOKUP(M525,'3-Productie normen'!O:P,2,FALSE),FALSE)))</f>
        <v>0</v>
      </c>
      <c r="R525" s="160">
        <f t="shared" si="42"/>
        <v>0</v>
      </c>
      <c r="S525" s="161" t="str">
        <f>VLOOKUP(G525,'3-Productie normen'!A:L,10,FALSE)</f>
        <v>S</v>
      </c>
      <c r="T525" s="161" t="s">
        <v>193</v>
      </c>
      <c r="V525" s="123">
        <f t="shared" si="43"/>
        <v>52</v>
      </c>
    </row>
    <row r="526" spans="1:22" ht="14.1" customHeight="1">
      <c r="A526" s="138">
        <f t="shared" si="44"/>
        <v>526</v>
      </c>
      <c r="B526" s="156" t="s">
        <v>105</v>
      </c>
      <c r="C526" s="156" t="s">
        <v>320</v>
      </c>
      <c r="D526" s="124" t="s">
        <v>190</v>
      </c>
      <c r="E526" s="157"/>
      <c r="F526" s="475" t="s">
        <v>321</v>
      </c>
      <c r="G526" s="475" t="s">
        <v>160</v>
      </c>
      <c r="H526" s="121" t="s">
        <v>195</v>
      </c>
      <c r="I526" s="121" t="s">
        <v>196</v>
      </c>
      <c r="J526" s="482">
        <v>1.2</v>
      </c>
      <c r="K526" s="442">
        <v>1</v>
      </c>
      <c r="L526" s="512"/>
      <c r="M526" s="158">
        <v>52</v>
      </c>
      <c r="N526" s="158"/>
      <c r="O526" s="159" t="e">
        <f t="shared" si="40"/>
        <v>#DIV/0!</v>
      </c>
      <c r="P526" s="159">
        <f t="shared" si="41"/>
        <v>0</v>
      </c>
      <c r="Q526" s="160">
        <f>IF(M526="nio",0,IF(M526&gt;0,VLOOKUP(G526,'3-Productie normen'!A:L,VLOOKUP(M526,'3-Productie normen'!O:P,2,FALSE),FALSE)))</f>
        <v>0</v>
      </c>
      <c r="R526" s="160">
        <f t="shared" si="42"/>
        <v>0</v>
      </c>
      <c r="S526" s="161" t="str">
        <f>VLOOKUP(G526,'3-Productie normen'!A:L,10,FALSE)</f>
        <v>S</v>
      </c>
      <c r="T526" s="161" t="s">
        <v>193</v>
      </c>
      <c r="V526" s="123">
        <f t="shared" si="43"/>
        <v>62.4</v>
      </c>
    </row>
    <row r="527" spans="1:22" ht="14.1" customHeight="1">
      <c r="A527" s="138">
        <f t="shared" si="44"/>
        <v>527</v>
      </c>
      <c r="B527" s="156" t="s">
        <v>105</v>
      </c>
      <c r="C527" s="156" t="s">
        <v>320</v>
      </c>
      <c r="D527" s="124" t="s">
        <v>190</v>
      </c>
      <c r="E527" s="157"/>
      <c r="F527" s="475" t="s">
        <v>263</v>
      </c>
      <c r="G527" s="169" t="s">
        <v>157</v>
      </c>
      <c r="H527" s="121" t="s">
        <v>191</v>
      </c>
      <c r="I527" s="121" t="s">
        <v>192</v>
      </c>
      <c r="J527" s="482">
        <v>50.84</v>
      </c>
      <c r="K527" s="442">
        <v>1</v>
      </c>
      <c r="L527" s="512"/>
      <c r="M527" s="158">
        <v>52</v>
      </c>
      <c r="N527" s="158"/>
      <c r="O527" s="159" t="e">
        <f t="shared" si="40"/>
        <v>#DIV/0!</v>
      </c>
      <c r="P527" s="159">
        <f t="shared" si="41"/>
        <v>0</v>
      </c>
      <c r="Q527" s="160">
        <f>IF(M527="nio",0,IF(M527&gt;0,VLOOKUP(G527,'3-Productie normen'!A:L,VLOOKUP(M527,'3-Productie normen'!O:P,2,FALSE),FALSE)))</f>
        <v>0</v>
      </c>
      <c r="R527" s="160">
        <f t="shared" si="42"/>
        <v>0</v>
      </c>
      <c r="S527" s="161" t="str">
        <f>VLOOKUP(G527,'3-Productie normen'!A:L,10,FALSE)</f>
        <v>V</v>
      </c>
      <c r="T527" s="161" t="s">
        <v>193</v>
      </c>
      <c r="V527" s="123">
        <f t="shared" si="43"/>
        <v>2643.6800000000003</v>
      </c>
    </row>
    <row r="528" spans="1:22" ht="14.1" customHeight="1">
      <c r="A528" s="138">
        <f t="shared" si="44"/>
        <v>528</v>
      </c>
      <c r="B528" s="156" t="s">
        <v>105</v>
      </c>
      <c r="C528" s="156" t="s">
        <v>320</v>
      </c>
      <c r="D528" s="124" t="s">
        <v>190</v>
      </c>
      <c r="E528" s="157"/>
      <c r="F528" s="475" t="s">
        <v>200</v>
      </c>
      <c r="G528" s="475" t="s">
        <v>138</v>
      </c>
      <c r="H528" s="121" t="s">
        <v>191</v>
      </c>
      <c r="I528" s="121" t="s">
        <v>192</v>
      </c>
      <c r="J528" s="482">
        <v>16</v>
      </c>
      <c r="K528" s="442">
        <v>1</v>
      </c>
      <c r="L528" s="512"/>
      <c r="M528" s="158">
        <v>52</v>
      </c>
      <c r="N528" s="158"/>
      <c r="O528" s="159" t="e">
        <f t="shared" si="40"/>
        <v>#DIV/0!</v>
      </c>
      <c r="P528" s="159">
        <f t="shared" si="41"/>
        <v>0</v>
      </c>
      <c r="Q528" s="160">
        <f>IF(M528="nio",0,IF(M528&gt;0,VLOOKUP(G528,'3-Productie normen'!A:L,VLOOKUP(M528,'3-Productie normen'!O:P,2,FALSE),FALSE)))</f>
        <v>0</v>
      </c>
      <c r="R528" s="160">
        <f t="shared" si="42"/>
        <v>0</v>
      </c>
      <c r="S528" s="161" t="str">
        <f>VLOOKUP(G528,'3-Productie normen'!A:L,10,FALSE)</f>
        <v>B</v>
      </c>
      <c r="T528" s="161" t="s">
        <v>193</v>
      </c>
      <c r="V528" s="123">
        <f t="shared" si="43"/>
        <v>832</v>
      </c>
    </row>
    <row r="529" spans="1:22" ht="14.1" customHeight="1">
      <c r="A529" s="138">
        <f t="shared" si="44"/>
        <v>529</v>
      </c>
      <c r="B529" s="156" t="s">
        <v>105</v>
      </c>
      <c r="C529" s="156" t="s">
        <v>320</v>
      </c>
      <c r="D529" s="124" t="s">
        <v>190</v>
      </c>
      <c r="E529" s="157"/>
      <c r="F529" s="475" t="s">
        <v>230</v>
      </c>
      <c r="G529" s="475" t="s">
        <v>167</v>
      </c>
      <c r="H529" s="121" t="s">
        <v>191</v>
      </c>
      <c r="I529" s="121"/>
      <c r="J529" s="482">
        <v>16</v>
      </c>
      <c r="K529" s="442">
        <v>1</v>
      </c>
      <c r="L529" s="512"/>
      <c r="M529" s="158" t="s">
        <v>216</v>
      </c>
      <c r="N529" s="158"/>
      <c r="O529" s="159">
        <f t="shared" si="40"/>
        <v>0</v>
      </c>
      <c r="P529" s="159">
        <f t="shared" si="41"/>
        <v>0</v>
      </c>
      <c r="Q529" s="160">
        <f>IF(M529="nio",0,IF(M529&gt;0,VLOOKUP(G529,'3-Productie normen'!A:L,VLOOKUP(M529,'3-Productie normen'!O:P,2,FALSE),FALSE)))</f>
        <v>0</v>
      </c>
      <c r="R529" s="160">
        <f t="shared" si="42"/>
        <v>0</v>
      </c>
      <c r="S529" s="161">
        <f>VLOOKUP(G529,'3-Productie normen'!A:L,10,FALSE)</f>
        <v>0</v>
      </c>
      <c r="T529" s="161" t="s">
        <v>193</v>
      </c>
      <c r="V529" s="123">
        <f t="shared" si="43"/>
        <v>0</v>
      </c>
    </row>
    <row r="530" spans="1:22" ht="14.1" customHeight="1">
      <c r="A530" s="138">
        <f t="shared" si="44"/>
        <v>530</v>
      </c>
      <c r="B530" s="156" t="s">
        <v>106</v>
      </c>
      <c r="C530" s="156" t="s">
        <v>322</v>
      </c>
      <c r="D530" s="124" t="s">
        <v>190</v>
      </c>
      <c r="E530" s="157"/>
      <c r="F530" s="475" t="s">
        <v>197</v>
      </c>
      <c r="G530" s="475" t="s">
        <v>160</v>
      </c>
      <c r="H530" s="121" t="s">
        <v>195</v>
      </c>
      <c r="I530" s="121" t="s">
        <v>196</v>
      </c>
      <c r="J530" s="482">
        <v>6.8</v>
      </c>
      <c r="K530" s="442">
        <v>1</v>
      </c>
      <c r="L530" s="512"/>
      <c r="M530" s="158">
        <v>52</v>
      </c>
      <c r="N530" s="158"/>
      <c r="O530" s="159" t="e">
        <f t="shared" si="40"/>
        <v>#DIV/0!</v>
      </c>
      <c r="P530" s="159">
        <f t="shared" si="41"/>
        <v>0</v>
      </c>
      <c r="Q530" s="160">
        <f>IF(M530="nio",0,IF(M530&gt;0,VLOOKUP(G530,'3-Productie normen'!A:L,VLOOKUP(M530,'3-Productie normen'!O:P,2,FALSE),FALSE)))</f>
        <v>0</v>
      </c>
      <c r="R530" s="160">
        <f t="shared" si="42"/>
        <v>0</v>
      </c>
      <c r="S530" s="161" t="str">
        <f>VLOOKUP(G530,'3-Productie normen'!A:L,10,FALSE)</f>
        <v>S</v>
      </c>
      <c r="T530" s="161" t="s">
        <v>193</v>
      </c>
      <c r="V530" s="123">
        <f t="shared" si="43"/>
        <v>353.59999999999997</v>
      </c>
    </row>
    <row r="531" spans="1:22" ht="14.1" customHeight="1">
      <c r="A531" s="138">
        <f t="shared" si="44"/>
        <v>531</v>
      </c>
      <c r="B531" s="156" t="s">
        <v>106</v>
      </c>
      <c r="C531" s="156" t="s">
        <v>322</v>
      </c>
      <c r="D531" s="124" t="s">
        <v>190</v>
      </c>
      <c r="E531" s="157"/>
      <c r="F531" s="475" t="s">
        <v>198</v>
      </c>
      <c r="G531" s="475" t="s">
        <v>160</v>
      </c>
      <c r="H531" s="121" t="s">
        <v>195</v>
      </c>
      <c r="I531" s="121" t="s">
        <v>196</v>
      </c>
      <c r="J531" s="482">
        <v>1.2</v>
      </c>
      <c r="K531" s="442">
        <v>1</v>
      </c>
      <c r="L531" s="512"/>
      <c r="M531" s="158">
        <v>52</v>
      </c>
      <c r="N531" s="158"/>
      <c r="O531" s="159" t="e">
        <f t="shared" si="40"/>
        <v>#DIV/0!</v>
      </c>
      <c r="P531" s="159">
        <f t="shared" si="41"/>
        <v>0</v>
      </c>
      <c r="Q531" s="160">
        <f>IF(M531="nio",0,IF(M531&gt;0,VLOOKUP(G531,'3-Productie normen'!A:L,VLOOKUP(M531,'3-Productie normen'!O:P,2,FALSE),FALSE)))</f>
        <v>0</v>
      </c>
      <c r="R531" s="160">
        <f t="shared" si="42"/>
        <v>0</v>
      </c>
      <c r="S531" s="161" t="str">
        <f>VLOOKUP(G531,'3-Productie normen'!A:L,10,FALSE)</f>
        <v>S</v>
      </c>
      <c r="T531" s="161" t="s">
        <v>193</v>
      </c>
      <c r="V531" s="123">
        <f t="shared" si="43"/>
        <v>62.4</v>
      </c>
    </row>
    <row r="532" spans="1:22" ht="14.1" customHeight="1">
      <c r="A532" s="138">
        <f t="shared" si="44"/>
        <v>532</v>
      </c>
      <c r="B532" s="156" t="s">
        <v>106</v>
      </c>
      <c r="C532" s="156" t="s">
        <v>322</v>
      </c>
      <c r="D532" s="124" t="s">
        <v>190</v>
      </c>
      <c r="E532" s="157"/>
      <c r="F532" s="475" t="s">
        <v>198</v>
      </c>
      <c r="G532" s="475" t="s">
        <v>160</v>
      </c>
      <c r="H532" s="121" t="s">
        <v>195</v>
      </c>
      <c r="I532" s="121" t="s">
        <v>196</v>
      </c>
      <c r="J532" s="482">
        <v>1.2</v>
      </c>
      <c r="K532" s="442">
        <v>1</v>
      </c>
      <c r="L532" s="512"/>
      <c r="M532" s="158">
        <v>52</v>
      </c>
      <c r="N532" s="158"/>
      <c r="O532" s="159" t="e">
        <f t="shared" si="40"/>
        <v>#DIV/0!</v>
      </c>
      <c r="P532" s="159">
        <f t="shared" si="41"/>
        <v>0</v>
      </c>
      <c r="Q532" s="160">
        <f>IF(M532="nio",0,IF(M532&gt;0,VLOOKUP(G532,'3-Productie normen'!A:L,VLOOKUP(M532,'3-Productie normen'!O:P,2,FALSE),FALSE)))</f>
        <v>0</v>
      </c>
      <c r="R532" s="160">
        <f t="shared" si="42"/>
        <v>0</v>
      </c>
      <c r="S532" s="161" t="str">
        <f>VLOOKUP(G532,'3-Productie normen'!A:L,10,FALSE)</f>
        <v>S</v>
      </c>
      <c r="T532" s="161" t="s">
        <v>193</v>
      </c>
      <c r="V532" s="123">
        <f t="shared" si="43"/>
        <v>62.4</v>
      </c>
    </row>
    <row r="533" spans="1:22" ht="14.1" customHeight="1">
      <c r="A533" s="138">
        <f t="shared" si="44"/>
        <v>533</v>
      </c>
      <c r="B533" s="156" t="s">
        <v>106</v>
      </c>
      <c r="C533" s="156" t="s">
        <v>322</v>
      </c>
      <c r="D533" s="124" t="s">
        <v>190</v>
      </c>
      <c r="E533" s="157"/>
      <c r="F533" s="475" t="s">
        <v>321</v>
      </c>
      <c r="G533" s="475" t="s">
        <v>160</v>
      </c>
      <c r="H533" s="121" t="s">
        <v>195</v>
      </c>
      <c r="I533" s="121" t="s">
        <v>196</v>
      </c>
      <c r="J533" s="482">
        <v>1.2</v>
      </c>
      <c r="K533" s="442">
        <v>1</v>
      </c>
      <c r="L533" s="512"/>
      <c r="M533" s="158">
        <v>52</v>
      </c>
      <c r="N533" s="158"/>
      <c r="O533" s="159" t="e">
        <f t="shared" si="40"/>
        <v>#DIV/0!</v>
      </c>
      <c r="P533" s="159">
        <f t="shared" si="41"/>
        <v>0</v>
      </c>
      <c r="Q533" s="160">
        <f>IF(M533="nio",0,IF(M533&gt;0,VLOOKUP(G533,'3-Productie normen'!A:L,VLOOKUP(M533,'3-Productie normen'!O:P,2,FALSE),FALSE)))</f>
        <v>0</v>
      </c>
      <c r="R533" s="160">
        <f t="shared" si="42"/>
        <v>0</v>
      </c>
      <c r="S533" s="161" t="str">
        <f>VLOOKUP(G533,'3-Productie normen'!A:L,10,FALSE)</f>
        <v>S</v>
      </c>
      <c r="T533" s="161" t="s">
        <v>193</v>
      </c>
      <c r="V533" s="123">
        <f t="shared" si="43"/>
        <v>62.4</v>
      </c>
    </row>
    <row r="534" spans="1:22" ht="14.1" customHeight="1">
      <c r="A534" s="138">
        <f t="shared" si="44"/>
        <v>534</v>
      </c>
      <c r="B534" s="156" t="s">
        <v>106</v>
      </c>
      <c r="C534" s="156" t="s">
        <v>322</v>
      </c>
      <c r="D534" s="124" t="s">
        <v>190</v>
      </c>
      <c r="E534" s="157"/>
      <c r="F534" s="475" t="s">
        <v>321</v>
      </c>
      <c r="G534" s="475" t="s">
        <v>160</v>
      </c>
      <c r="H534" s="121" t="s">
        <v>195</v>
      </c>
      <c r="I534" s="121" t="s">
        <v>196</v>
      </c>
      <c r="J534" s="482">
        <v>1.2</v>
      </c>
      <c r="K534" s="442">
        <v>1</v>
      </c>
      <c r="L534" s="512"/>
      <c r="M534" s="158">
        <v>52</v>
      </c>
      <c r="N534" s="158"/>
      <c r="O534" s="159" t="e">
        <f t="shared" si="40"/>
        <v>#DIV/0!</v>
      </c>
      <c r="P534" s="159">
        <f t="shared" si="41"/>
        <v>0</v>
      </c>
      <c r="Q534" s="160">
        <f>IF(M534="nio",0,IF(M534&gt;0,VLOOKUP(G534,'3-Productie normen'!A:L,VLOOKUP(M534,'3-Productie normen'!O:P,2,FALSE),FALSE)))</f>
        <v>0</v>
      </c>
      <c r="R534" s="160">
        <f t="shared" si="42"/>
        <v>0</v>
      </c>
      <c r="S534" s="161" t="str">
        <f>VLOOKUP(G534,'3-Productie normen'!A:L,10,FALSE)</f>
        <v>S</v>
      </c>
      <c r="T534" s="161" t="s">
        <v>193</v>
      </c>
      <c r="V534" s="123">
        <f t="shared" si="43"/>
        <v>62.4</v>
      </c>
    </row>
    <row r="535" spans="1:22" ht="14.1" customHeight="1">
      <c r="A535" s="138">
        <f t="shared" si="44"/>
        <v>535</v>
      </c>
      <c r="B535" s="156" t="s">
        <v>106</v>
      </c>
      <c r="C535" s="156" t="s">
        <v>322</v>
      </c>
      <c r="D535" s="124" t="s">
        <v>190</v>
      </c>
      <c r="E535" s="157"/>
      <c r="F535" s="475" t="s">
        <v>197</v>
      </c>
      <c r="G535" s="475" t="s">
        <v>160</v>
      </c>
      <c r="H535" s="121" t="s">
        <v>195</v>
      </c>
      <c r="I535" s="121" t="s">
        <v>196</v>
      </c>
      <c r="J535" s="482">
        <v>4.93</v>
      </c>
      <c r="K535" s="442">
        <v>1</v>
      </c>
      <c r="L535" s="512"/>
      <c r="M535" s="158">
        <v>52</v>
      </c>
      <c r="N535" s="158"/>
      <c r="O535" s="159" t="e">
        <f t="shared" si="40"/>
        <v>#DIV/0!</v>
      </c>
      <c r="P535" s="159">
        <f t="shared" si="41"/>
        <v>0</v>
      </c>
      <c r="Q535" s="160">
        <f>IF(M535="nio",0,IF(M535&gt;0,VLOOKUP(G535,'3-Productie normen'!A:L,VLOOKUP(M535,'3-Productie normen'!O:P,2,FALSE),FALSE)))</f>
        <v>0</v>
      </c>
      <c r="R535" s="160">
        <f t="shared" si="42"/>
        <v>0</v>
      </c>
      <c r="S535" s="161" t="str">
        <f>VLOOKUP(G535,'3-Productie normen'!A:L,10,FALSE)</f>
        <v>S</v>
      </c>
      <c r="T535" s="161" t="s">
        <v>193</v>
      </c>
      <c r="V535" s="123">
        <f t="shared" si="43"/>
        <v>256.36</v>
      </c>
    </row>
    <row r="536" spans="1:22" ht="14.1" customHeight="1">
      <c r="A536" s="138">
        <f t="shared" si="44"/>
        <v>536</v>
      </c>
      <c r="B536" s="156" t="s">
        <v>106</v>
      </c>
      <c r="C536" s="156" t="s">
        <v>322</v>
      </c>
      <c r="D536" s="124" t="s">
        <v>190</v>
      </c>
      <c r="E536" s="157"/>
      <c r="F536" s="475" t="s">
        <v>198</v>
      </c>
      <c r="G536" s="475" t="s">
        <v>160</v>
      </c>
      <c r="H536" s="121" t="s">
        <v>195</v>
      </c>
      <c r="I536" s="121" t="s">
        <v>196</v>
      </c>
      <c r="J536" s="482">
        <v>1.2</v>
      </c>
      <c r="K536" s="442">
        <v>1</v>
      </c>
      <c r="L536" s="512"/>
      <c r="M536" s="158">
        <v>52</v>
      </c>
      <c r="N536" s="158"/>
      <c r="O536" s="159" t="e">
        <f t="shared" si="40"/>
        <v>#DIV/0!</v>
      </c>
      <c r="P536" s="159">
        <f t="shared" si="41"/>
        <v>0</v>
      </c>
      <c r="Q536" s="160">
        <f>IF(M536="nio",0,IF(M536&gt;0,VLOOKUP(G536,'3-Productie normen'!A:L,VLOOKUP(M536,'3-Productie normen'!O:P,2,FALSE),FALSE)))</f>
        <v>0</v>
      </c>
      <c r="R536" s="160">
        <f t="shared" si="42"/>
        <v>0</v>
      </c>
      <c r="S536" s="161" t="str">
        <f>VLOOKUP(G536,'3-Productie normen'!A:L,10,FALSE)</f>
        <v>S</v>
      </c>
      <c r="T536" s="161" t="s">
        <v>193</v>
      </c>
      <c r="V536" s="123">
        <f t="shared" si="43"/>
        <v>62.4</v>
      </c>
    </row>
    <row r="537" spans="1:22" ht="14.1" customHeight="1">
      <c r="A537" s="138">
        <f t="shared" si="44"/>
        <v>537</v>
      </c>
      <c r="B537" s="156" t="s">
        <v>106</v>
      </c>
      <c r="C537" s="156" t="s">
        <v>322</v>
      </c>
      <c r="D537" s="124" t="s">
        <v>190</v>
      </c>
      <c r="E537" s="157"/>
      <c r="F537" s="475" t="s">
        <v>321</v>
      </c>
      <c r="G537" s="475" t="s">
        <v>160</v>
      </c>
      <c r="H537" s="121" t="s">
        <v>195</v>
      </c>
      <c r="I537" s="121" t="s">
        <v>196</v>
      </c>
      <c r="J537" s="482">
        <v>1.2</v>
      </c>
      <c r="K537" s="442">
        <v>1</v>
      </c>
      <c r="L537" s="512"/>
      <c r="M537" s="158">
        <v>52</v>
      </c>
      <c r="N537" s="158"/>
      <c r="O537" s="159" t="e">
        <f t="shared" si="40"/>
        <v>#DIV/0!</v>
      </c>
      <c r="P537" s="159">
        <f t="shared" si="41"/>
        <v>0</v>
      </c>
      <c r="Q537" s="160">
        <f>IF(M537="nio",0,IF(M537&gt;0,VLOOKUP(G537,'3-Productie normen'!A:L,VLOOKUP(M537,'3-Productie normen'!O:P,2,FALSE),FALSE)))</f>
        <v>0</v>
      </c>
      <c r="R537" s="160">
        <f t="shared" si="42"/>
        <v>0</v>
      </c>
      <c r="S537" s="161" t="str">
        <f>VLOOKUP(G537,'3-Productie normen'!A:L,10,FALSE)</f>
        <v>S</v>
      </c>
      <c r="T537" s="161" t="s">
        <v>193</v>
      </c>
      <c r="V537" s="123">
        <f t="shared" si="43"/>
        <v>62.4</v>
      </c>
    </row>
    <row r="538" spans="1:22" ht="14.1" customHeight="1">
      <c r="A538" s="138">
        <f t="shared" si="44"/>
        <v>538</v>
      </c>
      <c r="B538" s="156" t="s">
        <v>106</v>
      </c>
      <c r="C538" s="156" t="s">
        <v>322</v>
      </c>
      <c r="D538" s="124" t="s">
        <v>190</v>
      </c>
      <c r="E538" s="157"/>
      <c r="F538" s="475" t="s">
        <v>321</v>
      </c>
      <c r="G538" s="475" t="s">
        <v>160</v>
      </c>
      <c r="H538" s="121" t="s">
        <v>195</v>
      </c>
      <c r="I538" s="121" t="s">
        <v>196</v>
      </c>
      <c r="J538" s="482">
        <v>1.2</v>
      </c>
      <c r="K538" s="442">
        <v>1</v>
      </c>
      <c r="L538" s="512"/>
      <c r="M538" s="158">
        <v>52</v>
      </c>
      <c r="N538" s="158"/>
      <c r="O538" s="159" t="e">
        <f t="shared" si="40"/>
        <v>#DIV/0!</v>
      </c>
      <c r="P538" s="159">
        <f t="shared" si="41"/>
        <v>0</v>
      </c>
      <c r="Q538" s="160">
        <f>IF(M538="nio",0,IF(M538&gt;0,VLOOKUP(G538,'3-Productie normen'!A:L,VLOOKUP(M538,'3-Productie normen'!O:P,2,FALSE),FALSE)))</f>
        <v>0</v>
      </c>
      <c r="R538" s="160">
        <f t="shared" si="42"/>
        <v>0</v>
      </c>
      <c r="S538" s="161" t="str">
        <f>VLOOKUP(G538,'3-Productie normen'!A:L,10,FALSE)</f>
        <v>S</v>
      </c>
      <c r="T538" s="161" t="s">
        <v>193</v>
      </c>
      <c r="V538" s="123">
        <f t="shared" si="43"/>
        <v>62.4</v>
      </c>
    </row>
    <row r="539" spans="1:22" ht="14.1" customHeight="1">
      <c r="A539" s="138">
        <f t="shared" si="44"/>
        <v>539</v>
      </c>
      <c r="B539" s="156" t="s">
        <v>106</v>
      </c>
      <c r="C539" s="156" t="s">
        <v>322</v>
      </c>
      <c r="D539" s="124" t="s">
        <v>190</v>
      </c>
      <c r="E539" s="157"/>
      <c r="F539" s="475" t="s">
        <v>214</v>
      </c>
      <c r="G539" s="475" t="s">
        <v>168</v>
      </c>
      <c r="H539" s="121" t="s">
        <v>195</v>
      </c>
      <c r="I539" s="121"/>
      <c r="J539" s="482">
        <v>4</v>
      </c>
      <c r="K539" s="442">
        <v>1</v>
      </c>
      <c r="L539" s="512"/>
      <c r="M539" s="158" t="s">
        <v>216</v>
      </c>
      <c r="N539" s="158"/>
      <c r="O539" s="159">
        <f t="shared" si="40"/>
        <v>0</v>
      </c>
      <c r="P539" s="159">
        <f t="shared" si="41"/>
        <v>0</v>
      </c>
      <c r="Q539" s="160">
        <f>IF(M539="nio",0,IF(M539&gt;0,VLOOKUP(G539,'3-Productie normen'!A:L,VLOOKUP(M539,'3-Productie normen'!O:P,2,FALSE),FALSE)))</f>
        <v>0</v>
      </c>
      <c r="R539" s="160">
        <f t="shared" si="42"/>
        <v>0</v>
      </c>
      <c r="S539" s="161">
        <f>VLOOKUP(G539,'3-Productie normen'!A:L,10,FALSE)</f>
        <v>0</v>
      </c>
      <c r="T539" s="161" t="s">
        <v>193</v>
      </c>
      <c r="V539" s="123">
        <f t="shared" si="43"/>
        <v>0</v>
      </c>
    </row>
    <row r="540" spans="1:22" ht="14.1" customHeight="1">
      <c r="A540" s="138">
        <f t="shared" si="44"/>
        <v>540</v>
      </c>
      <c r="B540" s="156" t="s">
        <v>106</v>
      </c>
      <c r="C540" s="156" t="s">
        <v>322</v>
      </c>
      <c r="D540" s="124" t="s">
        <v>190</v>
      </c>
      <c r="E540" s="157"/>
      <c r="F540" s="475" t="s">
        <v>198</v>
      </c>
      <c r="G540" s="475" t="s">
        <v>160</v>
      </c>
      <c r="H540" s="121" t="s">
        <v>195</v>
      </c>
      <c r="I540" s="121" t="s">
        <v>196</v>
      </c>
      <c r="J540" s="482">
        <v>1.87</v>
      </c>
      <c r="K540" s="442">
        <v>1</v>
      </c>
      <c r="L540" s="512"/>
      <c r="M540" s="158">
        <v>52</v>
      </c>
      <c r="N540" s="158"/>
      <c r="O540" s="159" t="e">
        <f t="shared" si="40"/>
        <v>#DIV/0!</v>
      </c>
      <c r="P540" s="159">
        <f t="shared" si="41"/>
        <v>0</v>
      </c>
      <c r="Q540" s="160">
        <f>IF(M540="nio",0,IF(M540&gt;0,VLOOKUP(G540,'3-Productie normen'!A:L,VLOOKUP(M540,'3-Productie normen'!O:P,2,FALSE),FALSE)))</f>
        <v>0</v>
      </c>
      <c r="R540" s="160">
        <f t="shared" si="42"/>
        <v>0</v>
      </c>
      <c r="S540" s="161" t="str">
        <f>VLOOKUP(G540,'3-Productie normen'!A:L,10,FALSE)</f>
        <v>S</v>
      </c>
      <c r="T540" s="161" t="s">
        <v>193</v>
      </c>
      <c r="V540" s="123">
        <f t="shared" si="43"/>
        <v>97.240000000000009</v>
      </c>
    </row>
    <row r="541" spans="1:22" ht="14.1" customHeight="1">
      <c r="A541" s="138">
        <f t="shared" si="44"/>
        <v>541</v>
      </c>
      <c r="B541" s="156" t="s">
        <v>106</v>
      </c>
      <c r="C541" s="156" t="s">
        <v>322</v>
      </c>
      <c r="D541" s="124" t="s">
        <v>190</v>
      </c>
      <c r="E541" s="157"/>
      <c r="F541" s="475" t="s">
        <v>204</v>
      </c>
      <c r="G541" s="475" t="s">
        <v>163</v>
      </c>
      <c r="H541" s="121" t="s">
        <v>209</v>
      </c>
      <c r="I541" s="121"/>
      <c r="J541" s="482">
        <v>4</v>
      </c>
      <c r="K541" s="442">
        <v>1</v>
      </c>
      <c r="L541" s="512"/>
      <c r="M541" s="158">
        <v>52</v>
      </c>
      <c r="N541" s="158"/>
      <c r="O541" s="159" t="e">
        <f t="shared" si="40"/>
        <v>#DIV/0!</v>
      </c>
      <c r="P541" s="159">
        <f t="shared" si="41"/>
        <v>0</v>
      </c>
      <c r="Q541" s="160">
        <f>IF(M541="nio",0,IF(M541&gt;0,VLOOKUP(G541,'3-Productie normen'!A:L,VLOOKUP(M541,'3-Productie normen'!O:P,2,FALSE),FALSE)))</f>
        <v>0</v>
      </c>
      <c r="R541" s="160">
        <f t="shared" si="42"/>
        <v>0</v>
      </c>
      <c r="S541" s="161" t="str">
        <f>VLOOKUP(G541,'3-Productie normen'!A:L,10,FALSE)</f>
        <v>V</v>
      </c>
      <c r="T541" s="161" t="s">
        <v>193</v>
      </c>
      <c r="V541" s="123">
        <f t="shared" si="43"/>
        <v>208</v>
      </c>
    </row>
    <row r="542" spans="1:22" ht="14.1" customHeight="1">
      <c r="A542" s="138">
        <f t="shared" si="44"/>
        <v>542</v>
      </c>
      <c r="B542" s="156" t="s">
        <v>106</v>
      </c>
      <c r="C542" s="156" t="s">
        <v>322</v>
      </c>
      <c r="D542" s="124" t="s">
        <v>190</v>
      </c>
      <c r="E542" s="157"/>
      <c r="F542" s="475" t="s">
        <v>200</v>
      </c>
      <c r="G542" s="475" t="s">
        <v>138</v>
      </c>
      <c r="H542" s="121" t="s">
        <v>191</v>
      </c>
      <c r="I542" s="121" t="s">
        <v>192</v>
      </c>
      <c r="J542" s="482">
        <v>18</v>
      </c>
      <c r="K542" s="442">
        <v>1</v>
      </c>
      <c r="L542" s="512"/>
      <c r="M542" s="158">
        <v>52</v>
      </c>
      <c r="N542" s="158"/>
      <c r="O542" s="159" t="e">
        <f t="shared" si="40"/>
        <v>#DIV/0!</v>
      </c>
      <c r="P542" s="159">
        <f t="shared" si="41"/>
        <v>0</v>
      </c>
      <c r="Q542" s="160">
        <f>IF(M542="nio",0,IF(M542&gt;0,VLOOKUP(G542,'3-Productie normen'!A:L,VLOOKUP(M542,'3-Productie normen'!O:P,2,FALSE),FALSE)))</f>
        <v>0</v>
      </c>
      <c r="R542" s="160">
        <f t="shared" si="42"/>
        <v>0</v>
      </c>
      <c r="S542" s="161" t="str">
        <f>VLOOKUP(G542,'3-Productie normen'!A:L,10,FALSE)</f>
        <v>B</v>
      </c>
      <c r="T542" s="161" t="s">
        <v>193</v>
      </c>
      <c r="V542" s="123">
        <f t="shared" si="43"/>
        <v>936</v>
      </c>
    </row>
    <row r="543" spans="1:22" ht="14.1" customHeight="1">
      <c r="A543" s="138">
        <f t="shared" si="44"/>
        <v>543</v>
      </c>
      <c r="B543" s="156" t="s">
        <v>106</v>
      </c>
      <c r="C543" s="156" t="s">
        <v>322</v>
      </c>
      <c r="D543" s="124" t="s">
        <v>190</v>
      </c>
      <c r="E543" s="157"/>
      <c r="F543" s="475" t="s">
        <v>263</v>
      </c>
      <c r="G543" s="169" t="s">
        <v>157</v>
      </c>
      <c r="H543" s="121" t="s">
        <v>191</v>
      </c>
      <c r="I543" s="121" t="s">
        <v>192</v>
      </c>
      <c r="J543" s="482">
        <v>68</v>
      </c>
      <c r="K543" s="442">
        <v>1</v>
      </c>
      <c r="L543" s="512"/>
      <c r="M543" s="158">
        <v>52</v>
      </c>
      <c r="N543" s="158"/>
      <c r="O543" s="159" t="e">
        <f t="shared" si="40"/>
        <v>#DIV/0!</v>
      </c>
      <c r="P543" s="159">
        <f t="shared" si="41"/>
        <v>0</v>
      </c>
      <c r="Q543" s="160">
        <f>IF(M543="nio",0,IF(M543&gt;0,VLOOKUP(G543,'3-Productie normen'!A:L,VLOOKUP(M543,'3-Productie normen'!O:P,2,FALSE),FALSE)))</f>
        <v>0</v>
      </c>
      <c r="R543" s="160">
        <f t="shared" si="42"/>
        <v>0</v>
      </c>
      <c r="S543" s="161" t="str">
        <f>VLOOKUP(G543,'3-Productie normen'!A:L,10,FALSE)</f>
        <v>V</v>
      </c>
      <c r="T543" s="161" t="s">
        <v>193</v>
      </c>
      <c r="V543" s="123">
        <f t="shared" si="43"/>
        <v>3536</v>
      </c>
    </row>
    <row r="544" spans="1:22" ht="14.1" customHeight="1">
      <c r="A544" s="138">
        <f t="shared" si="44"/>
        <v>544</v>
      </c>
      <c r="B544" s="156" t="s">
        <v>106</v>
      </c>
      <c r="C544" s="156" t="s">
        <v>322</v>
      </c>
      <c r="D544" s="124" t="s">
        <v>190</v>
      </c>
      <c r="E544" s="157"/>
      <c r="F544" s="475" t="s">
        <v>260</v>
      </c>
      <c r="G544" s="475" t="s">
        <v>166</v>
      </c>
      <c r="H544" s="121" t="s">
        <v>191</v>
      </c>
      <c r="I544" s="121" t="s">
        <v>192</v>
      </c>
      <c r="J544" s="482">
        <v>14.9</v>
      </c>
      <c r="K544" s="442">
        <v>1</v>
      </c>
      <c r="L544" s="512"/>
      <c r="M544" s="158">
        <v>52</v>
      </c>
      <c r="N544" s="158"/>
      <c r="O544" s="159" t="e">
        <f t="shared" si="40"/>
        <v>#DIV/0!</v>
      </c>
      <c r="P544" s="159">
        <f t="shared" si="41"/>
        <v>0</v>
      </c>
      <c r="Q544" s="160">
        <f>IF(M544="nio",0,IF(M544&gt;0,VLOOKUP(G544,'3-Productie normen'!A:L,VLOOKUP(M544,'3-Productie normen'!O:P,2,FALSE),FALSE)))</f>
        <v>0</v>
      </c>
      <c r="R544" s="160">
        <f t="shared" si="42"/>
        <v>0</v>
      </c>
      <c r="S544" s="161" t="str">
        <f>VLOOKUP(G544,'3-Productie normen'!A:L,10,FALSE)</f>
        <v>V</v>
      </c>
      <c r="T544" s="161" t="s">
        <v>193</v>
      </c>
      <c r="V544" s="123">
        <f t="shared" si="43"/>
        <v>774.80000000000007</v>
      </c>
    </row>
    <row r="545" spans="1:22" ht="14.1" customHeight="1">
      <c r="A545" s="138">
        <f t="shared" si="44"/>
        <v>545</v>
      </c>
      <c r="B545" s="156" t="s">
        <v>107</v>
      </c>
      <c r="C545" s="156" t="s">
        <v>323</v>
      </c>
      <c r="D545" s="124" t="s">
        <v>190</v>
      </c>
      <c r="E545" s="157"/>
      <c r="F545" s="475" t="s">
        <v>210</v>
      </c>
      <c r="G545" s="169" t="s">
        <v>157</v>
      </c>
      <c r="H545" s="121" t="s">
        <v>231</v>
      </c>
      <c r="I545" s="121"/>
      <c r="J545" s="482">
        <v>42</v>
      </c>
      <c r="K545" s="442">
        <v>1</v>
      </c>
      <c r="L545" s="512"/>
      <c r="M545" s="158">
        <v>52</v>
      </c>
      <c r="N545" s="158"/>
      <c r="O545" s="159" t="e">
        <f t="shared" si="40"/>
        <v>#DIV/0!</v>
      </c>
      <c r="P545" s="159">
        <f t="shared" si="41"/>
        <v>0</v>
      </c>
      <c r="Q545" s="160">
        <f>IF(M545="nio",0,IF(M545&gt;0,VLOOKUP(G545,'3-Productie normen'!A:L,VLOOKUP(M545,'3-Productie normen'!O:P,2,FALSE),FALSE)))</f>
        <v>0</v>
      </c>
      <c r="R545" s="160">
        <f t="shared" si="42"/>
        <v>0</v>
      </c>
      <c r="S545" s="161" t="str">
        <f>VLOOKUP(G545,'3-Productie normen'!A:L,10,FALSE)</f>
        <v>V</v>
      </c>
      <c r="T545" s="161" t="s">
        <v>193</v>
      </c>
      <c r="V545" s="123">
        <f t="shared" si="43"/>
        <v>2184</v>
      </c>
    </row>
    <row r="546" spans="1:22" ht="14.1" customHeight="1">
      <c r="A546" s="138">
        <f t="shared" si="44"/>
        <v>546</v>
      </c>
      <c r="B546" s="156" t="s">
        <v>107</v>
      </c>
      <c r="C546" s="156" t="s">
        <v>323</v>
      </c>
      <c r="D546" s="124" t="s">
        <v>190</v>
      </c>
      <c r="E546" s="157"/>
      <c r="F546" s="475" t="s">
        <v>319</v>
      </c>
      <c r="G546" s="475" t="s">
        <v>160</v>
      </c>
      <c r="H546" s="121" t="s">
        <v>231</v>
      </c>
      <c r="I546" s="121"/>
      <c r="J546" s="482">
        <v>12</v>
      </c>
      <c r="K546" s="442">
        <v>1</v>
      </c>
      <c r="L546" s="512"/>
      <c r="M546" s="158">
        <v>52</v>
      </c>
      <c r="N546" s="158"/>
      <c r="O546" s="159" t="e">
        <f t="shared" si="40"/>
        <v>#DIV/0!</v>
      </c>
      <c r="P546" s="159">
        <f t="shared" si="41"/>
        <v>0</v>
      </c>
      <c r="Q546" s="160">
        <f>IF(M546="nio",0,IF(M546&gt;0,VLOOKUP(G546,'3-Productie normen'!A:L,VLOOKUP(M546,'3-Productie normen'!O:P,2,FALSE),FALSE)))</f>
        <v>0</v>
      </c>
      <c r="R546" s="160">
        <f t="shared" si="42"/>
        <v>0</v>
      </c>
      <c r="S546" s="161" t="str">
        <f>VLOOKUP(G546,'3-Productie normen'!A:L,10,FALSE)</f>
        <v>S</v>
      </c>
      <c r="T546" s="161" t="s">
        <v>193</v>
      </c>
      <c r="V546" s="123">
        <f t="shared" si="43"/>
        <v>624</v>
      </c>
    </row>
    <row r="547" spans="1:22" ht="14.1" customHeight="1">
      <c r="A547" s="138">
        <f t="shared" si="44"/>
        <v>547</v>
      </c>
      <c r="B547" s="156" t="s">
        <v>110</v>
      </c>
      <c r="C547" s="156" t="s">
        <v>324</v>
      </c>
      <c r="D547" s="124" t="s">
        <v>190</v>
      </c>
      <c r="E547" s="157"/>
      <c r="F547" s="475" t="s">
        <v>260</v>
      </c>
      <c r="G547" s="475" t="s">
        <v>166</v>
      </c>
      <c r="H547" s="121" t="s">
        <v>191</v>
      </c>
      <c r="I547" s="121" t="s">
        <v>192</v>
      </c>
      <c r="J547" s="482">
        <v>27</v>
      </c>
      <c r="K547" s="442">
        <v>1</v>
      </c>
      <c r="L547" s="512"/>
      <c r="M547" s="158">
        <v>104</v>
      </c>
      <c r="N547" s="158"/>
      <c r="O547" s="159" t="e">
        <f t="shared" si="40"/>
        <v>#DIV/0!</v>
      </c>
      <c r="P547" s="159">
        <f t="shared" si="41"/>
        <v>0</v>
      </c>
      <c r="Q547" s="160">
        <f>IF(M547="nio",0,IF(M547&gt;0,VLOOKUP(G547,'3-Productie normen'!A:L,VLOOKUP(M547,'3-Productie normen'!O:P,2,FALSE),FALSE)))</f>
        <v>0</v>
      </c>
      <c r="R547" s="160">
        <f t="shared" si="42"/>
        <v>0</v>
      </c>
      <c r="S547" s="161" t="str">
        <f>VLOOKUP(G547,'3-Productie normen'!A:L,10,FALSE)</f>
        <v>V</v>
      </c>
      <c r="T547" s="161" t="s">
        <v>193</v>
      </c>
      <c r="V547" s="123">
        <f t="shared" si="43"/>
        <v>2808</v>
      </c>
    </row>
    <row r="548" spans="1:22" ht="14.1" customHeight="1">
      <c r="A548" s="138">
        <f t="shared" si="44"/>
        <v>548</v>
      </c>
      <c r="B548" s="156" t="s">
        <v>110</v>
      </c>
      <c r="C548" s="156" t="s">
        <v>324</v>
      </c>
      <c r="D548" s="124" t="s">
        <v>190</v>
      </c>
      <c r="E548" s="157"/>
      <c r="F548" s="475" t="s">
        <v>204</v>
      </c>
      <c r="G548" s="475" t="s">
        <v>163</v>
      </c>
      <c r="H548" s="121" t="s">
        <v>325</v>
      </c>
      <c r="I548" s="121"/>
      <c r="J548" s="482">
        <v>4</v>
      </c>
      <c r="K548" s="442">
        <v>1</v>
      </c>
      <c r="L548" s="512"/>
      <c r="M548" s="158">
        <v>104</v>
      </c>
      <c r="N548" s="158"/>
      <c r="O548" s="159" t="e">
        <f t="shared" si="40"/>
        <v>#DIV/0!</v>
      </c>
      <c r="P548" s="159">
        <f t="shared" si="41"/>
        <v>0</v>
      </c>
      <c r="Q548" s="160">
        <f>IF(M548="nio",0,IF(M548&gt;0,VLOOKUP(G548,'3-Productie normen'!A:L,VLOOKUP(M548,'3-Productie normen'!O:P,2,FALSE),FALSE)))</f>
        <v>0</v>
      </c>
      <c r="R548" s="160">
        <f t="shared" si="42"/>
        <v>0</v>
      </c>
      <c r="S548" s="161" t="str">
        <f>VLOOKUP(G548,'3-Productie normen'!A:L,10,FALSE)</f>
        <v>V</v>
      </c>
      <c r="T548" s="161" t="s">
        <v>193</v>
      </c>
      <c r="V548" s="123">
        <f t="shared" si="43"/>
        <v>416</v>
      </c>
    </row>
    <row r="549" spans="1:22" ht="14.1" customHeight="1">
      <c r="A549" s="138">
        <f t="shared" si="44"/>
        <v>549</v>
      </c>
      <c r="B549" s="156" t="s">
        <v>110</v>
      </c>
      <c r="C549" s="156" t="s">
        <v>324</v>
      </c>
      <c r="D549" s="124" t="s">
        <v>190</v>
      </c>
      <c r="E549" s="157"/>
      <c r="F549" s="475" t="s">
        <v>200</v>
      </c>
      <c r="G549" s="475" t="s">
        <v>138</v>
      </c>
      <c r="H549" s="121" t="s">
        <v>201</v>
      </c>
      <c r="I549" s="121" t="s">
        <v>202</v>
      </c>
      <c r="J549" s="482">
        <v>24</v>
      </c>
      <c r="K549" s="442">
        <v>1</v>
      </c>
      <c r="L549" s="512"/>
      <c r="M549" s="158">
        <v>104</v>
      </c>
      <c r="N549" s="158"/>
      <c r="O549" s="159" t="e">
        <f t="shared" si="40"/>
        <v>#DIV/0!</v>
      </c>
      <c r="P549" s="159">
        <f t="shared" si="41"/>
        <v>0</v>
      </c>
      <c r="Q549" s="160">
        <f>IF(M549="nio",0,IF(M549&gt;0,VLOOKUP(G549,'3-Productie normen'!A:L,VLOOKUP(M549,'3-Productie normen'!O:P,2,FALSE),FALSE)))</f>
        <v>0</v>
      </c>
      <c r="R549" s="160">
        <f t="shared" si="42"/>
        <v>0</v>
      </c>
      <c r="S549" s="161" t="str">
        <f>VLOOKUP(G549,'3-Productie normen'!A:L,10,FALSE)</f>
        <v>B</v>
      </c>
      <c r="T549" s="161" t="s">
        <v>193</v>
      </c>
      <c r="V549" s="123">
        <f t="shared" si="43"/>
        <v>2496</v>
      </c>
    </row>
    <row r="550" spans="1:22" ht="14.1" customHeight="1">
      <c r="A550" s="138">
        <f t="shared" si="44"/>
        <v>550</v>
      </c>
      <c r="B550" s="156" t="s">
        <v>110</v>
      </c>
      <c r="C550" s="156" t="s">
        <v>324</v>
      </c>
      <c r="D550" s="124" t="s">
        <v>190</v>
      </c>
      <c r="E550" s="157"/>
      <c r="F550" s="475" t="s">
        <v>200</v>
      </c>
      <c r="G550" s="475" t="s">
        <v>138</v>
      </c>
      <c r="H550" s="121" t="s">
        <v>201</v>
      </c>
      <c r="I550" s="121" t="s">
        <v>202</v>
      </c>
      <c r="J550" s="482">
        <v>33</v>
      </c>
      <c r="K550" s="442">
        <v>1</v>
      </c>
      <c r="L550" s="512"/>
      <c r="M550" s="158">
        <v>104</v>
      </c>
      <c r="N550" s="158"/>
      <c r="O550" s="159" t="e">
        <f t="shared" si="40"/>
        <v>#DIV/0!</v>
      </c>
      <c r="P550" s="159">
        <f t="shared" si="41"/>
        <v>0</v>
      </c>
      <c r="Q550" s="160">
        <f>IF(M550="nio",0,IF(M550&gt;0,VLOOKUP(G550,'3-Productie normen'!A:L,VLOOKUP(M550,'3-Productie normen'!O:P,2,FALSE),FALSE)))</f>
        <v>0</v>
      </c>
      <c r="R550" s="160">
        <f t="shared" si="42"/>
        <v>0</v>
      </c>
      <c r="S550" s="161" t="str">
        <f>VLOOKUP(G550,'3-Productie normen'!A:L,10,FALSE)</f>
        <v>B</v>
      </c>
      <c r="T550" s="161" t="s">
        <v>193</v>
      </c>
      <c r="V550" s="123">
        <f t="shared" si="43"/>
        <v>3432</v>
      </c>
    </row>
    <row r="551" spans="1:22" ht="14.1" customHeight="1">
      <c r="A551" s="138">
        <f t="shared" si="44"/>
        <v>551</v>
      </c>
      <c r="B551" s="156" t="s">
        <v>110</v>
      </c>
      <c r="C551" s="156" t="s">
        <v>324</v>
      </c>
      <c r="D551" s="124" t="s">
        <v>190</v>
      </c>
      <c r="E551" s="157"/>
      <c r="F551" s="475" t="s">
        <v>200</v>
      </c>
      <c r="G551" s="475" t="s">
        <v>138</v>
      </c>
      <c r="H551" s="121" t="s">
        <v>201</v>
      </c>
      <c r="I551" s="121" t="s">
        <v>202</v>
      </c>
      <c r="J551" s="482">
        <v>48</v>
      </c>
      <c r="K551" s="442">
        <v>1</v>
      </c>
      <c r="L551" s="512"/>
      <c r="M551" s="158">
        <v>104</v>
      </c>
      <c r="N551" s="158"/>
      <c r="O551" s="159" t="e">
        <f t="shared" si="40"/>
        <v>#DIV/0!</v>
      </c>
      <c r="P551" s="159">
        <f t="shared" si="41"/>
        <v>0</v>
      </c>
      <c r="Q551" s="160">
        <f>IF(M551="nio",0,IF(M551&gt;0,VLOOKUP(G551,'3-Productie normen'!A:L,VLOOKUP(M551,'3-Productie normen'!O:P,2,FALSE),FALSE)))</f>
        <v>0</v>
      </c>
      <c r="R551" s="160">
        <f t="shared" si="42"/>
        <v>0</v>
      </c>
      <c r="S551" s="161" t="str">
        <f>VLOOKUP(G551,'3-Productie normen'!A:L,10,FALSE)</f>
        <v>B</v>
      </c>
      <c r="T551" s="161" t="s">
        <v>193</v>
      </c>
      <c r="V551" s="123">
        <f t="shared" si="43"/>
        <v>4992</v>
      </c>
    </row>
    <row r="552" spans="1:22" ht="14.1" customHeight="1">
      <c r="A552" s="138">
        <f t="shared" si="44"/>
        <v>552</v>
      </c>
      <c r="B552" s="156" t="s">
        <v>110</v>
      </c>
      <c r="C552" s="156" t="s">
        <v>324</v>
      </c>
      <c r="D552" s="124" t="s">
        <v>190</v>
      </c>
      <c r="E552" s="157"/>
      <c r="F552" s="475" t="s">
        <v>210</v>
      </c>
      <c r="G552" s="169" t="s">
        <v>157</v>
      </c>
      <c r="H552" s="121" t="s">
        <v>215</v>
      </c>
      <c r="I552" s="121" t="s">
        <v>196</v>
      </c>
      <c r="J552" s="482">
        <v>17.5</v>
      </c>
      <c r="K552" s="442">
        <v>1</v>
      </c>
      <c r="L552" s="512"/>
      <c r="M552" s="158">
        <v>104</v>
      </c>
      <c r="N552" s="158"/>
      <c r="O552" s="159" t="e">
        <f t="shared" si="40"/>
        <v>#DIV/0!</v>
      </c>
      <c r="P552" s="159">
        <f t="shared" si="41"/>
        <v>0</v>
      </c>
      <c r="Q552" s="160">
        <f>IF(M552="nio",0,IF(M552&gt;0,VLOOKUP(G552,'3-Productie normen'!A:L,VLOOKUP(M552,'3-Productie normen'!O:P,2,FALSE),FALSE)))</f>
        <v>0</v>
      </c>
      <c r="R552" s="160">
        <f t="shared" si="42"/>
        <v>0</v>
      </c>
      <c r="S552" s="161" t="str">
        <f>VLOOKUP(G552,'3-Productie normen'!A:L,10,FALSE)</f>
        <v>V</v>
      </c>
      <c r="T552" s="161" t="s">
        <v>193</v>
      </c>
      <c r="V552" s="123">
        <f t="shared" si="43"/>
        <v>1820</v>
      </c>
    </row>
    <row r="553" spans="1:22" ht="14.1" customHeight="1">
      <c r="A553" s="138">
        <f t="shared" si="44"/>
        <v>553</v>
      </c>
      <c r="B553" s="156" t="s">
        <v>110</v>
      </c>
      <c r="C553" s="156" t="s">
        <v>324</v>
      </c>
      <c r="D553" s="124" t="s">
        <v>190</v>
      </c>
      <c r="E553" s="157"/>
      <c r="F553" s="475" t="s">
        <v>233</v>
      </c>
      <c r="G553" s="475" t="s">
        <v>167</v>
      </c>
      <c r="H553" s="121" t="s">
        <v>271</v>
      </c>
      <c r="I553" s="121"/>
      <c r="J553" s="482">
        <v>7.8400001525878906</v>
      </c>
      <c r="K553" s="442">
        <v>1</v>
      </c>
      <c r="L553" s="512"/>
      <c r="M553" s="158" t="s">
        <v>216</v>
      </c>
      <c r="N553" s="158"/>
      <c r="O553" s="159">
        <f t="shared" si="40"/>
        <v>0</v>
      </c>
      <c r="P553" s="159">
        <f t="shared" si="41"/>
        <v>0</v>
      </c>
      <c r="Q553" s="160">
        <f>IF(M553="nio",0,IF(M553&gt;0,VLOOKUP(G553,'3-Productie normen'!A:L,VLOOKUP(M553,'3-Productie normen'!O:P,2,FALSE),FALSE)))</f>
        <v>0</v>
      </c>
      <c r="R553" s="160">
        <f t="shared" si="42"/>
        <v>0</v>
      </c>
      <c r="S553" s="161">
        <f>VLOOKUP(G553,'3-Productie normen'!A:L,10,FALSE)</f>
        <v>0</v>
      </c>
      <c r="T553" s="161" t="s">
        <v>193</v>
      </c>
      <c r="V553" s="123">
        <f t="shared" si="43"/>
        <v>0</v>
      </c>
    </row>
    <row r="554" spans="1:22" ht="14.1" customHeight="1">
      <c r="A554" s="138">
        <f t="shared" si="44"/>
        <v>554</v>
      </c>
      <c r="B554" s="156" t="s">
        <v>110</v>
      </c>
      <c r="C554" s="156" t="s">
        <v>324</v>
      </c>
      <c r="D554" s="124" t="s">
        <v>190</v>
      </c>
      <c r="E554" s="157"/>
      <c r="F554" s="475" t="s">
        <v>212</v>
      </c>
      <c r="G554" s="475" t="s">
        <v>166</v>
      </c>
      <c r="H554" s="121" t="s">
        <v>191</v>
      </c>
      <c r="I554" s="121" t="s">
        <v>192</v>
      </c>
      <c r="J554" s="482">
        <v>22</v>
      </c>
      <c r="K554" s="442">
        <v>1</v>
      </c>
      <c r="L554" s="512"/>
      <c r="M554" s="158">
        <v>104</v>
      </c>
      <c r="N554" s="158"/>
      <c r="O554" s="159" t="e">
        <f t="shared" si="40"/>
        <v>#DIV/0!</v>
      </c>
      <c r="P554" s="159">
        <f t="shared" si="41"/>
        <v>0</v>
      </c>
      <c r="Q554" s="160">
        <f>IF(M554="nio",0,IF(M554&gt;0,VLOOKUP(G554,'3-Productie normen'!A:L,VLOOKUP(M554,'3-Productie normen'!O:P,2,FALSE),FALSE)))</f>
        <v>0</v>
      </c>
      <c r="R554" s="160">
        <f t="shared" si="42"/>
        <v>0</v>
      </c>
      <c r="S554" s="161" t="str">
        <f>VLOOKUP(G554,'3-Productie normen'!A:L,10,FALSE)</f>
        <v>V</v>
      </c>
      <c r="T554" s="161" t="s">
        <v>193</v>
      </c>
      <c r="V554" s="123">
        <f t="shared" si="43"/>
        <v>2288</v>
      </c>
    </row>
    <row r="555" spans="1:22" ht="14.1" customHeight="1">
      <c r="A555" s="138">
        <f t="shared" si="44"/>
        <v>555</v>
      </c>
      <c r="B555" s="156" t="s">
        <v>110</v>
      </c>
      <c r="C555" s="156" t="s">
        <v>324</v>
      </c>
      <c r="D555" s="124" t="s">
        <v>190</v>
      </c>
      <c r="E555" s="157"/>
      <c r="F555" s="475" t="s">
        <v>212</v>
      </c>
      <c r="G555" s="475" t="s">
        <v>166</v>
      </c>
      <c r="H555" s="121" t="s">
        <v>201</v>
      </c>
      <c r="I555" s="121" t="s">
        <v>202</v>
      </c>
      <c r="J555" s="482">
        <v>7</v>
      </c>
      <c r="K555" s="442">
        <v>1</v>
      </c>
      <c r="L555" s="512"/>
      <c r="M555" s="158">
        <v>104</v>
      </c>
      <c r="N555" s="158"/>
      <c r="O555" s="159" t="e">
        <f t="shared" si="40"/>
        <v>#DIV/0!</v>
      </c>
      <c r="P555" s="159">
        <f t="shared" si="41"/>
        <v>0</v>
      </c>
      <c r="Q555" s="160">
        <f>IF(M555="nio",0,IF(M555&gt;0,VLOOKUP(G555,'3-Productie normen'!A:L,VLOOKUP(M555,'3-Productie normen'!O:P,2,FALSE),FALSE)))</f>
        <v>0</v>
      </c>
      <c r="R555" s="160">
        <f t="shared" si="42"/>
        <v>0</v>
      </c>
      <c r="S555" s="161" t="str">
        <f>VLOOKUP(G555,'3-Productie normen'!A:L,10,FALSE)</f>
        <v>V</v>
      </c>
      <c r="T555" s="161" t="s">
        <v>193</v>
      </c>
      <c r="V555" s="123">
        <f t="shared" si="43"/>
        <v>728</v>
      </c>
    </row>
    <row r="556" spans="1:22" ht="14.1" customHeight="1">
      <c r="A556" s="138">
        <f t="shared" si="44"/>
        <v>556</v>
      </c>
      <c r="B556" s="156" t="s">
        <v>110</v>
      </c>
      <c r="C556" s="156" t="s">
        <v>324</v>
      </c>
      <c r="D556" s="124" t="s">
        <v>190</v>
      </c>
      <c r="E556" s="157"/>
      <c r="F556" s="475" t="s">
        <v>280</v>
      </c>
      <c r="G556" s="169" t="s">
        <v>157</v>
      </c>
      <c r="H556" s="121" t="s">
        <v>191</v>
      </c>
      <c r="I556" s="121" t="s">
        <v>192</v>
      </c>
      <c r="J556" s="482">
        <v>2</v>
      </c>
      <c r="K556" s="442">
        <v>1</v>
      </c>
      <c r="L556" s="512"/>
      <c r="M556" s="158">
        <v>104</v>
      </c>
      <c r="N556" s="158"/>
      <c r="O556" s="159" t="e">
        <f t="shared" si="40"/>
        <v>#DIV/0!</v>
      </c>
      <c r="P556" s="159">
        <f t="shared" si="41"/>
        <v>0</v>
      </c>
      <c r="Q556" s="160">
        <f>IF(M556="nio",0,IF(M556&gt;0,VLOOKUP(G556,'3-Productie normen'!A:L,VLOOKUP(M556,'3-Productie normen'!O:P,2,FALSE),FALSE)))</f>
        <v>0</v>
      </c>
      <c r="R556" s="160">
        <f t="shared" si="42"/>
        <v>0</v>
      </c>
      <c r="S556" s="161" t="str">
        <f>VLOOKUP(G556,'3-Productie normen'!A:L,10,FALSE)</f>
        <v>V</v>
      </c>
      <c r="T556" s="161" t="s">
        <v>193</v>
      </c>
      <c r="V556" s="123">
        <f t="shared" si="43"/>
        <v>208</v>
      </c>
    </row>
    <row r="557" spans="1:22" ht="14.1" customHeight="1">
      <c r="A557" s="138">
        <f t="shared" si="44"/>
        <v>557</v>
      </c>
      <c r="B557" s="156" t="s">
        <v>110</v>
      </c>
      <c r="C557" s="156" t="s">
        <v>324</v>
      </c>
      <c r="D557" s="124" t="s">
        <v>190</v>
      </c>
      <c r="E557" s="157"/>
      <c r="F557" s="475" t="s">
        <v>247</v>
      </c>
      <c r="G557" s="475" t="s">
        <v>160</v>
      </c>
      <c r="H557" s="121" t="s">
        <v>240</v>
      </c>
      <c r="I557" s="121" t="s">
        <v>196</v>
      </c>
      <c r="J557" s="482">
        <v>5.25</v>
      </c>
      <c r="K557" s="442">
        <v>1</v>
      </c>
      <c r="L557" s="512"/>
      <c r="M557" s="158">
        <v>104</v>
      </c>
      <c r="N557" s="158"/>
      <c r="O557" s="159" t="e">
        <f t="shared" si="40"/>
        <v>#DIV/0!</v>
      </c>
      <c r="P557" s="159">
        <f t="shared" si="41"/>
        <v>0</v>
      </c>
      <c r="Q557" s="160">
        <f>IF(M557="nio",0,IF(M557&gt;0,VLOOKUP(G557,'3-Productie normen'!A:L,VLOOKUP(M557,'3-Productie normen'!O:P,2,FALSE),FALSE)))</f>
        <v>0</v>
      </c>
      <c r="R557" s="160">
        <f t="shared" si="42"/>
        <v>0</v>
      </c>
      <c r="S557" s="161" t="str">
        <f>VLOOKUP(G557,'3-Productie normen'!A:L,10,FALSE)</f>
        <v>S</v>
      </c>
      <c r="T557" s="161" t="s">
        <v>193</v>
      </c>
      <c r="V557" s="123">
        <f t="shared" si="43"/>
        <v>546</v>
      </c>
    </row>
    <row r="558" spans="1:22" ht="14.1" customHeight="1">
      <c r="A558" s="138">
        <f t="shared" si="44"/>
        <v>558</v>
      </c>
      <c r="B558" s="156" t="s">
        <v>110</v>
      </c>
      <c r="C558" s="156" t="s">
        <v>324</v>
      </c>
      <c r="D558" s="124" t="s">
        <v>190</v>
      </c>
      <c r="E558" s="157"/>
      <c r="F558" s="475" t="s">
        <v>247</v>
      </c>
      <c r="G558" s="475" t="s">
        <v>160</v>
      </c>
      <c r="H558" s="121" t="s">
        <v>240</v>
      </c>
      <c r="I558" s="121" t="s">
        <v>196</v>
      </c>
      <c r="J558" s="482">
        <v>4.5</v>
      </c>
      <c r="K558" s="442">
        <v>1</v>
      </c>
      <c r="L558" s="512"/>
      <c r="M558" s="158">
        <v>104</v>
      </c>
      <c r="N558" s="158"/>
      <c r="O558" s="159" t="e">
        <f t="shared" si="40"/>
        <v>#DIV/0!</v>
      </c>
      <c r="P558" s="159">
        <f t="shared" si="41"/>
        <v>0</v>
      </c>
      <c r="Q558" s="160">
        <f>IF(M558="nio",0,IF(M558&gt;0,VLOOKUP(G558,'3-Productie normen'!A:L,VLOOKUP(M558,'3-Productie normen'!O:P,2,FALSE),FALSE)))</f>
        <v>0</v>
      </c>
      <c r="R558" s="160">
        <f t="shared" si="42"/>
        <v>0</v>
      </c>
      <c r="S558" s="161" t="str">
        <f>VLOOKUP(G558,'3-Productie normen'!A:L,10,FALSE)</f>
        <v>S</v>
      </c>
      <c r="T558" s="161" t="s">
        <v>193</v>
      </c>
      <c r="V558" s="123">
        <f t="shared" si="43"/>
        <v>468</v>
      </c>
    </row>
    <row r="559" spans="1:22" ht="14.1" customHeight="1">
      <c r="A559" s="138">
        <f t="shared" si="44"/>
        <v>559</v>
      </c>
      <c r="B559" s="156" t="s">
        <v>110</v>
      </c>
      <c r="C559" s="156" t="s">
        <v>324</v>
      </c>
      <c r="D559" s="124" t="s">
        <v>190</v>
      </c>
      <c r="E559" s="157"/>
      <c r="F559" s="475" t="s">
        <v>248</v>
      </c>
      <c r="G559" s="475" t="s">
        <v>148</v>
      </c>
      <c r="H559" s="121" t="s">
        <v>240</v>
      </c>
      <c r="I559" s="121" t="s">
        <v>196</v>
      </c>
      <c r="J559" s="482">
        <v>14.25</v>
      </c>
      <c r="K559" s="442">
        <v>1</v>
      </c>
      <c r="L559" s="512"/>
      <c r="M559" s="158">
        <v>104</v>
      </c>
      <c r="N559" s="158"/>
      <c r="O559" s="159" t="e">
        <f t="shared" si="40"/>
        <v>#DIV/0!</v>
      </c>
      <c r="P559" s="159">
        <f t="shared" si="41"/>
        <v>0</v>
      </c>
      <c r="Q559" s="160">
        <f>IF(M559="nio",0,IF(M559&gt;0,VLOOKUP(G559,'3-Productie normen'!A:L,VLOOKUP(M559,'3-Productie normen'!O:P,2,FALSE),FALSE)))</f>
        <v>0</v>
      </c>
      <c r="R559" s="160">
        <f t="shared" si="42"/>
        <v>0</v>
      </c>
      <c r="S559" s="161" t="str">
        <f>VLOOKUP(G559,'3-Productie normen'!A:L,10,FALSE)</f>
        <v>S</v>
      </c>
      <c r="T559" s="161" t="s">
        <v>193</v>
      </c>
      <c r="V559" s="123">
        <f t="shared" si="43"/>
        <v>1482</v>
      </c>
    </row>
    <row r="560" spans="1:22" ht="14.1" customHeight="1">
      <c r="A560" s="138">
        <f t="shared" si="44"/>
        <v>560</v>
      </c>
      <c r="B560" s="156" t="s">
        <v>110</v>
      </c>
      <c r="C560" s="156" t="s">
        <v>324</v>
      </c>
      <c r="D560" s="124" t="s">
        <v>190</v>
      </c>
      <c r="E560" s="157"/>
      <c r="F560" s="475" t="s">
        <v>288</v>
      </c>
      <c r="G560" s="475" t="s">
        <v>168</v>
      </c>
      <c r="H560" s="121" t="s">
        <v>271</v>
      </c>
      <c r="I560" s="121"/>
      <c r="J560" s="482">
        <v>7</v>
      </c>
      <c r="K560" s="442">
        <v>1</v>
      </c>
      <c r="L560" s="512"/>
      <c r="M560" s="158" t="s">
        <v>216</v>
      </c>
      <c r="N560" s="158"/>
      <c r="O560" s="159">
        <f t="shared" si="40"/>
        <v>0</v>
      </c>
      <c r="P560" s="159">
        <f t="shared" si="41"/>
        <v>0</v>
      </c>
      <c r="Q560" s="160">
        <f>IF(M560="nio",0,IF(M560&gt;0,VLOOKUP(G560,'3-Productie normen'!A:L,VLOOKUP(M560,'3-Productie normen'!O:P,2,FALSE),FALSE)))</f>
        <v>0</v>
      </c>
      <c r="R560" s="160">
        <f t="shared" si="42"/>
        <v>0</v>
      </c>
      <c r="S560" s="161">
        <f>VLOOKUP(G560,'3-Productie normen'!A:L,10,FALSE)</f>
        <v>0</v>
      </c>
      <c r="T560" s="161" t="s">
        <v>193</v>
      </c>
      <c r="V560" s="123">
        <f t="shared" si="43"/>
        <v>0</v>
      </c>
    </row>
    <row r="561" spans="1:22" ht="14.1" customHeight="1">
      <c r="A561" s="138">
        <f t="shared" si="44"/>
        <v>561</v>
      </c>
      <c r="B561" s="156" t="s">
        <v>110</v>
      </c>
      <c r="C561" s="156" t="s">
        <v>324</v>
      </c>
      <c r="D561" s="124" t="s">
        <v>190</v>
      </c>
      <c r="E561" s="157"/>
      <c r="F561" s="475" t="s">
        <v>224</v>
      </c>
      <c r="G561" s="475" t="s">
        <v>167</v>
      </c>
      <c r="H561" s="121" t="s">
        <v>272</v>
      </c>
      <c r="I561" s="121"/>
      <c r="J561" s="482">
        <v>3.5</v>
      </c>
      <c r="K561" s="442">
        <v>1</v>
      </c>
      <c r="L561" s="512"/>
      <c r="M561" s="158" t="s">
        <v>216</v>
      </c>
      <c r="N561" s="158"/>
      <c r="O561" s="159">
        <f t="shared" si="40"/>
        <v>0</v>
      </c>
      <c r="P561" s="159">
        <f t="shared" si="41"/>
        <v>0</v>
      </c>
      <c r="Q561" s="160">
        <f>IF(M561="nio",0,IF(M561&gt;0,VLOOKUP(G561,'3-Productie normen'!A:L,VLOOKUP(M561,'3-Productie normen'!O:P,2,FALSE),FALSE)))</f>
        <v>0</v>
      </c>
      <c r="R561" s="160">
        <f t="shared" si="42"/>
        <v>0</v>
      </c>
      <c r="S561" s="161">
        <f>VLOOKUP(G561,'3-Productie normen'!A:L,10,FALSE)</f>
        <v>0</v>
      </c>
      <c r="T561" s="161" t="s">
        <v>193</v>
      </c>
      <c r="V561" s="123">
        <f t="shared" si="43"/>
        <v>0</v>
      </c>
    </row>
    <row r="562" spans="1:22" ht="14.1" customHeight="1">
      <c r="A562" s="138">
        <f t="shared" si="44"/>
        <v>562</v>
      </c>
      <c r="B562" s="156" t="s">
        <v>110</v>
      </c>
      <c r="C562" s="156" t="s">
        <v>324</v>
      </c>
      <c r="D562" s="124" t="s">
        <v>190</v>
      </c>
      <c r="E562" s="157"/>
      <c r="F562" s="475" t="s">
        <v>225</v>
      </c>
      <c r="G562" s="475" t="s">
        <v>159</v>
      </c>
      <c r="H562" s="121" t="s">
        <v>228</v>
      </c>
      <c r="I562" s="121"/>
      <c r="J562" s="482">
        <v>8.75</v>
      </c>
      <c r="K562" s="442">
        <v>1</v>
      </c>
      <c r="L562" s="512"/>
      <c r="M562" s="158">
        <v>104</v>
      </c>
      <c r="N562" s="158"/>
      <c r="O562" s="159" t="e">
        <f t="shared" si="40"/>
        <v>#DIV/0!</v>
      </c>
      <c r="P562" s="159">
        <f t="shared" si="41"/>
        <v>0</v>
      </c>
      <c r="Q562" s="160">
        <f>IF(M562="nio",0,IF(M562&gt;0,VLOOKUP(G562,'3-Productie normen'!A:L,VLOOKUP(M562,'3-Productie normen'!O:P,2,FALSE),FALSE)))</f>
        <v>0</v>
      </c>
      <c r="R562" s="160">
        <f t="shared" si="42"/>
        <v>0</v>
      </c>
      <c r="S562" s="161" t="str">
        <f>VLOOKUP(G562,'3-Productie normen'!A:L,10,FALSE)</f>
        <v>V</v>
      </c>
      <c r="T562" s="161" t="s">
        <v>193</v>
      </c>
      <c r="V562" s="123">
        <f t="shared" si="43"/>
        <v>910</v>
      </c>
    </row>
    <row r="563" spans="1:22" ht="14.1" customHeight="1">
      <c r="A563" s="138">
        <f t="shared" si="44"/>
        <v>563</v>
      </c>
      <c r="B563" s="156" t="s">
        <v>110</v>
      </c>
      <c r="C563" s="156" t="s">
        <v>324</v>
      </c>
      <c r="D563" s="124" t="s">
        <v>190</v>
      </c>
      <c r="E563" s="157"/>
      <c r="F563" s="475" t="s">
        <v>222</v>
      </c>
      <c r="G563" s="475" t="s">
        <v>167</v>
      </c>
      <c r="H563" s="121" t="s">
        <v>240</v>
      </c>
      <c r="I563" s="121"/>
      <c r="J563" s="482">
        <v>12.25</v>
      </c>
      <c r="K563" s="442">
        <v>1</v>
      </c>
      <c r="L563" s="512"/>
      <c r="M563" s="158" t="s">
        <v>216</v>
      </c>
      <c r="N563" s="158"/>
      <c r="O563" s="159">
        <f t="shared" si="40"/>
        <v>0</v>
      </c>
      <c r="P563" s="159">
        <f t="shared" si="41"/>
        <v>0</v>
      </c>
      <c r="Q563" s="160">
        <f>IF(M563="nio",0,IF(M563&gt;0,VLOOKUP(G563,'3-Productie normen'!A:L,VLOOKUP(M563,'3-Productie normen'!O:P,2,FALSE),FALSE)))</f>
        <v>0</v>
      </c>
      <c r="R563" s="160">
        <f t="shared" si="42"/>
        <v>0</v>
      </c>
      <c r="S563" s="161">
        <f>VLOOKUP(G563,'3-Productie normen'!A:L,10,FALSE)</f>
        <v>0</v>
      </c>
      <c r="T563" s="161" t="s">
        <v>193</v>
      </c>
      <c r="V563" s="123">
        <f t="shared" si="43"/>
        <v>0</v>
      </c>
    </row>
    <row r="564" spans="1:22" ht="14.1" customHeight="1">
      <c r="A564" s="138">
        <f t="shared" si="44"/>
        <v>564</v>
      </c>
      <c r="B564" s="156" t="s">
        <v>110</v>
      </c>
      <c r="C564" s="156" t="s">
        <v>324</v>
      </c>
      <c r="D564" s="124" t="s">
        <v>190</v>
      </c>
      <c r="E564" s="157"/>
      <c r="F564" s="475" t="s">
        <v>220</v>
      </c>
      <c r="G564" s="475" t="s">
        <v>168</v>
      </c>
      <c r="H564" s="121" t="s">
        <v>221</v>
      </c>
      <c r="I564" s="121"/>
      <c r="J564" s="482">
        <v>265</v>
      </c>
      <c r="K564" s="442">
        <v>1</v>
      </c>
      <c r="L564" s="512"/>
      <c r="M564" s="158" t="s">
        <v>216</v>
      </c>
      <c r="N564" s="158"/>
      <c r="O564" s="159">
        <f t="shared" si="40"/>
        <v>0</v>
      </c>
      <c r="P564" s="159">
        <f t="shared" si="41"/>
        <v>0</v>
      </c>
      <c r="Q564" s="160">
        <f>IF(M564="nio",0,IF(M564&gt;0,VLOOKUP(G564,'3-Productie normen'!A:L,VLOOKUP(M564,'3-Productie normen'!O:P,2,FALSE),FALSE)))</f>
        <v>0</v>
      </c>
      <c r="R564" s="160">
        <f t="shared" si="42"/>
        <v>0</v>
      </c>
      <c r="S564" s="161">
        <f>VLOOKUP(G564,'3-Productie normen'!A:L,10,FALSE)</f>
        <v>0</v>
      </c>
      <c r="T564" s="161" t="s">
        <v>193</v>
      </c>
      <c r="V564" s="123">
        <f t="shared" si="43"/>
        <v>0</v>
      </c>
    </row>
    <row r="565" spans="1:22" ht="14.1" customHeight="1">
      <c r="A565" s="138">
        <f t="shared" si="44"/>
        <v>565</v>
      </c>
      <c r="B565" s="156" t="s">
        <v>110</v>
      </c>
      <c r="C565" s="156" t="s">
        <v>324</v>
      </c>
      <c r="D565" s="124" t="s">
        <v>199</v>
      </c>
      <c r="E565" s="157"/>
      <c r="F565" s="475" t="s">
        <v>212</v>
      </c>
      <c r="G565" s="475" t="s">
        <v>166</v>
      </c>
      <c r="H565" s="121" t="s">
        <v>201</v>
      </c>
      <c r="I565" s="121" t="s">
        <v>202</v>
      </c>
      <c r="J565" s="482">
        <v>18</v>
      </c>
      <c r="K565" s="442">
        <v>1</v>
      </c>
      <c r="L565" s="512"/>
      <c r="M565" s="158">
        <v>104</v>
      </c>
      <c r="N565" s="158"/>
      <c r="O565" s="159" t="e">
        <f t="shared" si="40"/>
        <v>#DIV/0!</v>
      </c>
      <c r="P565" s="159">
        <f t="shared" si="41"/>
        <v>0</v>
      </c>
      <c r="Q565" s="160">
        <f>IF(M565="nio",0,IF(M565&gt;0,VLOOKUP(G565,'3-Productie normen'!A:L,VLOOKUP(M565,'3-Productie normen'!O:P,2,FALSE),FALSE)))</f>
        <v>0</v>
      </c>
      <c r="R565" s="160">
        <f t="shared" si="42"/>
        <v>0</v>
      </c>
      <c r="S565" s="161" t="str">
        <f>VLOOKUP(G565,'3-Productie normen'!A:L,10,FALSE)</f>
        <v>V</v>
      </c>
      <c r="T565" s="161" t="s">
        <v>193</v>
      </c>
      <c r="V565" s="123">
        <f t="shared" si="43"/>
        <v>1872</v>
      </c>
    </row>
    <row r="566" spans="1:22" ht="14.1" customHeight="1">
      <c r="A566" s="138">
        <f t="shared" si="44"/>
        <v>566</v>
      </c>
      <c r="B566" s="156" t="s">
        <v>110</v>
      </c>
      <c r="C566" s="156" t="s">
        <v>324</v>
      </c>
      <c r="D566" s="124" t="s">
        <v>199</v>
      </c>
      <c r="E566" s="157"/>
      <c r="F566" s="475" t="s">
        <v>200</v>
      </c>
      <c r="G566" s="475" t="s">
        <v>138</v>
      </c>
      <c r="H566" s="121" t="s">
        <v>201</v>
      </c>
      <c r="I566" s="121" t="s">
        <v>202</v>
      </c>
      <c r="J566" s="482">
        <v>24</v>
      </c>
      <c r="K566" s="442">
        <v>1</v>
      </c>
      <c r="L566" s="512"/>
      <c r="M566" s="158">
        <v>104</v>
      </c>
      <c r="N566" s="158"/>
      <c r="O566" s="159" t="e">
        <f t="shared" si="40"/>
        <v>#DIV/0!</v>
      </c>
      <c r="P566" s="159">
        <f t="shared" si="41"/>
        <v>0</v>
      </c>
      <c r="Q566" s="160">
        <f>IF(M566="nio",0,IF(M566&gt;0,VLOOKUP(G566,'3-Productie normen'!A:L,VLOOKUP(M566,'3-Productie normen'!O:P,2,FALSE),FALSE)))</f>
        <v>0</v>
      </c>
      <c r="R566" s="160">
        <f t="shared" si="42"/>
        <v>0</v>
      </c>
      <c r="S566" s="161" t="str">
        <f>VLOOKUP(G566,'3-Productie normen'!A:L,10,FALSE)</f>
        <v>B</v>
      </c>
      <c r="T566" s="161" t="s">
        <v>193</v>
      </c>
      <c r="V566" s="123">
        <f t="shared" si="43"/>
        <v>2496</v>
      </c>
    </row>
    <row r="567" spans="1:22" ht="14.1" customHeight="1">
      <c r="A567" s="138">
        <f t="shared" si="44"/>
        <v>567</v>
      </c>
      <c r="B567" s="156" t="s">
        <v>110</v>
      </c>
      <c r="C567" s="156" t="s">
        <v>324</v>
      </c>
      <c r="D567" s="124" t="s">
        <v>199</v>
      </c>
      <c r="E567" s="157"/>
      <c r="F567" s="475" t="s">
        <v>200</v>
      </c>
      <c r="G567" s="475" t="s">
        <v>138</v>
      </c>
      <c r="H567" s="121" t="s">
        <v>201</v>
      </c>
      <c r="I567" s="121" t="s">
        <v>202</v>
      </c>
      <c r="J567" s="482">
        <v>24</v>
      </c>
      <c r="K567" s="442">
        <v>1</v>
      </c>
      <c r="L567" s="512"/>
      <c r="M567" s="158">
        <v>104</v>
      </c>
      <c r="N567" s="158"/>
      <c r="O567" s="159" t="e">
        <f t="shared" si="40"/>
        <v>#DIV/0!</v>
      </c>
      <c r="P567" s="159">
        <f t="shared" si="41"/>
        <v>0</v>
      </c>
      <c r="Q567" s="160">
        <f>IF(M567="nio",0,IF(M567&gt;0,VLOOKUP(G567,'3-Productie normen'!A:L,VLOOKUP(M567,'3-Productie normen'!O:P,2,FALSE),FALSE)))</f>
        <v>0</v>
      </c>
      <c r="R567" s="160">
        <f t="shared" si="42"/>
        <v>0</v>
      </c>
      <c r="S567" s="161" t="str">
        <f>VLOOKUP(G567,'3-Productie normen'!A:L,10,FALSE)</f>
        <v>B</v>
      </c>
      <c r="T567" s="161" t="s">
        <v>193</v>
      </c>
      <c r="V567" s="123">
        <f t="shared" si="43"/>
        <v>2496</v>
      </c>
    </row>
    <row r="568" spans="1:22" ht="14.1" customHeight="1">
      <c r="A568" s="138">
        <f t="shared" si="44"/>
        <v>568</v>
      </c>
      <c r="B568" s="156" t="s">
        <v>110</v>
      </c>
      <c r="C568" s="156" t="s">
        <v>324</v>
      </c>
      <c r="D568" s="124" t="s">
        <v>199</v>
      </c>
      <c r="E568" s="157"/>
      <c r="F568" s="475" t="s">
        <v>200</v>
      </c>
      <c r="G568" s="475" t="s">
        <v>138</v>
      </c>
      <c r="H568" s="121" t="s">
        <v>201</v>
      </c>
      <c r="I568" s="121" t="s">
        <v>202</v>
      </c>
      <c r="J568" s="482">
        <v>52.5</v>
      </c>
      <c r="K568" s="442">
        <v>1</v>
      </c>
      <c r="L568" s="512"/>
      <c r="M568" s="158">
        <v>104</v>
      </c>
      <c r="N568" s="158"/>
      <c r="O568" s="159" t="e">
        <f t="shared" si="40"/>
        <v>#DIV/0!</v>
      </c>
      <c r="P568" s="159">
        <f t="shared" si="41"/>
        <v>0</v>
      </c>
      <c r="Q568" s="160">
        <f>IF(M568="nio",0,IF(M568&gt;0,VLOOKUP(G568,'3-Productie normen'!A:L,VLOOKUP(M568,'3-Productie normen'!O:P,2,FALSE),FALSE)))</f>
        <v>0</v>
      </c>
      <c r="R568" s="160">
        <f t="shared" si="42"/>
        <v>0</v>
      </c>
      <c r="S568" s="161" t="str">
        <f>VLOOKUP(G568,'3-Productie normen'!A:L,10,FALSE)</f>
        <v>B</v>
      </c>
      <c r="T568" s="161" t="s">
        <v>193</v>
      </c>
      <c r="V568" s="123">
        <f t="shared" si="43"/>
        <v>5460</v>
      </c>
    </row>
    <row r="569" spans="1:22" ht="14.1" customHeight="1">
      <c r="A569" s="138">
        <f t="shared" si="44"/>
        <v>569</v>
      </c>
      <c r="B569" s="156" t="s">
        <v>110</v>
      </c>
      <c r="C569" s="156" t="s">
        <v>324</v>
      </c>
      <c r="D569" s="124" t="s">
        <v>199</v>
      </c>
      <c r="E569" s="157"/>
      <c r="F569" s="475" t="s">
        <v>233</v>
      </c>
      <c r="G569" s="475" t="s">
        <v>167</v>
      </c>
      <c r="H569" s="121" t="s">
        <v>191</v>
      </c>
      <c r="I569" s="121"/>
      <c r="J569" s="482">
        <v>15.300000190734863</v>
      </c>
      <c r="K569" s="442">
        <v>1</v>
      </c>
      <c r="L569" s="512"/>
      <c r="M569" s="158" t="s">
        <v>216</v>
      </c>
      <c r="N569" s="158"/>
      <c r="O569" s="159">
        <f t="shared" si="40"/>
        <v>0</v>
      </c>
      <c r="P569" s="159">
        <f t="shared" si="41"/>
        <v>0</v>
      </c>
      <c r="Q569" s="160">
        <f>IF(M569="nio",0,IF(M569&gt;0,VLOOKUP(G569,'3-Productie normen'!A:L,VLOOKUP(M569,'3-Productie normen'!O:P,2,FALSE),FALSE)))</f>
        <v>0</v>
      </c>
      <c r="R569" s="160">
        <f t="shared" si="42"/>
        <v>0</v>
      </c>
      <c r="S569" s="161">
        <f>VLOOKUP(G569,'3-Productie normen'!A:L,10,FALSE)</f>
        <v>0</v>
      </c>
      <c r="T569" s="161" t="s">
        <v>193</v>
      </c>
      <c r="V569" s="123">
        <f t="shared" si="43"/>
        <v>0</v>
      </c>
    </row>
    <row r="570" spans="1:22" ht="14.1" customHeight="1">
      <c r="A570" s="138">
        <f t="shared" si="44"/>
        <v>570</v>
      </c>
      <c r="B570" s="156" t="s">
        <v>110</v>
      </c>
      <c r="C570" s="156" t="s">
        <v>324</v>
      </c>
      <c r="D570" s="124" t="s">
        <v>199</v>
      </c>
      <c r="E570" s="157"/>
      <c r="F570" s="475" t="s">
        <v>235</v>
      </c>
      <c r="G570" s="156" t="s">
        <v>165</v>
      </c>
      <c r="H570" s="121" t="s">
        <v>201</v>
      </c>
      <c r="I570" s="121" t="s">
        <v>202</v>
      </c>
      <c r="J570" s="482">
        <v>20.25</v>
      </c>
      <c r="K570" s="442">
        <v>1</v>
      </c>
      <c r="L570" s="512"/>
      <c r="M570" s="158">
        <v>104</v>
      </c>
      <c r="N570" s="158"/>
      <c r="O570" s="159" t="e">
        <f t="shared" si="40"/>
        <v>#DIV/0!</v>
      </c>
      <c r="P570" s="159">
        <f t="shared" si="41"/>
        <v>0</v>
      </c>
      <c r="Q570" s="160">
        <f>IF(M570="nio",0,IF(M570&gt;0,VLOOKUP(G570,'3-Productie normen'!A:L,VLOOKUP(M570,'3-Productie normen'!O:P,2,FALSE),FALSE)))</f>
        <v>0</v>
      </c>
      <c r="R570" s="160">
        <f t="shared" si="42"/>
        <v>0</v>
      </c>
      <c r="S570" s="161" t="str">
        <f>VLOOKUP(G570,'3-Productie normen'!A:L,10,FALSE)</f>
        <v>B</v>
      </c>
      <c r="T570" s="161" t="s">
        <v>193</v>
      </c>
      <c r="V570" s="123">
        <f t="shared" si="43"/>
        <v>2106</v>
      </c>
    </row>
    <row r="571" spans="1:22" ht="14.1" customHeight="1">
      <c r="A571" s="138">
        <f t="shared" si="44"/>
        <v>571</v>
      </c>
      <c r="B571" s="156" t="s">
        <v>110</v>
      </c>
      <c r="C571" s="156" t="s">
        <v>324</v>
      </c>
      <c r="D571" s="124" t="s">
        <v>199</v>
      </c>
      <c r="E571" s="157"/>
      <c r="F571" s="475" t="s">
        <v>204</v>
      </c>
      <c r="G571" s="475" t="s">
        <v>163</v>
      </c>
      <c r="H571" s="121" t="s">
        <v>205</v>
      </c>
      <c r="I571" s="121"/>
      <c r="J571" s="482">
        <v>4</v>
      </c>
      <c r="K571" s="442">
        <v>1</v>
      </c>
      <c r="L571" s="512"/>
      <c r="M571" s="158">
        <v>104</v>
      </c>
      <c r="N571" s="158"/>
      <c r="O571" s="159" t="e">
        <f t="shared" si="40"/>
        <v>#DIV/0!</v>
      </c>
      <c r="P571" s="159">
        <f t="shared" si="41"/>
        <v>0</v>
      </c>
      <c r="Q571" s="160">
        <f>IF(M571="nio",0,IF(M571&gt;0,VLOOKUP(G571,'3-Productie normen'!A:L,VLOOKUP(M571,'3-Productie normen'!O:P,2,FALSE),FALSE)))</f>
        <v>0</v>
      </c>
      <c r="R571" s="160">
        <f t="shared" si="42"/>
        <v>0</v>
      </c>
      <c r="S571" s="161" t="str">
        <f>VLOOKUP(G571,'3-Productie normen'!A:L,10,FALSE)</f>
        <v>V</v>
      </c>
      <c r="T571" s="161" t="s">
        <v>193</v>
      </c>
      <c r="V571" s="123">
        <f t="shared" si="43"/>
        <v>416</v>
      </c>
    </row>
    <row r="572" spans="1:22" ht="14.1" customHeight="1">
      <c r="A572" s="138">
        <f t="shared" si="44"/>
        <v>572</v>
      </c>
      <c r="B572" s="156" t="s">
        <v>110</v>
      </c>
      <c r="C572" s="156" t="s">
        <v>324</v>
      </c>
      <c r="D572" s="124" t="s">
        <v>199</v>
      </c>
      <c r="E572" s="157"/>
      <c r="F572" s="475" t="s">
        <v>234</v>
      </c>
      <c r="G572" s="475" t="s">
        <v>167</v>
      </c>
      <c r="H572" s="121" t="s">
        <v>271</v>
      </c>
      <c r="I572" s="121"/>
      <c r="J572" s="482">
        <v>82.5</v>
      </c>
      <c r="K572" s="442">
        <v>1</v>
      </c>
      <c r="L572" s="512"/>
      <c r="M572" s="158" t="s">
        <v>216</v>
      </c>
      <c r="N572" s="158"/>
      <c r="O572" s="159">
        <f t="shared" si="40"/>
        <v>0</v>
      </c>
      <c r="P572" s="159">
        <f t="shared" si="41"/>
        <v>0</v>
      </c>
      <c r="Q572" s="160">
        <f>IF(M572="nio",0,IF(M572&gt;0,VLOOKUP(G572,'3-Productie normen'!A:L,VLOOKUP(M572,'3-Productie normen'!O:P,2,FALSE),FALSE)))</f>
        <v>0</v>
      </c>
      <c r="R572" s="160">
        <f t="shared" si="42"/>
        <v>0</v>
      </c>
      <c r="S572" s="161">
        <f>VLOOKUP(G572,'3-Productie normen'!A:L,10,FALSE)</f>
        <v>0</v>
      </c>
      <c r="T572" s="161" t="s">
        <v>193</v>
      </c>
      <c r="V572" s="123">
        <f t="shared" si="43"/>
        <v>0</v>
      </c>
    </row>
    <row r="573" spans="1:22" ht="14.1" customHeight="1">
      <c r="A573" s="138">
        <f t="shared" si="44"/>
        <v>573</v>
      </c>
      <c r="B573" s="156" t="s">
        <v>114</v>
      </c>
      <c r="C573" s="156" t="s">
        <v>326</v>
      </c>
      <c r="D573" s="124" t="s">
        <v>190</v>
      </c>
      <c r="E573" s="157"/>
      <c r="F573" s="475" t="s">
        <v>212</v>
      </c>
      <c r="G573" s="475" t="s">
        <v>166</v>
      </c>
      <c r="H573" s="121" t="s">
        <v>201</v>
      </c>
      <c r="I573" s="121" t="s">
        <v>202</v>
      </c>
      <c r="J573" s="482">
        <v>10.14</v>
      </c>
      <c r="K573" s="442">
        <v>1</v>
      </c>
      <c r="L573" s="512"/>
      <c r="M573" s="158">
        <v>52</v>
      </c>
      <c r="N573" s="158"/>
      <c r="O573" s="159" t="e">
        <f t="shared" si="40"/>
        <v>#DIV/0!</v>
      </c>
      <c r="P573" s="159">
        <f t="shared" si="41"/>
        <v>0</v>
      </c>
      <c r="Q573" s="160">
        <f>IF(M573="nio",0,IF(M573&gt;0,VLOOKUP(G573,'3-Productie normen'!A:L,VLOOKUP(M573,'3-Productie normen'!O:P,2,FALSE),FALSE)))</f>
        <v>0</v>
      </c>
      <c r="R573" s="160">
        <f t="shared" si="42"/>
        <v>0</v>
      </c>
      <c r="S573" s="161" t="str">
        <f>VLOOKUP(G573,'3-Productie normen'!A:L,10,FALSE)</f>
        <v>V</v>
      </c>
      <c r="T573" s="161" t="s">
        <v>193</v>
      </c>
      <c r="V573" s="123">
        <f t="shared" si="43"/>
        <v>527.28</v>
      </c>
    </row>
    <row r="574" spans="1:22" ht="14.1" customHeight="1">
      <c r="A574" s="138">
        <f t="shared" si="44"/>
        <v>574</v>
      </c>
      <c r="B574" s="156" t="s">
        <v>114</v>
      </c>
      <c r="C574" s="156" t="s">
        <v>326</v>
      </c>
      <c r="D574" s="124" t="s">
        <v>190</v>
      </c>
      <c r="E574" s="157"/>
      <c r="F574" s="475" t="s">
        <v>144</v>
      </c>
      <c r="G574" s="475" t="s">
        <v>144</v>
      </c>
      <c r="H574" s="121" t="s">
        <v>201</v>
      </c>
      <c r="I574" s="121" t="s">
        <v>202</v>
      </c>
      <c r="J574" s="482">
        <v>2</v>
      </c>
      <c r="K574" s="442">
        <v>1</v>
      </c>
      <c r="L574" s="512"/>
      <c r="M574" s="158">
        <v>52</v>
      </c>
      <c r="N574" s="158"/>
      <c r="O574" s="159" t="e">
        <f t="shared" si="40"/>
        <v>#DIV/0!</v>
      </c>
      <c r="P574" s="159">
        <f t="shared" si="41"/>
        <v>0</v>
      </c>
      <c r="Q574" s="160">
        <f>IF(M574="nio",0,IF(M574&gt;0,VLOOKUP(G574,'3-Productie normen'!A:L,VLOOKUP(M574,'3-Productie normen'!O:P,2,FALSE),FALSE)))</f>
        <v>0</v>
      </c>
      <c r="R574" s="160">
        <f t="shared" si="42"/>
        <v>0</v>
      </c>
      <c r="S574" s="161" t="str">
        <f>VLOOKUP(G574,'3-Productie normen'!A:L,10,FALSE)</f>
        <v>V</v>
      </c>
      <c r="T574" s="161" t="s">
        <v>193</v>
      </c>
      <c r="V574" s="123">
        <f t="shared" si="43"/>
        <v>104</v>
      </c>
    </row>
    <row r="575" spans="1:22" ht="14.1" customHeight="1">
      <c r="A575" s="138">
        <f t="shared" si="44"/>
        <v>575</v>
      </c>
      <c r="B575" s="156" t="s">
        <v>114</v>
      </c>
      <c r="C575" s="156" t="s">
        <v>326</v>
      </c>
      <c r="D575" s="124" t="s">
        <v>190</v>
      </c>
      <c r="E575" s="157"/>
      <c r="F575" s="475" t="s">
        <v>198</v>
      </c>
      <c r="G575" s="475" t="s">
        <v>160</v>
      </c>
      <c r="H575" s="121" t="s">
        <v>195</v>
      </c>
      <c r="I575" s="121" t="s">
        <v>196</v>
      </c>
      <c r="J575" s="482">
        <v>1.3</v>
      </c>
      <c r="K575" s="442">
        <v>1</v>
      </c>
      <c r="L575" s="512"/>
      <c r="M575" s="158">
        <v>52</v>
      </c>
      <c r="N575" s="158"/>
      <c r="O575" s="159" t="e">
        <f t="shared" si="40"/>
        <v>#DIV/0!</v>
      </c>
      <c r="P575" s="159">
        <f t="shared" si="41"/>
        <v>0</v>
      </c>
      <c r="Q575" s="160">
        <f>IF(M575="nio",0,IF(M575&gt;0,VLOOKUP(G575,'3-Productie normen'!A:L,VLOOKUP(M575,'3-Productie normen'!O:P,2,FALSE),FALSE)))</f>
        <v>0</v>
      </c>
      <c r="R575" s="160">
        <f t="shared" si="42"/>
        <v>0</v>
      </c>
      <c r="S575" s="161" t="str">
        <f>VLOOKUP(G575,'3-Productie normen'!A:L,10,FALSE)</f>
        <v>S</v>
      </c>
      <c r="T575" s="161" t="s">
        <v>193</v>
      </c>
      <c r="V575" s="123">
        <f t="shared" si="43"/>
        <v>67.600000000000009</v>
      </c>
    </row>
    <row r="576" spans="1:22" ht="14.1" customHeight="1">
      <c r="A576" s="138">
        <f t="shared" si="44"/>
        <v>576</v>
      </c>
      <c r="B576" s="156" t="s">
        <v>114</v>
      </c>
      <c r="C576" s="156" t="s">
        <v>326</v>
      </c>
      <c r="D576" s="124" t="s">
        <v>190</v>
      </c>
      <c r="E576" s="157"/>
      <c r="F576" s="475" t="s">
        <v>321</v>
      </c>
      <c r="G576" s="475" t="s">
        <v>160</v>
      </c>
      <c r="H576" s="121" t="s">
        <v>195</v>
      </c>
      <c r="I576" s="121" t="s">
        <v>196</v>
      </c>
      <c r="J576" s="482">
        <v>1.3</v>
      </c>
      <c r="K576" s="442">
        <v>1</v>
      </c>
      <c r="L576" s="512"/>
      <c r="M576" s="158">
        <v>52</v>
      </c>
      <c r="N576" s="158"/>
      <c r="O576" s="159" t="e">
        <f t="shared" si="40"/>
        <v>#DIV/0!</v>
      </c>
      <c r="P576" s="159">
        <f t="shared" si="41"/>
        <v>0</v>
      </c>
      <c r="Q576" s="160">
        <f>IF(M576="nio",0,IF(M576&gt;0,VLOOKUP(G576,'3-Productie normen'!A:L,VLOOKUP(M576,'3-Productie normen'!O:P,2,FALSE),FALSE)))</f>
        <v>0</v>
      </c>
      <c r="R576" s="160">
        <f t="shared" si="42"/>
        <v>0</v>
      </c>
      <c r="S576" s="161" t="str">
        <f>VLOOKUP(G576,'3-Productie normen'!A:L,10,FALSE)</f>
        <v>S</v>
      </c>
      <c r="T576" s="161" t="s">
        <v>193</v>
      </c>
      <c r="V576" s="123">
        <f t="shared" si="43"/>
        <v>67.600000000000009</v>
      </c>
    </row>
    <row r="577" spans="1:22" ht="14.1" customHeight="1">
      <c r="A577" s="138">
        <f t="shared" si="44"/>
        <v>577</v>
      </c>
      <c r="B577" s="156" t="s">
        <v>114</v>
      </c>
      <c r="C577" s="156" t="s">
        <v>326</v>
      </c>
      <c r="D577" s="124" t="s">
        <v>190</v>
      </c>
      <c r="E577" s="157"/>
      <c r="F577" s="475" t="s">
        <v>197</v>
      </c>
      <c r="G577" s="475" t="s">
        <v>160</v>
      </c>
      <c r="H577" s="121" t="s">
        <v>195</v>
      </c>
      <c r="I577" s="121" t="s">
        <v>196</v>
      </c>
      <c r="J577" s="482">
        <v>3.7</v>
      </c>
      <c r="K577" s="442">
        <v>1</v>
      </c>
      <c r="L577" s="512"/>
      <c r="M577" s="158">
        <v>52</v>
      </c>
      <c r="N577" s="158"/>
      <c r="O577" s="159" t="e">
        <f t="shared" si="40"/>
        <v>#DIV/0!</v>
      </c>
      <c r="P577" s="159">
        <f t="shared" si="41"/>
        <v>0</v>
      </c>
      <c r="Q577" s="160">
        <f>IF(M577="nio",0,IF(M577&gt;0,VLOOKUP(G577,'3-Productie normen'!A:L,VLOOKUP(M577,'3-Productie normen'!O:P,2,FALSE),FALSE)))</f>
        <v>0</v>
      </c>
      <c r="R577" s="160">
        <f t="shared" si="42"/>
        <v>0</v>
      </c>
      <c r="S577" s="161" t="str">
        <f>VLOOKUP(G577,'3-Productie normen'!A:L,10,FALSE)</f>
        <v>S</v>
      </c>
      <c r="T577" s="161" t="s">
        <v>193</v>
      </c>
      <c r="V577" s="123">
        <f t="shared" si="43"/>
        <v>192.4</v>
      </c>
    </row>
    <row r="578" spans="1:22" ht="14.1" customHeight="1">
      <c r="A578" s="138">
        <f t="shared" si="44"/>
        <v>578</v>
      </c>
      <c r="B578" s="156" t="s">
        <v>114</v>
      </c>
      <c r="C578" s="156" t="s">
        <v>326</v>
      </c>
      <c r="D578" s="124" t="s">
        <v>190</v>
      </c>
      <c r="E578" s="157"/>
      <c r="F578" s="475" t="s">
        <v>197</v>
      </c>
      <c r="G578" s="475" t="s">
        <v>160</v>
      </c>
      <c r="H578" s="121" t="s">
        <v>195</v>
      </c>
      <c r="I578" s="121" t="s">
        <v>196</v>
      </c>
      <c r="J578" s="482">
        <v>3.06</v>
      </c>
      <c r="K578" s="442">
        <v>1</v>
      </c>
      <c r="L578" s="512"/>
      <c r="M578" s="158">
        <v>52</v>
      </c>
      <c r="N578" s="158"/>
      <c r="O578" s="159" t="e">
        <f t="shared" si="40"/>
        <v>#DIV/0!</v>
      </c>
      <c r="P578" s="159">
        <f t="shared" si="41"/>
        <v>0</v>
      </c>
      <c r="Q578" s="160">
        <f>IF(M578="nio",0,IF(M578&gt;0,VLOOKUP(G578,'3-Productie normen'!A:L,VLOOKUP(M578,'3-Productie normen'!O:P,2,FALSE),FALSE)))</f>
        <v>0</v>
      </c>
      <c r="R578" s="160">
        <f t="shared" si="42"/>
        <v>0</v>
      </c>
      <c r="S578" s="161" t="str">
        <f>VLOOKUP(G578,'3-Productie normen'!A:L,10,FALSE)</f>
        <v>S</v>
      </c>
      <c r="T578" s="161" t="s">
        <v>193</v>
      </c>
      <c r="V578" s="123">
        <f t="shared" si="43"/>
        <v>159.12</v>
      </c>
    </row>
    <row r="579" spans="1:22" ht="14.1" customHeight="1">
      <c r="A579" s="138">
        <f t="shared" si="44"/>
        <v>579</v>
      </c>
      <c r="B579" s="156" t="s">
        <v>114</v>
      </c>
      <c r="C579" s="156" t="s">
        <v>326</v>
      </c>
      <c r="D579" s="124" t="s">
        <v>190</v>
      </c>
      <c r="E579" s="157"/>
      <c r="F579" s="475" t="s">
        <v>321</v>
      </c>
      <c r="G579" s="475" t="s">
        <v>160</v>
      </c>
      <c r="H579" s="121" t="s">
        <v>195</v>
      </c>
      <c r="I579" s="121" t="s">
        <v>196</v>
      </c>
      <c r="J579" s="482">
        <v>1.3</v>
      </c>
      <c r="K579" s="442">
        <v>1</v>
      </c>
      <c r="L579" s="512"/>
      <c r="M579" s="158">
        <v>52</v>
      </c>
      <c r="N579" s="158"/>
      <c r="O579" s="159" t="e">
        <f t="shared" si="40"/>
        <v>#DIV/0!</v>
      </c>
      <c r="P579" s="159">
        <f t="shared" si="41"/>
        <v>0</v>
      </c>
      <c r="Q579" s="160">
        <f>IF(M579="nio",0,IF(M579&gt;0,VLOOKUP(G579,'3-Productie normen'!A:L,VLOOKUP(M579,'3-Productie normen'!O:P,2,FALSE),FALSE)))</f>
        <v>0</v>
      </c>
      <c r="R579" s="160">
        <f t="shared" si="42"/>
        <v>0</v>
      </c>
      <c r="S579" s="161" t="str">
        <f>VLOOKUP(G579,'3-Productie normen'!A:L,10,FALSE)</f>
        <v>S</v>
      </c>
      <c r="T579" s="161" t="s">
        <v>193</v>
      </c>
      <c r="V579" s="123">
        <f t="shared" si="43"/>
        <v>67.600000000000009</v>
      </c>
    </row>
    <row r="580" spans="1:22" ht="14.1" customHeight="1">
      <c r="A580" s="138">
        <f t="shared" si="44"/>
        <v>580</v>
      </c>
      <c r="B580" s="156" t="s">
        <v>114</v>
      </c>
      <c r="C580" s="156" t="s">
        <v>326</v>
      </c>
      <c r="D580" s="124" t="s">
        <v>190</v>
      </c>
      <c r="E580" s="157"/>
      <c r="F580" s="475" t="s">
        <v>198</v>
      </c>
      <c r="G580" s="475" t="s">
        <v>160</v>
      </c>
      <c r="H580" s="121" t="s">
        <v>195</v>
      </c>
      <c r="I580" s="121" t="s">
        <v>196</v>
      </c>
      <c r="J580" s="482">
        <v>1.3</v>
      </c>
      <c r="K580" s="442">
        <v>1</v>
      </c>
      <c r="L580" s="512"/>
      <c r="M580" s="158">
        <v>52</v>
      </c>
      <c r="N580" s="158"/>
      <c r="O580" s="159" t="e">
        <f t="shared" si="40"/>
        <v>#DIV/0!</v>
      </c>
      <c r="P580" s="159">
        <f t="shared" si="41"/>
        <v>0</v>
      </c>
      <c r="Q580" s="160">
        <f>IF(M580="nio",0,IF(M580&gt;0,VLOOKUP(G580,'3-Productie normen'!A:L,VLOOKUP(M580,'3-Productie normen'!O:P,2,FALSE),FALSE)))</f>
        <v>0</v>
      </c>
      <c r="R580" s="160">
        <f t="shared" si="42"/>
        <v>0</v>
      </c>
      <c r="S580" s="161" t="str">
        <f>VLOOKUP(G580,'3-Productie normen'!A:L,10,FALSE)</f>
        <v>S</v>
      </c>
      <c r="T580" s="161" t="s">
        <v>193</v>
      </c>
      <c r="V580" s="123">
        <f t="shared" si="43"/>
        <v>67.600000000000009</v>
      </c>
    </row>
    <row r="581" spans="1:22" ht="14.1" customHeight="1">
      <c r="A581" s="138">
        <f t="shared" si="44"/>
        <v>581</v>
      </c>
      <c r="B581" s="156" t="s">
        <v>114</v>
      </c>
      <c r="C581" s="156" t="s">
        <v>326</v>
      </c>
      <c r="D581" s="124" t="s">
        <v>190</v>
      </c>
      <c r="E581" s="157"/>
      <c r="F581" s="475" t="s">
        <v>263</v>
      </c>
      <c r="G581" s="169" t="s">
        <v>157</v>
      </c>
      <c r="H581" s="121" t="s">
        <v>191</v>
      </c>
      <c r="I581" s="121" t="s">
        <v>192</v>
      </c>
      <c r="J581" s="482">
        <v>21.4</v>
      </c>
      <c r="K581" s="442">
        <v>1</v>
      </c>
      <c r="L581" s="512"/>
      <c r="M581" s="158">
        <v>52</v>
      </c>
      <c r="N581" s="158"/>
      <c r="O581" s="159" t="e">
        <f t="shared" si="40"/>
        <v>#DIV/0!</v>
      </c>
      <c r="P581" s="159">
        <f t="shared" si="41"/>
        <v>0</v>
      </c>
      <c r="Q581" s="160">
        <f>IF(M581="nio",0,IF(M581&gt;0,VLOOKUP(G581,'3-Productie normen'!A:L,VLOOKUP(M581,'3-Productie normen'!O:P,2,FALSE),FALSE)))</f>
        <v>0</v>
      </c>
      <c r="R581" s="160">
        <f t="shared" si="42"/>
        <v>0</v>
      </c>
      <c r="S581" s="161" t="str">
        <f>VLOOKUP(G581,'3-Productie normen'!A:L,10,FALSE)</f>
        <v>V</v>
      </c>
      <c r="T581" s="161" t="s">
        <v>193</v>
      </c>
      <c r="V581" s="123">
        <f t="shared" si="43"/>
        <v>1112.8</v>
      </c>
    </row>
    <row r="582" spans="1:22" ht="14.1" customHeight="1">
      <c r="A582" s="138">
        <f t="shared" si="44"/>
        <v>582</v>
      </c>
      <c r="B582" s="156" t="s">
        <v>115</v>
      </c>
      <c r="C582" s="156" t="s">
        <v>327</v>
      </c>
      <c r="D582" s="124" t="s">
        <v>190</v>
      </c>
      <c r="E582" s="157"/>
      <c r="F582" s="475" t="s">
        <v>328</v>
      </c>
      <c r="G582" s="121" t="s">
        <v>142</v>
      </c>
      <c r="H582" s="121" t="s">
        <v>201</v>
      </c>
      <c r="I582" s="121" t="s">
        <v>202</v>
      </c>
      <c r="J582" s="482">
        <v>6.75</v>
      </c>
      <c r="K582" s="442">
        <v>1</v>
      </c>
      <c r="L582" s="442">
        <v>1</v>
      </c>
      <c r="M582" s="158">
        <v>255</v>
      </c>
      <c r="N582" s="158">
        <v>5</v>
      </c>
      <c r="O582" s="159" t="e">
        <f t="shared" si="40"/>
        <v>#DIV/0!</v>
      </c>
      <c r="P582" s="159" t="e">
        <f t="shared" si="41"/>
        <v>#DIV/0!</v>
      </c>
      <c r="Q582" s="160">
        <f>IF(M582="nio",0,IF(M582&gt;0,VLOOKUP(G582,'3-Productie normen'!A:L,VLOOKUP(M582,'3-Productie normen'!O:P,2,FALSE),FALSE)))</f>
        <v>0</v>
      </c>
      <c r="R582" s="160">
        <f t="shared" si="42"/>
        <v>0</v>
      </c>
      <c r="S582" s="161" t="str">
        <f>VLOOKUP(G582,'3-Productie normen'!A:L,10,FALSE)</f>
        <v>V</v>
      </c>
      <c r="T582" s="161" t="s">
        <v>238</v>
      </c>
      <c r="V582" s="123">
        <f t="shared" si="43"/>
        <v>1721.25</v>
      </c>
    </row>
    <row r="583" spans="1:22" ht="14.1" customHeight="1">
      <c r="A583" s="138">
        <f t="shared" si="44"/>
        <v>583</v>
      </c>
      <c r="B583" s="156" t="s">
        <v>115</v>
      </c>
      <c r="C583" s="156" t="s">
        <v>327</v>
      </c>
      <c r="D583" s="124" t="s">
        <v>190</v>
      </c>
      <c r="E583" s="157"/>
      <c r="F583" s="475" t="s">
        <v>328</v>
      </c>
      <c r="G583" s="121" t="s">
        <v>142</v>
      </c>
      <c r="H583" s="121" t="s">
        <v>276</v>
      </c>
      <c r="I583" s="121" t="s">
        <v>196</v>
      </c>
      <c r="J583" s="482">
        <v>1.3500000238418579</v>
      </c>
      <c r="K583" s="442">
        <v>1</v>
      </c>
      <c r="L583" s="442">
        <v>1</v>
      </c>
      <c r="M583" s="158">
        <v>255</v>
      </c>
      <c r="N583" s="158">
        <v>5</v>
      </c>
      <c r="O583" s="159" t="e">
        <f t="shared" si="40"/>
        <v>#DIV/0!</v>
      </c>
      <c r="P583" s="159" t="e">
        <f t="shared" si="41"/>
        <v>#DIV/0!</v>
      </c>
      <c r="Q583" s="160">
        <f>IF(M583="nio",0,IF(M583&gt;0,VLOOKUP(G583,'3-Productie normen'!A:L,VLOOKUP(M583,'3-Productie normen'!O:P,2,FALSE),FALSE)))</f>
        <v>0</v>
      </c>
      <c r="R583" s="160">
        <f t="shared" si="42"/>
        <v>0</v>
      </c>
      <c r="S583" s="161" t="str">
        <f>VLOOKUP(G583,'3-Productie normen'!A:L,10,FALSE)</f>
        <v>V</v>
      </c>
      <c r="T583" s="161" t="s">
        <v>238</v>
      </c>
      <c r="V583" s="123">
        <f t="shared" si="43"/>
        <v>344.25000607967377</v>
      </c>
    </row>
    <row r="584" spans="1:22" ht="14.1" customHeight="1">
      <c r="A584" s="138">
        <f t="shared" si="44"/>
        <v>584</v>
      </c>
      <c r="B584" s="156" t="s">
        <v>115</v>
      </c>
      <c r="C584" s="156" t="s">
        <v>327</v>
      </c>
      <c r="D584" s="124" t="s">
        <v>190</v>
      </c>
      <c r="E584" s="157"/>
      <c r="F584" s="475" t="s">
        <v>307</v>
      </c>
      <c r="G584" s="475" t="s">
        <v>138</v>
      </c>
      <c r="H584" s="121" t="s">
        <v>201</v>
      </c>
      <c r="I584" s="121" t="s">
        <v>202</v>
      </c>
      <c r="J584" s="482">
        <v>13.800000190734863</v>
      </c>
      <c r="K584" s="442">
        <v>1</v>
      </c>
      <c r="L584" s="442">
        <v>1</v>
      </c>
      <c r="M584" s="158">
        <v>255</v>
      </c>
      <c r="N584" s="158">
        <v>5</v>
      </c>
      <c r="O584" s="159" t="e">
        <f t="shared" si="40"/>
        <v>#DIV/0!</v>
      </c>
      <c r="P584" s="159" t="e">
        <f t="shared" si="41"/>
        <v>#DIV/0!</v>
      </c>
      <c r="Q584" s="160">
        <f>IF(M584="nio",0,IF(M584&gt;0,VLOOKUP(G584,'3-Productie normen'!A:L,VLOOKUP(M584,'3-Productie normen'!O:P,2,FALSE),FALSE)))</f>
        <v>0</v>
      </c>
      <c r="R584" s="160">
        <f t="shared" si="42"/>
        <v>0</v>
      </c>
      <c r="S584" s="161" t="str">
        <f>VLOOKUP(G584,'3-Productie normen'!A:L,10,FALSE)</f>
        <v>B</v>
      </c>
      <c r="T584" s="161" t="s">
        <v>238</v>
      </c>
      <c r="V584" s="123">
        <f t="shared" si="43"/>
        <v>3519.0000486373901</v>
      </c>
    </row>
    <row r="585" spans="1:22" ht="14.1" customHeight="1">
      <c r="A585" s="138">
        <f t="shared" si="44"/>
        <v>585</v>
      </c>
      <c r="B585" s="156" t="s">
        <v>115</v>
      </c>
      <c r="C585" s="156" t="s">
        <v>327</v>
      </c>
      <c r="D585" s="124" t="s">
        <v>190</v>
      </c>
      <c r="E585" s="157"/>
      <c r="F585" s="475" t="s">
        <v>212</v>
      </c>
      <c r="G585" s="475" t="s">
        <v>166</v>
      </c>
      <c r="H585" s="121" t="s">
        <v>276</v>
      </c>
      <c r="I585" s="121" t="s">
        <v>196</v>
      </c>
      <c r="J585" s="482">
        <v>86.720001220703125</v>
      </c>
      <c r="K585" s="442">
        <v>1</v>
      </c>
      <c r="L585" s="442">
        <v>1</v>
      </c>
      <c r="M585" s="158">
        <v>255</v>
      </c>
      <c r="N585" s="158">
        <v>5</v>
      </c>
      <c r="O585" s="159" t="e">
        <f t="shared" si="40"/>
        <v>#DIV/0!</v>
      </c>
      <c r="P585" s="159" t="e">
        <f t="shared" si="41"/>
        <v>#DIV/0!</v>
      </c>
      <c r="Q585" s="160">
        <f>IF(M585="nio",0,IF(M585&gt;0,VLOOKUP(G585,'3-Productie normen'!A:L,VLOOKUP(M585,'3-Productie normen'!O:P,2,FALSE),FALSE)))</f>
        <v>0</v>
      </c>
      <c r="R585" s="160">
        <f t="shared" si="42"/>
        <v>0</v>
      </c>
      <c r="S585" s="161" t="str">
        <f>VLOOKUP(G585,'3-Productie normen'!A:L,10,FALSE)</f>
        <v>V</v>
      </c>
      <c r="T585" s="161" t="s">
        <v>238</v>
      </c>
      <c r="V585" s="123">
        <f t="shared" si="43"/>
        <v>22113.600311279297</v>
      </c>
    </row>
    <row r="586" spans="1:22" ht="14.1" customHeight="1">
      <c r="A586" s="138">
        <f t="shared" si="44"/>
        <v>586</v>
      </c>
      <c r="B586" s="156" t="s">
        <v>115</v>
      </c>
      <c r="C586" s="156" t="s">
        <v>327</v>
      </c>
      <c r="D586" s="124" t="s">
        <v>190</v>
      </c>
      <c r="E586" s="157"/>
      <c r="F586" s="475" t="s">
        <v>247</v>
      </c>
      <c r="G586" s="475" t="s">
        <v>160</v>
      </c>
      <c r="H586" s="121" t="s">
        <v>276</v>
      </c>
      <c r="I586" s="121" t="s">
        <v>196</v>
      </c>
      <c r="J586" s="482">
        <v>7.3000001907348633</v>
      </c>
      <c r="K586" s="442">
        <v>1</v>
      </c>
      <c r="L586" s="442">
        <v>1</v>
      </c>
      <c r="M586" s="158">
        <v>255</v>
      </c>
      <c r="N586" s="158">
        <v>5</v>
      </c>
      <c r="O586" s="159" t="e">
        <f t="shared" ref="O586:O649" si="45">IF(M586="nio",0,IF(M586&gt;0,M586*J586/Q586,0))*K586</f>
        <v>#DIV/0!</v>
      </c>
      <c r="P586" s="159" t="e">
        <f t="shared" ref="P586:P649" si="46">IF(N586&gt;0,N586*J586/R586,0)*L586</f>
        <v>#DIV/0!</v>
      </c>
      <c r="Q586" s="160">
        <f>IF(M586="nio",0,IF(M586&gt;0,VLOOKUP(G586,'3-Productie normen'!A:L,VLOOKUP(M586,'3-Productie normen'!O:P,2,FALSE),FALSE)))</f>
        <v>0</v>
      </c>
      <c r="R586" s="160">
        <f t="shared" ref="R586:R649" si="47">IF(N586&gt;0,Q586*$R$8,0)</f>
        <v>0</v>
      </c>
      <c r="S586" s="161" t="str">
        <f>VLOOKUP(G586,'3-Productie normen'!A:L,10,FALSE)</f>
        <v>S</v>
      </c>
      <c r="T586" s="161" t="s">
        <v>238</v>
      </c>
      <c r="V586" s="123">
        <f t="shared" ref="V586:V649" si="48">SUM(M586:M586)*J586</f>
        <v>1861.5000486373901</v>
      </c>
    </row>
    <row r="587" spans="1:22" ht="14.1" customHeight="1">
      <c r="A587" s="138">
        <f t="shared" ref="A587:A650" si="49">A586+1</f>
        <v>587</v>
      </c>
      <c r="B587" s="156" t="s">
        <v>115</v>
      </c>
      <c r="C587" s="156" t="s">
        <v>327</v>
      </c>
      <c r="D587" s="124" t="s">
        <v>190</v>
      </c>
      <c r="E587" s="157"/>
      <c r="F587" s="475" t="s">
        <v>200</v>
      </c>
      <c r="G587" s="475" t="s">
        <v>138</v>
      </c>
      <c r="H587" s="121" t="s">
        <v>201</v>
      </c>
      <c r="I587" s="121" t="s">
        <v>202</v>
      </c>
      <c r="J587" s="482">
        <v>51.930000305175781</v>
      </c>
      <c r="K587" s="442">
        <v>1</v>
      </c>
      <c r="L587" s="442">
        <v>1</v>
      </c>
      <c r="M587" s="158">
        <v>255</v>
      </c>
      <c r="N587" s="158">
        <v>5</v>
      </c>
      <c r="O587" s="159" t="e">
        <f t="shared" si="45"/>
        <v>#DIV/0!</v>
      </c>
      <c r="P587" s="159" t="e">
        <f t="shared" si="46"/>
        <v>#DIV/0!</v>
      </c>
      <c r="Q587" s="160">
        <f>IF(M587="nio",0,IF(M587&gt;0,VLOOKUP(G587,'3-Productie normen'!A:L,VLOOKUP(M587,'3-Productie normen'!O:P,2,FALSE),FALSE)))</f>
        <v>0</v>
      </c>
      <c r="R587" s="160">
        <f t="shared" si="47"/>
        <v>0</v>
      </c>
      <c r="S587" s="161" t="str">
        <f>VLOOKUP(G587,'3-Productie normen'!A:L,10,FALSE)</f>
        <v>B</v>
      </c>
      <c r="T587" s="161" t="s">
        <v>238</v>
      </c>
      <c r="V587" s="123">
        <f t="shared" si="48"/>
        <v>13242.150077819824</v>
      </c>
    </row>
    <row r="588" spans="1:22" ht="14.1" customHeight="1">
      <c r="A588" s="138">
        <f t="shared" si="49"/>
        <v>588</v>
      </c>
      <c r="B588" s="156" t="s">
        <v>115</v>
      </c>
      <c r="C588" s="156" t="s">
        <v>327</v>
      </c>
      <c r="D588" s="124" t="s">
        <v>190</v>
      </c>
      <c r="E588" s="157"/>
      <c r="F588" s="475" t="s">
        <v>200</v>
      </c>
      <c r="G588" s="475" t="s">
        <v>138</v>
      </c>
      <c r="H588" s="121" t="s">
        <v>201</v>
      </c>
      <c r="I588" s="121" t="s">
        <v>202</v>
      </c>
      <c r="J588" s="482">
        <v>20.700000762939453</v>
      </c>
      <c r="K588" s="442">
        <v>1</v>
      </c>
      <c r="L588" s="442">
        <v>1</v>
      </c>
      <c r="M588" s="158">
        <v>255</v>
      </c>
      <c r="N588" s="158">
        <v>5</v>
      </c>
      <c r="O588" s="159" t="e">
        <f t="shared" si="45"/>
        <v>#DIV/0!</v>
      </c>
      <c r="P588" s="159" t="e">
        <f t="shared" si="46"/>
        <v>#DIV/0!</v>
      </c>
      <c r="Q588" s="160">
        <f>IF(M588="nio",0,IF(M588&gt;0,VLOOKUP(G588,'3-Productie normen'!A:L,VLOOKUP(M588,'3-Productie normen'!O:P,2,FALSE),FALSE)))</f>
        <v>0</v>
      </c>
      <c r="R588" s="160">
        <f t="shared" si="47"/>
        <v>0</v>
      </c>
      <c r="S588" s="161" t="str">
        <f>VLOOKUP(G588,'3-Productie normen'!A:L,10,FALSE)</f>
        <v>B</v>
      </c>
      <c r="T588" s="161" t="s">
        <v>238</v>
      </c>
      <c r="V588" s="123">
        <f t="shared" si="48"/>
        <v>5278.5001945495605</v>
      </c>
    </row>
    <row r="589" spans="1:22" ht="14.1" customHeight="1">
      <c r="A589" s="138">
        <f t="shared" si="49"/>
        <v>589</v>
      </c>
      <c r="B589" s="156" t="s">
        <v>115</v>
      </c>
      <c r="C589" s="156" t="s">
        <v>327</v>
      </c>
      <c r="D589" s="124" t="s">
        <v>190</v>
      </c>
      <c r="E589" s="157"/>
      <c r="F589" s="475" t="s">
        <v>225</v>
      </c>
      <c r="G589" s="475" t="s">
        <v>159</v>
      </c>
      <c r="H589" s="121" t="s">
        <v>276</v>
      </c>
      <c r="I589" s="121" t="s">
        <v>196</v>
      </c>
      <c r="J589" s="482">
        <v>4.440000057220459</v>
      </c>
      <c r="K589" s="442">
        <v>1</v>
      </c>
      <c r="L589" s="442">
        <v>1</v>
      </c>
      <c r="M589" s="158">
        <v>255</v>
      </c>
      <c r="N589" s="158">
        <v>5</v>
      </c>
      <c r="O589" s="159" t="e">
        <f t="shared" si="45"/>
        <v>#DIV/0!</v>
      </c>
      <c r="P589" s="159" t="e">
        <f t="shared" si="46"/>
        <v>#DIV/0!</v>
      </c>
      <c r="Q589" s="160">
        <f>IF(M589="nio",0,IF(M589&gt;0,VLOOKUP(G589,'3-Productie normen'!A:L,VLOOKUP(M589,'3-Productie normen'!O:P,2,FALSE),FALSE)))</f>
        <v>0</v>
      </c>
      <c r="R589" s="160">
        <f t="shared" si="47"/>
        <v>0</v>
      </c>
      <c r="S589" s="161" t="str">
        <f>VLOOKUP(G589,'3-Productie normen'!A:L,10,FALSE)</f>
        <v>V</v>
      </c>
      <c r="T589" s="161" t="s">
        <v>238</v>
      </c>
      <c r="V589" s="123">
        <f t="shared" si="48"/>
        <v>1132.200014591217</v>
      </c>
    </row>
    <row r="590" spans="1:22" ht="14.1" customHeight="1">
      <c r="A590" s="138">
        <f t="shared" si="49"/>
        <v>590</v>
      </c>
      <c r="B590" s="156" t="s">
        <v>115</v>
      </c>
      <c r="C590" s="156" t="s">
        <v>327</v>
      </c>
      <c r="D590" s="124" t="s">
        <v>190</v>
      </c>
      <c r="E590" s="157"/>
      <c r="F590" s="475" t="s">
        <v>210</v>
      </c>
      <c r="G590" s="169" t="s">
        <v>157</v>
      </c>
      <c r="H590" s="121" t="s">
        <v>276</v>
      </c>
      <c r="I590" s="121" t="s">
        <v>196</v>
      </c>
      <c r="J590" s="482">
        <v>54.5</v>
      </c>
      <c r="K590" s="442">
        <v>1</v>
      </c>
      <c r="L590" s="442">
        <v>1</v>
      </c>
      <c r="M590" s="158">
        <v>255</v>
      </c>
      <c r="N590" s="158">
        <v>5</v>
      </c>
      <c r="O590" s="159" t="e">
        <f t="shared" si="45"/>
        <v>#DIV/0!</v>
      </c>
      <c r="P590" s="159" t="e">
        <f t="shared" si="46"/>
        <v>#DIV/0!</v>
      </c>
      <c r="Q590" s="160">
        <f>IF(M590="nio",0,IF(M590&gt;0,VLOOKUP(G590,'3-Productie normen'!A:L,VLOOKUP(M590,'3-Productie normen'!O:P,2,FALSE),FALSE)))</f>
        <v>0</v>
      </c>
      <c r="R590" s="160">
        <f t="shared" si="47"/>
        <v>0</v>
      </c>
      <c r="S590" s="161" t="str">
        <f>VLOOKUP(G590,'3-Productie normen'!A:L,10,FALSE)</f>
        <v>V</v>
      </c>
      <c r="T590" s="161" t="s">
        <v>238</v>
      </c>
      <c r="V590" s="123">
        <f t="shared" si="48"/>
        <v>13897.5</v>
      </c>
    </row>
    <row r="591" spans="1:22" ht="14.1" customHeight="1">
      <c r="A591" s="138">
        <f t="shared" si="49"/>
        <v>591</v>
      </c>
      <c r="B591" s="156" t="s">
        <v>115</v>
      </c>
      <c r="C591" s="156" t="s">
        <v>327</v>
      </c>
      <c r="D591" s="124" t="s">
        <v>190</v>
      </c>
      <c r="E591" s="157"/>
      <c r="F591" s="475" t="s">
        <v>212</v>
      </c>
      <c r="G591" s="475" t="s">
        <v>166</v>
      </c>
      <c r="H591" s="121" t="s">
        <v>276</v>
      </c>
      <c r="I591" s="121" t="s">
        <v>196</v>
      </c>
      <c r="J591" s="482">
        <v>13</v>
      </c>
      <c r="K591" s="442">
        <v>1</v>
      </c>
      <c r="L591" s="442">
        <v>1</v>
      </c>
      <c r="M591" s="158">
        <v>255</v>
      </c>
      <c r="N591" s="158">
        <v>5</v>
      </c>
      <c r="O591" s="159" t="e">
        <f t="shared" si="45"/>
        <v>#DIV/0!</v>
      </c>
      <c r="P591" s="159" t="e">
        <f t="shared" si="46"/>
        <v>#DIV/0!</v>
      </c>
      <c r="Q591" s="160">
        <f>IF(M591="nio",0,IF(M591&gt;0,VLOOKUP(G591,'3-Productie normen'!A:L,VLOOKUP(M591,'3-Productie normen'!O:P,2,FALSE),FALSE)))</f>
        <v>0</v>
      </c>
      <c r="R591" s="160">
        <f t="shared" si="47"/>
        <v>0</v>
      </c>
      <c r="S591" s="161" t="str">
        <f>VLOOKUP(G591,'3-Productie normen'!A:L,10,FALSE)</f>
        <v>V</v>
      </c>
      <c r="T591" s="161" t="s">
        <v>238</v>
      </c>
      <c r="V591" s="123">
        <f t="shared" si="48"/>
        <v>3315</v>
      </c>
    </row>
    <row r="592" spans="1:22" ht="14.1" customHeight="1">
      <c r="A592" s="138">
        <f t="shared" si="49"/>
        <v>592</v>
      </c>
      <c r="B592" s="156" t="s">
        <v>115</v>
      </c>
      <c r="C592" s="156" t="s">
        <v>327</v>
      </c>
      <c r="D592" s="124" t="s">
        <v>190</v>
      </c>
      <c r="E592" s="157"/>
      <c r="F592" s="475" t="s">
        <v>229</v>
      </c>
      <c r="G592" s="169" t="s">
        <v>157</v>
      </c>
      <c r="H592" s="121" t="s">
        <v>276</v>
      </c>
      <c r="I592" s="121" t="s">
        <v>196</v>
      </c>
      <c r="J592" s="482">
        <v>14.399999618530273</v>
      </c>
      <c r="K592" s="442">
        <v>1</v>
      </c>
      <c r="L592" s="442">
        <v>1</v>
      </c>
      <c r="M592" s="158">
        <v>255</v>
      </c>
      <c r="N592" s="158">
        <v>5</v>
      </c>
      <c r="O592" s="159" t="e">
        <f t="shared" si="45"/>
        <v>#DIV/0!</v>
      </c>
      <c r="P592" s="159" t="e">
        <f t="shared" si="46"/>
        <v>#DIV/0!</v>
      </c>
      <c r="Q592" s="160">
        <f>IF(M592="nio",0,IF(M592&gt;0,VLOOKUP(G592,'3-Productie normen'!A:L,VLOOKUP(M592,'3-Productie normen'!O:P,2,FALSE),FALSE)))</f>
        <v>0</v>
      </c>
      <c r="R592" s="160">
        <f t="shared" si="47"/>
        <v>0</v>
      </c>
      <c r="S592" s="161" t="str">
        <f>VLOOKUP(G592,'3-Productie normen'!A:L,10,FALSE)</f>
        <v>V</v>
      </c>
      <c r="T592" s="161" t="s">
        <v>238</v>
      </c>
      <c r="V592" s="123">
        <f t="shared" si="48"/>
        <v>3671.9999027252197</v>
      </c>
    </row>
    <row r="593" spans="1:22" ht="14.1" customHeight="1">
      <c r="A593" s="138">
        <f t="shared" si="49"/>
        <v>593</v>
      </c>
      <c r="B593" s="156" t="s">
        <v>115</v>
      </c>
      <c r="C593" s="156" t="s">
        <v>327</v>
      </c>
      <c r="D593" s="124" t="s">
        <v>190</v>
      </c>
      <c r="E593" s="157"/>
      <c r="F593" s="475" t="s">
        <v>224</v>
      </c>
      <c r="G593" s="475" t="s">
        <v>167</v>
      </c>
      <c r="H593" s="121" t="s">
        <v>231</v>
      </c>
      <c r="I593" s="121"/>
      <c r="J593" s="482">
        <v>6.8000001907348633</v>
      </c>
      <c r="K593" s="442">
        <v>1</v>
      </c>
      <c r="L593" s="512"/>
      <c r="M593" s="158" t="s">
        <v>216</v>
      </c>
      <c r="N593" s="158"/>
      <c r="O593" s="159">
        <f t="shared" si="45"/>
        <v>0</v>
      </c>
      <c r="P593" s="159">
        <f t="shared" si="46"/>
        <v>0</v>
      </c>
      <c r="Q593" s="160">
        <f>IF(M593="nio",0,IF(M593&gt;0,VLOOKUP(G593,'3-Productie normen'!A:L,VLOOKUP(M593,'3-Productie normen'!O:P,2,FALSE),FALSE)))</f>
        <v>0</v>
      </c>
      <c r="R593" s="160">
        <f t="shared" si="47"/>
        <v>0</v>
      </c>
      <c r="S593" s="161">
        <f>VLOOKUP(G593,'3-Productie normen'!A:L,10,FALSE)</f>
        <v>0</v>
      </c>
      <c r="T593" s="161" t="s">
        <v>238</v>
      </c>
      <c r="V593" s="123">
        <f t="shared" si="48"/>
        <v>0</v>
      </c>
    </row>
    <row r="594" spans="1:22" ht="14.1" customHeight="1">
      <c r="A594" s="138">
        <f t="shared" si="49"/>
        <v>594</v>
      </c>
      <c r="B594" s="156" t="s">
        <v>115</v>
      </c>
      <c r="C594" s="156" t="s">
        <v>327</v>
      </c>
      <c r="D594" s="124" t="s">
        <v>190</v>
      </c>
      <c r="E594" s="157"/>
      <c r="F594" s="475" t="s">
        <v>230</v>
      </c>
      <c r="G594" s="475" t="s">
        <v>167</v>
      </c>
      <c r="H594" s="121" t="s">
        <v>221</v>
      </c>
      <c r="I594" s="121"/>
      <c r="J594" s="482">
        <v>14.510000228881836</v>
      </c>
      <c r="K594" s="442">
        <v>1</v>
      </c>
      <c r="L594" s="512"/>
      <c r="M594" s="158" t="s">
        <v>216</v>
      </c>
      <c r="N594" s="158"/>
      <c r="O594" s="159">
        <f t="shared" si="45"/>
        <v>0</v>
      </c>
      <c r="P594" s="159">
        <f t="shared" si="46"/>
        <v>0</v>
      </c>
      <c r="Q594" s="160">
        <f>IF(M594="nio",0,IF(M594&gt;0,VLOOKUP(G594,'3-Productie normen'!A:L,VLOOKUP(M594,'3-Productie normen'!O:P,2,FALSE),FALSE)))</f>
        <v>0</v>
      </c>
      <c r="R594" s="160">
        <f t="shared" si="47"/>
        <v>0</v>
      </c>
      <c r="S594" s="161">
        <f>VLOOKUP(G594,'3-Productie normen'!A:L,10,FALSE)</f>
        <v>0</v>
      </c>
      <c r="T594" s="161" t="s">
        <v>238</v>
      </c>
      <c r="V594" s="123">
        <f t="shared" si="48"/>
        <v>0</v>
      </c>
    </row>
    <row r="595" spans="1:22" ht="14.1" customHeight="1">
      <c r="A595" s="138">
        <f t="shared" si="49"/>
        <v>595</v>
      </c>
      <c r="B595" s="156" t="s">
        <v>115</v>
      </c>
      <c r="C595" s="156" t="s">
        <v>327</v>
      </c>
      <c r="D595" s="124" t="s">
        <v>190</v>
      </c>
      <c r="E595" s="157"/>
      <c r="F595" s="475" t="s">
        <v>230</v>
      </c>
      <c r="G595" s="475" t="s">
        <v>167</v>
      </c>
      <c r="H595" s="121" t="s">
        <v>221</v>
      </c>
      <c r="I595" s="121"/>
      <c r="J595" s="482">
        <v>13.300000190734863</v>
      </c>
      <c r="K595" s="442">
        <v>1</v>
      </c>
      <c r="L595" s="512"/>
      <c r="M595" s="158" t="s">
        <v>216</v>
      </c>
      <c r="N595" s="158"/>
      <c r="O595" s="159">
        <f t="shared" si="45"/>
        <v>0</v>
      </c>
      <c r="P595" s="159">
        <f t="shared" si="46"/>
        <v>0</v>
      </c>
      <c r="Q595" s="160">
        <f>IF(M595="nio",0,IF(M595&gt;0,VLOOKUP(G595,'3-Productie normen'!A:L,VLOOKUP(M595,'3-Productie normen'!O:P,2,FALSE),FALSE)))</f>
        <v>0</v>
      </c>
      <c r="R595" s="160">
        <f t="shared" si="47"/>
        <v>0</v>
      </c>
      <c r="S595" s="161">
        <f>VLOOKUP(G595,'3-Productie normen'!A:L,10,FALSE)</f>
        <v>0</v>
      </c>
      <c r="T595" s="161" t="s">
        <v>238</v>
      </c>
      <c r="V595" s="123">
        <f t="shared" si="48"/>
        <v>0</v>
      </c>
    </row>
    <row r="596" spans="1:22" ht="14.1" customHeight="1">
      <c r="A596" s="138">
        <f t="shared" si="49"/>
        <v>596</v>
      </c>
      <c r="B596" s="156" t="s">
        <v>115</v>
      </c>
      <c r="C596" s="156" t="s">
        <v>327</v>
      </c>
      <c r="D596" s="124" t="s">
        <v>190</v>
      </c>
      <c r="E596" s="157"/>
      <c r="F596" s="475" t="s">
        <v>214</v>
      </c>
      <c r="G596" s="475" t="s">
        <v>168</v>
      </c>
      <c r="H596" s="121" t="s">
        <v>271</v>
      </c>
      <c r="I596" s="121"/>
      <c r="J596" s="482">
        <v>2.2000000476837158</v>
      </c>
      <c r="K596" s="442">
        <v>1</v>
      </c>
      <c r="L596" s="512"/>
      <c r="M596" s="158" t="s">
        <v>216</v>
      </c>
      <c r="N596" s="158"/>
      <c r="O596" s="159">
        <f t="shared" si="45"/>
        <v>0</v>
      </c>
      <c r="P596" s="159">
        <f t="shared" si="46"/>
        <v>0</v>
      </c>
      <c r="Q596" s="160">
        <f>IF(M596="nio",0,IF(M596&gt;0,VLOOKUP(G596,'3-Productie normen'!A:L,VLOOKUP(M596,'3-Productie normen'!O:P,2,FALSE),FALSE)))</f>
        <v>0</v>
      </c>
      <c r="R596" s="160">
        <f t="shared" si="47"/>
        <v>0</v>
      </c>
      <c r="S596" s="161">
        <f>VLOOKUP(G596,'3-Productie normen'!A:L,10,FALSE)</f>
        <v>0</v>
      </c>
      <c r="T596" s="161" t="s">
        <v>238</v>
      </c>
      <c r="V596" s="123">
        <f t="shared" si="48"/>
        <v>0</v>
      </c>
    </row>
    <row r="597" spans="1:22" ht="14.1" customHeight="1">
      <c r="A597" s="138">
        <f t="shared" si="49"/>
        <v>597</v>
      </c>
      <c r="B597" s="156" t="s">
        <v>115</v>
      </c>
      <c r="C597" s="156" t="s">
        <v>327</v>
      </c>
      <c r="D597" s="124" t="s">
        <v>190</v>
      </c>
      <c r="E597" s="157"/>
      <c r="F597" s="475" t="s">
        <v>200</v>
      </c>
      <c r="G597" s="475" t="s">
        <v>138</v>
      </c>
      <c r="H597" s="121" t="s">
        <v>201</v>
      </c>
      <c r="I597" s="121" t="s">
        <v>202</v>
      </c>
      <c r="J597" s="482">
        <v>19.799999237060547</v>
      </c>
      <c r="K597" s="442">
        <v>1</v>
      </c>
      <c r="L597" s="442">
        <v>1</v>
      </c>
      <c r="M597" s="158">
        <v>255</v>
      </c>
      <c r="N597" s="158">
        <v>5</v>
      </c>
      <c r="O597" s="159" t="e">
        <f t="shared" si="45"/>
        <v>#DIV/0!</v>
      </c>
      <c r="P597" s="159" t="e">
        <f t="shared" si="46"/>
        <v>#DIV/0!</v>
      </c>
      <c r="Q597" s="160">
        <f>IF(M597="nio",0,IF(M597&gt;0,VLOOKUP(G597,'3-Productie normen'!A:L,VLOOKUP(M597,'3-Productie normen'!O:P,2,FALSE),FALSE)))</f>
        <v>0</v>
      </c>
      <c r="R597" s="160">
        <f t="shared" si="47"/>
        <v>0</v>
      </c>
      <c r="S597" s="161" t="str">
        <f>VLOOKUP(G597,'3-Productie normen'!A:L,10,FALSE)</f>
        <v>B</v>
      </c>
      <c r="T597" s="161" t="s">
        <v>238</v>
      </c>
      <c r="V597" s="123">
        <f t="shared" si="48"/>
        <v>5048.9998054504395</v>
      </c>
    </row>
    <row r="598" spans="1:22" ht="14.1" customHeight="1">
      <c r="A598" s="138">
        <f t="shared" si="49"/>
        <v>598</v>
      </c>
      <c r="B598" s="156" t="s">
        <v>115</v>
      </c>
      <c r="C598" s="156" t="s">
        <v>327</v>
      </c>
      <c r="D598" s="124" t="s">
        <v>190</v>
      </c>
      <c r="E598" s="157"/>
      <c r="F598" s="475" t="s">
        <v>200</v>
      </c>
      <c r="G598" s="475" t="s">
        <v>138</v>
      </c>
      <c r="H598" s="121" t="s">
        <v>201</v>
      </c>
      <c r="I598" s="121" t="s">
        <v>202</v>
      </c>
      <c r="J598" s="482">
        <v>19.799999237060547</v>
      </c>
      <c r="K598" s="442">
        <v>1</v>
      </c>
      <c r="L598" s="442">
        <v>1</v>
      </c>
      <c r="M598" s="158">
        <v>255</v>
      </c>
      <c r="N598" s="158">
        <v>5</v>
      </c>
      <c r="O598" s="159" t="e">
        <f t="shared" si="45"/>
        <v>#DIV/0!</v>
      </c>
      <c r="P598" s="159" t="e">
        <f t="shared" si="46"/>
        <v>#DIV/0!</v>
      </c>
      <c r="Q598" s="160">
        <f>IF(M598="nio",0,IF(M598&gt;0,VLOOKUP(G598,'3-Productie normen'!A:L,VLOOKUP(M598,'3-Productie normen'!O:P,2,FALSE),FALSE)))</f>
        <v>0</v>
      </c>
      <c r="R598" s="160">
        <f t="shared" si="47"/>
        <v>0</v>
      </c>
      <c r="S598" s="161" t="str">
        <f>VLOOKUP(G598,'3-Productie normen'!A:L,10,FALSE)</f>
        <v>B</v>
      </c>
      <c r="T598" s="161" t="s">
        <v>238</v>
      </c>
      <c r="V598" s="123">
        <f t="shared" si="48"/>
        <v>5048.9998054504395</v>
      </c>
    </row>
    <row r="599" spans="1:22" ht="14.1" customHeight="1">
      <c r="A599" s="138">
        <f t="shared" si="49"/>
        <v>599</v>
      </c>
      <c r="B599" s="156" t="s">
        <v>115</v>
      </c>
      <c r="C599" s="156" t="s">
        <v>327</v>
      </c>
      <c r="D599" s="124" t="s">
        <v>190</v>
      </c>
      <c r="E599" s="157"/>
      <c r="F599" s="475" t="s">
        <v>200</v>
      </c>
      <c r="G599" s="475" t="s">
        <v>138</v>
      </c>
      <c r="H599" s="121" t="s">
        <v>201</v>
      </c>
      <c r="I599" s="121" t="s">
        <v>202</v>
      </c>
      <c r="J599" s="482">
        <v>30</v>
      </c>
      <c r="K599" s="442">
        <v>1</v>
      </c>
      <c r="L599" s="442">
        <v>1</v>
      </c>
      <c r="M599" s="158">
        <v>255</v>
      </c>
      <c r="N599" s="158">
        <v>5</v>
      </c>
      <c r="O599" s="159" t="e">
        <f t="shared" si="45"/>
        <v>#DIV/0!</v>
      </c>
      <c r="P599" s="159" t="e">
        <f t="shared" si="46"/>
        <v>#DIV/0!</v>
      </c>
      <c r="Q599" s="160">
        <f>IF(M599="nio",0,IF(M599&gt;0,VLOOKUP(G599,'3-Productie normen'!A:L,VLOOKUP(M599,'3-Productie normen'!O:P,2,FALSE),FALSE)))</f>
        <v>0</v>
      </c>
      <c r="R599" s="160">
        <f t="shared" si="47"/>
        <v>0</v>
      </c>
      <c r="S599" s="161" t="str">
        <f>VLOOKUP(G599,'3-Productie normen'!A:L,10,FALSE)</f>
        <v>B</v>
      </c>
      <c r="T599" s="161" t="s">
        <v>238</v>
      </c>
      <c r="V599" s="123">
        <f t="shared" si="48"/>
        <v>7650</v>
      </c>
    </row>
    <row r="600" spans="1:22" ht="14.1" customHeight="1">
      <c r="A600" s="138">
        <f t="shared" si="49"/>
        <v>600</v>
      </c>
      <c r="B600" s="156" t="s">
        <v>115</v>
      </c>
      <c r="C600" s="156" t="s">
        <v>327</v>
      </c>
      <c r="D600" s="124" t="s">
        <v>190</v>
      </c>
      <c r="E600" s="157"/>
      <c r="F600" s="475" t="s">
        <v>282</v>
      </c>
      <c r="G600" s="475" t="s">
        <v>138</v>
      </c>
      <c r="H600" s="121" t="s">
        <v>221</v>
      </c>
      <c r="I600" s="121" t="s">
        <v>196</v>
      </c>
      <c r="J600" s="482">
        <v>5.6999998092651367</v>
      </c>
      <c r="K600" s="442">
        <v>1</v>
      </c>
      <c r="L600" s="442">
        <v>1</v>
      </c>
      <c r="M600" s="158">
        <v>255</v>
      </c>
      <c r="N600" s="158">
        <v>5</v>
      </c>
      <c r="O600" s="159" t="e">
        <f t="shared" si="45"/>
        <v>#DIV/0!</v>
      </c>
      <c r="P600" s="159" t="e">
        <f t="shared" si="46"/>
        <v>#DIV/0!</v>
      </c>
      <c r="Q600" s="160">
        <f>IF(M600="nio",0,IF(M600&gt;0,VLOOKUP(G600,'3-Productie normen'!A:L,VLOOKUP(M600,'3-Productie normen'!O:P,2,FALSE),FALSE)))</f>
        <v>0</v>
      </c>
      <c r="R600" s="160">
        <f t="shared" si="47"/>
        <v>0</v>
      </c>
      <c r="S600" s="161" t="str">
        <f>VLOOKUP(G600,'3-Productie normen'!A:L,10,FALSE)</f>
        <v>B</v>
      </c>
      <c r="T600" s="161" t="s">
        <v>238</v>
      </c>
      <c r="V600" s="123">
        <f t="shared" si="48"/>
        <v>1453.4999513626099</v>
      </c>
    </row>
    <row r="601" spans="1:22" ht="14.1" customHeight="1">
      <c r="A601" s="138">
        <f t="shared" si="49"/>
        <v>601</v>
      </c>
      <c r="B601" s="156" t="s">
        <v>115</v>
      </c>
      <c r="C601" s="156" t="s">
        <v>327</v>
      </c>
      <c r="D601" s="124" t="s">
        <v>190</v>
      </c>
      <c r="E601" s="157"/>
      <c r="F601" s="475" t="s">
        <v>200</v>
      </c>
      <c r="G601" s="475" t="s">
        <v>138</v>
      </c>
      <c r="H601" s="121" t="s">
        <v>201</v>
      </c>
      <c r="I601" s="121" t="s">
        <v>202</v>
      </c>
      <c r="J601" s="482">
        <v>51.299999237060547</v>
      </c>
      <c r="K601" s="442">
        <v>1</v>
      </c>
      <c r="L601" s="442">
        <v>1</v>
      </c>
      <c r="M601" s="158">
        <v>255</v>
      </c>
      <c r="N601" s="158">
        <v>5</v>
      </c>
      <c r="O601" s="159" t="e">
        <f t="shared" si="45"/>
        <v>#DIV/0!</v>
      </c>
      <c r="P601" s="159" t="e">
        <f t="shared" si="46"/>
        <v>#DIV/0!</v>
      </c>
      <c r="Q601" s="160">
        <f>IF(M601="nio",0,IF(M601&gt;0,VLOOKUP(G601,'3-Productie normen'!A:L,VLOOKUP(M601,'3-Productie normen'!O:P,2,FALSE),FALSE)))</f>
        <v>0</v>
      </c>
      <c r="R601" s="160">
        <f t="shared" si="47"/>
        <v>0</v>
      </c>
      <c r="S601" s="161" t="str">
        <f>VLOOKUP(G601,'3-Productie normen'!A:L,10,FALSE)</f>
        <v>B</v>
      </c>
      <c r="T601" s="161" t="s">
        <v>238</v>
      </c>
      <c r="V601" s="123">
        <f t="shared" si="48"/>
        <v>13081.499805450439</v>
      </c>
    </row>
    <row r="602" spans="1:22" ht="14.1" customHeight="1">
      <c r="A602" s="138">
        <f t="shared" si="49"/>
        <v>602</v>
      </c>
      <c r="B602" s="156" t="s">
        <v>115</v>
      </c>
      <c r="C602" s="156" t="s">
        <v>327</v>
      </c>
      <c r="D602" s="124" t="s">
        <v>190</v>
      </c>
      <c r="E602" s="157"/>
      <c r="F602" s="475" t="s">
        <v>226</v>
      </c>
      <c r="G602" s="475" t="s">
        <v>160</v>
      </c>
      <c r="H602" s="121" t="s">
        <v>195</v>
      </c>
      <c r="I602" s="121" t="s">
        <v>196</v>
      </c>
      <c r="J602" s="482">
        <v>14.829999923706055</v>
      </c>
      <c r="K602" s="442">
        <v>1</v>
      </c>
      <c r="L602" s="442">
        <v>1</v>
      </c>
      <c r="M602" s="158">
        <v>255</v>
      </c>
      <c r="N602" s="158">
        <v>5</v>
      </c>
      <c r="O602" s="159" t="e">
        <f t="shared" si="45"/>
        <v>#DIV/0!</v>
      </c>
      <c r="P602" s="159" t="e">
        <f t="shared" si="46"/>
        <v>#DIV/0!</v>
      </c>
      <c r="Q602" s="160">
        <f>IF(M602="nio",0,IF(M602&gt;0,VLOOKUP(G602,'3-Productie normen'!A:L,VLOOKUP(M602,'3-Productie normen'!O:P,2,FALSE),FALSE)))</f>
        <v>0</v>
      </c>
      <c r="R602" s="160">
        <f t="shared" si="47"/>
        <v>0</v>
      </c>
      <c r="S602" s="161" t="str">
        <f>VLOOKUP(G602,'3-Productie normen'!A:L,10,FALSE)</f>
        <v>S</v>
      </c>
      <c r="T602" s="161" t="s">
        <v>238</v>
      </c>
      <c r="V602" s="123">
        <f t="shared" si="48"/>
        <v>3781.6499805450439</v>
      </c>
    </row>
    <row r="603" spans="1:22" ht="14.1" customHeight="1">
      <c r="A603" s="138">
        <f t="shared" si="49"/>
        <v>603</v>
      </c>
      <c r="B603" s="156" t="s">
        <v>115</v>
      </c>
      <c r="C603" s="156" t="s">
        <v>327</v>
      </c>
      <c r="D603" s="124" t="s">
        <v>190</v>
      </c>
      <c r="E603" s="157"/>
      <c r="F603" s="475" t="s">
        <v>226</v>
      </c>
      <c r="G603" s="475" t="s">
        <v>160</v>
      </c>
      <c r="H603" s="121" t="s">
        <v>276</v>
      </c>
      <c r="I603" s="121" t="s">
        <v>196</v>
      </c>
      <c r="J603" s="482">
        <v>2.4700000286102295</v>
      </c>
      <c r="K603" s="442">
        <v>1</v>
      </c>
      <c r="L603" s="442">
        <v>1</v>
      </c>
      <c r="M603" s="158">
        <v>255</v>
      </c>
      <c r="N603" s="158">
        <v>5</v>
      </c>
      <c r="O603" s="159" t="e">
        <f t="shared" si="45"/>
        <v>#DIV/0!</v>
      </c>
      <c r="P603" s="159" t="e">
        <f t="shared" si="46"/>
        <v>#DIV/0!</v>
      </c>
      <c r="Q603" s="160">
        <f>IF(M603="nio",0,IF(M603&gt;0,VLOOKUP(G603,'3-Productie normen'!A:L,VLOOKUP(M603,'3-Productie normen'!O:P,2,FALSE),FALSE)))</f>
        <v>0</v>
      </c>
      <c r="R603" s="160">
        <f t="shared" si="47"/>
        <v>0</v>
      </c>
      <c r="S603" s="161" t="str">
        <f>VLOOKUP(G603,'3-Productie normen'!A:L,10,FALSE)</f>
        <v>S</v>
      </c>
      <c r="T603" s="161" t="s">
        <v>238</v>
      </c>
      <c r="V603" s="123">
        <f t="shared" si="48"/>
        <v>629.85000729560852</v>
      </c>
    </row>
    <row r="604" spans="1:22" ht="14.1" customHeight="1">
      <c r="A604" s="138">
        <f t="shared" si="49"/>
        <v>604</v>
      </c>
      <c r="B604" s="156" t="s">
        <v>115</v>
      </c>
      <c r="C604" s="156" t="s">
        <v>327</v>
      </c>
      <c r="D604" s="124" t="s">
        <v>190</v>
      </c>
      <c r="E604" s="157"/>
      <c r="F604" s="475" t="s">
        <v>212</v>
      </c>
      <c r="G604" s="475" t="s">
        <v>166</v>
      </c>
      <c r="H604" s="121" t="s">
        <v>276</v>
      </c>
      <c r="I604" s="121" t="s">
        <v>196</v>
      </c>
      <c r="J604" s="482">
        <v>14.899999618530273</v>
      </c>
      <c r="K604" s="442">
        <v>1</v>
      </c>
      <c r="L604" s="442">
        <v>1</v>
      </c>
      <c r="M604" s="158">
        <v>255</v>
      </c>
      <c r="N604" s="158">
        <v>5</v>
      </c>
      <c r="O604" s="159" t="e">
        <f t="shared" si="45"/>
        <v>#DIV/0!</v>
      </c>
      <c r="P604" s="159" t="e">
        <f t="shared" si="46"/>
        <v>#DIV/0!</v>
      </c>
      <c r="Q604" s="160">
        <f>IF(M604="nio",0,IF(M604&gt;0,VLOOKUP(G604,'3-Productie normen'!A:L,VLOOKUP(M604,'3-Productie normen'!O:P,2,FALSE),FALSE)))</f>
        <v>0</v>
      </c>
      <c r="R604" s="160">
        <f t="shared" si="47"/>
        <v>0</v>
      </c>
      <c r="S604" s="161" t="str">
        <f>VLOOKUP(G604,'3-Productie normen'!A:L,10,FALSE)</f>
        <v>V</v>
      </c>
      <c r="T604" s="161" t="s">
        <v>238</v>
      </c>
      <c r="V604" s="123">
        <f t="shared" si="48"/>
        <v>3799.4999027252197</v>
      </c>
    </row>
    <row r="605" spans="1:22" ht="14.1" customHeight="1">
      <c r="A605" s="138">
        <f t="shared" si="49"/>
        <v>605</v>
      </c>
      <c r="B605" s="156" t="s">
        <v>115</v>
      </c>
      <c r="C605" s="156" t="s">
        <v>327</v>
      </c>
      <c r="D605" s="124" t="s">
        <v>190</v>
      </c>
      <c r="E605" s="157"/>
      <c r="F605" s="475" t="s">
        <v>244</v>
      </c>
      <c r="G605" s="475" t="s">
        <v>167</v>
      </c>
      <c r="H605" s="121" t="s">
        <v>221</v>
      </c>
      <c r="I605" s="121"/>
      <c r="J605" s="482">
        <v>192.74000549316406</v>
      </c>
      <c r="K605" s="442">
        <v>1</v>
      </c>
      <c r="L605" s="512"/>
      <c r="M605" s="158" t="s">
        <v>216</v>
      </c>
      <c r="N605" s="158"/>
      <c r="O605" s="159">
        <f t="shared" si="45"/>
        <v>0</v>
      </c>
      <c r="P605" s="159">
        <f t="shared" si="46"/>
        <v>0</v>
      </c>
      <c r="Q605" s="160">
        <f>IF(M605="nio",0,IF(M605&gt;0,VLOOKUP(G605,'3-Productie normen'!A:L,VLOOKUP(M605,'3-Productie normen'!O:P,2,FALSE),FALSE)))</f>
        <v>0</v>
      </c>
      <c r="R605" s="160">
        <f t="shared" si="47"/>
        <v>0</v>
      </c>
      <c r="S605" s="161">
        <f>VLOOKUP(G605,'3-Productie normen'!A:L,10,FALSE)</f>
        <v>0</v>
      </c>
      <c r="T605" s="161" t="s">
        <v>238</v>
      </c>
      <c r="V605" s="123">
        <f t="shared" si="48"/>
        <v>0</v>
      </c>
    </row>
    <row r="606" spans="1:22" ht="14.1" customHeight="1">
      <c r="A606" s="138">
        <f t="shared" si="49"/>
        <v>606</v>
      </c>
      <c r="B606" s="156" t="s">
        <v>115</v>
      </c>
      <c r="C606" s="156" t="s">
        <v>327</v>
      </c>
      <c r="D606" s="124" t="s">
        <v>190</v>
      </c>
      <c r="E606" s="157"/>
      <c r="F606" s="475" t="s">
        <v>204</v>
      </c>
      <c r="G606" s="475" t="s">
        <v>163</v>
      </c>
      <c r="H606" s="121" t="s">
        <v>209</v>
      </c>
      <c r="I606" s="121"/>
      <c r="J606" s="482">
        <v>2.440000057220459</v>
      </c>
      <c r="K606" s="442">
        <v>1</v>
      </c>
      <c r="L606" s="442">
        <v>1</v>
      </c>
      <c r="M606" s="158">
        <v>255</v>
      </c>
      <c r="N606" s="158">
        <v>5</v>
      </c>
      <c r="O606" s="159" t="e">
        <f t="shared" si="45"/>
        <v>#DIV/0!</v>
      </c>
      <c r="P606" s="159" t="e">
        <f t="shared" si="46"/>
        <v>#DIV/0!</v>
      </c>
      <c r="Q606" s="160">
        <f>IF(M606="nio",0,IF(M606&gt;0,VLOOKUP(G606,'3-Productie normen'!A:L,VLOOKUP(M606,'3-Productie normen'!O:P,2,FALSE),FALSE)))</f>
        <v>0</v>
      </c>
      <c r="R606" s="160">
        <f t="shared" si="47"/>
        <v>0</v>
      </c>
      <c r="S606" s="161" t="str">
        <f>VLOOKUP(G606,'3-Productie normen'!A:L,10,FALSE)</f>
        <v>V</v>
      </c>
      <c r="T606" s="161" t="s">
        <v>238</v>
      </c>
      <c r="V606" s="123">
        <f t="shared" si="48"/>
        <v>622.20001459121704</v>
      </c>
    </row>
    <row r="607" spans="1:22" ht="14.1" customHeight="1">
      <c r="A607" s="138">
        <f t="shared" si="49"/>
        <v>607</v>
      </c>
      <c r="B607" s="156" t="s">
        <v>115</v>
      </c>
      <c r="C607" s="156" t="s">
        <v>327</v>
      </c>
      <c r="D607" s="124" t="s">
        <v>190</v>
      </c>
      <c r="E607" s="157"/>
      <c r="F607" s="475" t="s">
        <v>249</v>
      </c>
      <c r="G607" s="475" t="s">
        <v>148</v>
      </c>
      <c r="H607" s="121" t="s">
        <v>195</v>
      </c>
      <c r="I607" s="121" t="s">
        <v>196</v>
      </c>
      <c r="J607" s="482">
        <v>7.8000001907348633</v>
      </c>
      <c r="K607" s="442">
        <v>1</v>
      </c>
      <c r="L607" s="442">
        <v>1</v>
      </c>
      <c r="M607" s="158">
        <v>255</v>
      </c>
      <c r="N607" s="158">
        <v>5</v>
      </c>
      <c r="O607" s="159" t="e">
        <f t="shared" si="45"/>
        <v>#DIV/0!</v>
      </c>
      <c r="P607" s="159" t="e">
        <f t="shared" si="46"/>
        <v>#DIV/0!</v>
      </c>
      <c r="Q607" s="160">
        <f>IF(M607="nio",0,IF(M607&gt;0,VLOOKUP(G607,'3-Productie normen'!A:L,VLOOKUP(M607,'3-Productie normen'!O:P,2,FALSE),FALSE)))</f>
        <v>0</v>
      </c>
      <c r="R607" s="160">
        <f t="shared" si="47"/>
        <v>0</v>
      </c>
      <c r="S607" s="161" t="str">
        <f>VLOOKUP(G607,'3-Productie normen'!A:L,10,FALSE)</f>
        <v>S</v>
      </c>
      <c r="T607" s="161" t="s">
        <v>238</v>
      </c>
      <c r="V607" s="123">
        <f t="shared" si="48"/>
        <v>1989.0000486373901</v>
      </c>
    </row>
    <row r="608" spans="1:22" ht="14.1" customHeight="1">
      <c r="A608" s="138">
        <f t="shared" si="49"/>
        <v>608</v>
      </c>
      <c r="B608" s="156" t="s">
        <v>115</v>
      </c>
      <c r="C608" s="156" t="s">
        <v>327</v>
      </c>
      <c r="D608" s="124" t="s">
        <v>190</v>
      </c>
      <c r="E608" s="157"/>
      <c r="F608" s="475" t="s">
        <v>226</v>
      </c>
      <c r="G608" s="475" t="s">
        <v>160</v>
      </c>
      <c r="H608" s="121" t="s">
        <v>195</v>
      </c>
      <c r="I608" s="121" t="s">
        <v>196</v>
      </c>
      <c r="J608" s="482">
        <v>5.809999942779541</v>
      </c>
      <c r="K608" s="442">
        <v>1</v>
      </c>
      <c r="L608" s="442">
        <v>1</v>
      </c>
      <c r="M608" s="158">
        <v>255</v>
      </c>
      <c r="N608" s="158">
        <v>5</v>
      </c>
      <c r="O608" s="159" t="e">
        <f t="shared" si="45"/>
        <v>#DIV/0!</v>
      </c>
      <c r="P608" s="159" t="e">
        <f t="shared" si="46"/>
        <v>#DIV/0!</v>
      </c>
      <c r="Q608" s="160">
        <f>IF(M608="nio",0,IF(M608&gt;0,VLOOKUP(G608,'3-Productie normen'!A:L,VLOOKUP(M608,'3-Productie normen'!O:P,2,FALSE),FALSE)))</f>
        <v>0</v>
      </c>
      <c r="R608" s="160">
        <f t="shared" si="47"/>
        <v>0</v>
      </c>
      <c r="S608" s="161" t="str">
        <f>VLOOKUP(G608,'3-Productie normen'!A:L,10,FALSE)</f>
        <v>S</v>
      </c>
      <c r="T608" s="161" t="s">
        <v>238</v>
      </c>
      <c r="V608" s="123">
        <f t="shared" si="48"/>
        <v>1481.549985408783</v>
      </c>
    </row>
    <row r="609" spans="1:22" ht="14.1" customHeight="1">
      <c r="A609" s="138">
        <f t="shared" si="49"/>
        <v>609</v>
      </c>
      <c r="B609" s="156" t="s">
        <v>115</v>
      </c>
      <c r="C609" s="156" t="s">
        <v>327</v>
      </c>
      <c r="D609" s="124" t="s">
        <v>190</v>
      </c>
      <c r="E609" s="157"/>
      <c r="F609" s="475" t="s">
        <v>226</v>
      </c>
      <c r="G609" s="475" t="s">
        <v>160</v>
      </c>
      <c r="H609" s="121" t="s">
        <v>329</v>
      </c>
      <c r="I609" s="121" t="s">
        <v>196</v>
      </c>
      <c r="J609" s="482">
        <v>9.6899995803833008</v>
      </c>
      <c r="K609" s="442">
        <v>1</v>
      </c>
      <c r="L609" s="442">
        <v>1</v>
      </c>
      <c r="M609" s="158">
        <v>255</v>
      </c>
      <c r="N609" s="158">
        <v>5</v>
      </c>
      <c r="O609" s="159" t="e">
        <f t="shared" si="45"/>
        <v>#DIV/0!</v>
      </c>
      <c r="P609" s="159" t="e">
        <f t="shared" si="46"/>
        <v>#DIV/0!</v>
      </c>
      <c r="Q609" s="160">
        <f>IF(M609="nio",0,IF(M609&gt;0,VLOOKUP(G609,'3-Productie normen'!A:L,VLOOKUP(M609,'3-Productie normen'!O:P,2,FALSE),FALSE)))</f>
        <v>0</v>
      </c>
      <c r="R609" s="160">
        <f t="shared" si="47"/>
        <v>0</v>
      </c>
      <c r="S609" s="161" t="str">
        <f>VLOOKUP(G609,'3-Productie normen'!A:L,10,FALSE)</f>
        <v>S</v>
      </c>
      <c r="T609" s="161" t="s">
        <v>238</v>
      </c>
      <c r="V609" s="123">
        <f t="shared" si="48"/>
        <v>2470.9498929977417</v>
      </c>
    </row>
    <row r="610" spans="1:22" ht="14.1" customHeight="1">
      <c r="A610" s="138">
        <f t="shared" si="49"/>
        <v>610</v>
      </c>
      <c r="B610" s="156" t="s">
        <v>115</v>
      </c>
      <c r="C610" s="156" t="s">
        <v>327</v>
      </c>
      <c r="D610" s="124" t="s">
        <v>190</v>
      </c>
      <c r="E610" s="157"/>
      <c r="F610" s="475" t="s">
        <v>163</v>
      </c>
      <c r="G610" s="475" t="s">
        <v>163</v>
      </c>
      <c r="H610" s="121" t="s">
        <v>205</v>
      </c>
      <c r="I610" s="121"/>
      <c r="J610" s="482">
        <v>7.0999999046325684</v>
      </c>
      <c r="K610" s="442">
        <v>1</v>
      </c>
      <c r="L610" s="442">
        <v>1</v>
      </c>
      <c r="M610" s="158">
        <v>255</v>
      </c>
      <c r="N610" s="158">
        <v>5</v>
      </c>
      <c r="O610" s="159" t="e">
        <f t="shared" si="45"/>
        <v>#DIV/0!</v>
      </c>
      <c r="P610" s="159" t="e">
        <f t="shared" si="46"/>
        <v>#DIV/0!</v>
      </c>
      <c r="Q610" s="160">
        <f>IF(M610="nio",0,IF(M610&gt;0,VLOOKUP(G610,'3-Productie normen'!A:L,VLOOKUP(M610,'3-Productie normen'!O:P,2,FALSE),FALSE)))</f>
        <v>0</v>
      </c>
      <c r="R610" s="160">
        <f t="shared" si="47"/>
        <v>0</v>
      </c>
      <c r="S610" s="161" t="str">
        <f>VLOOKUP(G610,'3-Productie normen'!A:L,10,FALSE)</f>
        <v>V</v>
      </c>
      <c r="T610" s="161" t="s">
        <v>238</v>
      </c>
      <c r="V610" s="123">
        <f t="shared" si="48"/>
        <v>1810.4999756813049</v>
      </c>
    </row>
    <row r="611" spans="1:22" ht="14.1" customHeight="1">
      <c r="A611" s="138">
        <f t="shared" si="49"/>
        <v>611</v>
      </c>
      <c r="B611" s="156" t="s">
        <v>115</v>
      </c>
      <c r="C611" s="156" t="s">
        <v>327</v>
      </c>
      <c r="D611" s="124" t="s">
        <v>190</v>
      </c>
      <c r="E611" s="157"/>
      <c r="F611" s="475" t="s">
        <v>288</v>
      </c>
      <c r="G611" s="475" t="s">
        <v>168</v>
      </c>
      <c r="H611" s="121" t="s">
        <v>221</v>
      </c>
      <c r="I611" s="121"/>
      <c r="J611" s="482">
        <v>14.199999809265137</v>
      </c>
      <c r="K611" s="442">
        <v>1</v>
      </c>
      <c r="L611" s="512"/>
      <c r="M611" s="158" t="s">
        <v>216</v>
      </c>
      <c r="N611" s="158"/>
      <c r="O611" s="159">
        <f t="shared" si="45"/>
        <v>0</v>
      </c>
      <c r="P611" s="159">
        <f t="shared" si="46"/>
        <v>0</v>
      </c>
      <c r="Q611" s="160">
        <f>IF(M611="nio",0,IF(M611&gt;0,VLOOKUP(G611,'3-Productie normen'!A:L,VLOOKUP(M611,'3-Productie normen'!O:P,2,FALSE),FALSE)))</f>
        <v>0</v>
      </c>
      <c r="R611" s="160">
        <f t="shared" si="47"/>
        <v>0</v>
      </c>
      <c r="S611" s="161">
        <f>VLOOKUP(G611,'3-Productie normen'!A:L,10,FALSE)</f>
        <v>0</v>
      </c>
      <c r="T611" s="161" t="s">
        <v>238</v>
      </c>
      <c r="V611" s="123">
        <f t="shared" si="48"/>
        <v>0</v>
      </c>
    </row>
    <row r="612" spans="1:22" ht="14.1" customHeight="1">
      <c r="A612" s="138">
        <f t="shared" si="49"/>
        <v>612</v>
      </c>
      <c r="B612" s="156" t="s">
        <v>115</v>
      </c>
      <c r="C612" s="156" t="s">
        <v>327</v>
      </c>
      <c r="D612" s="124" t="s">
        <v>190</v>
      </c>
      <c r="E612" s="157"/>
      <c r="F612" s="475" t="s">
        <v>220</v>
      </c>
      <c r="G612" s="475" t="s">
        <v>167</v>
      </c>
      <c r="H612" s="121" t="s">
        <v>221</v>
      </c>
      <c r="I612" s="121"/>
      <c r="J612" s="482">
        <v>350.44000244140625</v>
      </c>
      <c r="K612" s="442">
        <v>1</v>
      </c>
      <c r="L612" s="512"/>
      <c r="M612" s="158" t="s">
        <v>216</v>
      </c>
      <c r="N612" s="158"/>
      <c r="O612" s="159">
        <f t="shared" si="45"/>
        <v>0</v>
      </c>
      <c r="P612" s="159">
        <f t="shared" si="46"/>
        <v>0</v>
      </c>
      <c r="Q612" s="160">
        <f>IF(M612="nio",0,IF(M612&gt;0,VLOOKUP(G612,'3-Productie normen'!A:L,VLOOKUP(M612,'3-Productie normen'!O:P,2,FALSE),FALSE)))</f>
        <v>0</v>
      </c>
      <c r="R612" s="160">
        <f t="shared" si="47"/>
        <v>0</v>
      </c>
      <c r="S612" s="161">
        <f>VLOOKUP(G612,'3-Productie normen'!A:L,10,FALSE)</f>
        <v>0</v>
      </c>
      <c r="T612" s="161" t="s">
        <v>238</v>
      </c>
      <c r="V612" s="123">
        <f t="shared" si="48"/>
        <v>0</v>
      </c>
    </row>
    <row r="613" spans="1:22" ht="14.1" customHeight="1">
      <c r="A613" s="138">
        <f t="shared" si="49"/>
        <v>613</v>
      </c>
      <c r="B613" s="156" t="s">
        <v>115</v>
      </c>
      <c r="C613" s="156" t="s">
        <v>327</v>
      </c>
      <c r="D613" s="124" t="s">
        <v>190</v>
      </c>
      <c r="E613" s="157"/>
      <c r="F613" s="475" t="s">
        <v>243</v>
      </c>
      <c r="G613" s="475" t="s">
        <v>167</v>
      </c>
      <c r="H613" s="121" t="s">
        <v>270</v>
      </c>
      <c r="I613" s="121"/>
      <c r="J613" s="482">
        <v>42.779998779296875</v>
      </c>
      <c r="K613" s="442">
        <v>1</v>
      </c>
      <c r="L613" s="512"/>
      <c r="M613" s="158" t="s">
        <v>216</v>
      </c>
      <c r="N613" s="158"/>
      <c r="O613" s="159">
        <f t="shared" si="45"/>
        <v>0</v>
      </c>
      <c r="P613" s="159">
        <f t="shared" si="46"/>
        <v>0</v>
      </c>
      <c r="Q613" s="160">
        <f>IF(M613="nio",0,IF(M613&gt;0,VLOOKUP(G613,'3-Productie normen'!A:L,VLOOKUP(M613,'3-Productie normen'!O:P,2,FALSE),FALSE)))</f>
        <v>0</v>
      </c>
      <c r="R613" s="160">
        <f t="shared" si="47"/>
        <v>0</v>
      </c>
      <c r="S613" s="161">
        <f>VLOOKUP(G613,'3-Productie normen'!A:L,10,FALSE)</f>
        <v>0</v>
      </c>
      <c r="T613" s="161" t="s">
        <v>238</v>
      </c>
      <c r="V613" s="123">
        <f t="shared" si="48"/>
        <v>0</v>
      </c>
    </row>
    <row r="614" spans="1:22" ht="14.1" customHeight="1">
      <c r="A614" s="138">
        <f t="shared" si="49"/>
        <v>614</v>
      </c>
      <c r="B614" s="156" t="s">
        <v>115</v>
      </c>
      <c r="C614" s="156" t="s">
        <v>327</v>
      </c>
      <c r="D614" s="124" t="s">
        <v>190</v>
      </c>
      <c r="E614" s="157"/>
      <c r="F614" s="475" t="s">
        <v>212</v>
      </c>
      <c r="G614" s="475" t="s">
        <v>166</v>
      </c>
      <c r="H614" s="121" t="s">
        <v>221</v>
      </c>
      <c r="I614" s="121" t="s">
        <v>196</v>
      </c>
      <c r="J614" s="482">
        <v>11.079999923706055</v>
      </c>
      <c r="K614" s="442">
        <v>1</v>
      </c>
      <c r="L614" s="442">
        <v>1</v>
      </c>
      <c r="M614" s="158">
        <v>255</v>
      </c>
      <c r="N614" s="158">
        <v>5</v>
      </c>
      <c r="O614" s="159" t="e">
        <f t="shared" si="45"/>
        <v>#DIV/0!</v>
      </c>
      <c r="P614" s="159" t="e">
        <f t="shared" si="46"/>
        <v>#DIV/0!</v>
      </c>
      <c r="Q614" s="160">
        <f>IF(M614="nio",0,IF(M614&gt;0,VLOOKUP(G614,'3-Productie normen'!A:L,VLOOKUP(M614,'3-Productie normen'!O:P,2,FALSE),FALSE)))</f>
        <v>0</v>
      </c>
      <c r="R614" s="160">
        <f t="shared" si="47"/>
        <v>0</v>
      </c>
      <c r="S614" s="161" t="str">
        <f>VLOOKUP(G614,'3-Productie normen'!A:L,10,FALSE)</f>
        <v>V</v>
      </c>
      <c r="T614" s="161" t="s">
        <v>238</v>
      </c>
      <c r="V614" s="123">
        <f t="shared" si="48"/>
        <v>2825.3999805450439</v>
      </c>
    </row>
    <row r="615" spans="1:22" ht="14.1" customHeight="1">
      <c r="A615" s="138">
        <f t="shared" si="49"/>
        <v>615</v>
      </c>
      <c r="B615" s="156" t="s">
        <v>115</v>
      </c>
      <c r="C615" s="156" t="s">
        <v>327</v>
      </c>
      <c r="D615" s="124" t="s">
        <v>190</v>
      </c>
      <c r="E615" s="157"/>
      <c r="F615" s="475" t="s">
        <v>224</v>
      </c>
      <c r="G615" s="475" t="s">
        <v>167</v>
      </c>
      <c r="H615" s="121" t="s">
        <v>221</v>
      </c>
      <c r="I615" s="121"/>
      <c r="J615" s="482">
        <v>13.300000190734863</v>
      </c>
      <c r="K615" s="442">
        <v>1</v>
      </c>
      <c r="L615" s="512"/>
      <c r="M615" s="158" t="s">
        <v>216</v>
      </c>
      <c r="N615" s="158"/>
      <c r="O615" s="159">
        <f t="shared" si="45"/>
        <v>0</v>
      </c>
      <c r="P615" s="159">
        <f t="shared" si="46"/>
        <v>0</v>
      </c>
      <c r="Q615" s="160">
        <f>IF(M615="nio",0,IF(M615&gt;0,VLOOKUP(G615,'3-Productie normen'!A:L,VLOOKUP(M615,'3-Productie normen'!O:P,2,FALSE),FALSE)))</f>
        <v>0</v>
      </c>
      <c r="R615" s="160">
        <f t="shared" si="47"/>
        <v>0</v>
      </c>
      <c r="S615" s="161">
        <f>VLOOKUP(G615,'3-Productie normen'!A:L,10,FALSE)</f>
        <v>0</v>
      </c>
      <c r="T615" s="161" t="s">
        <v>238</v>
      </c>
      <c r="V615" s="123">
        <f t="shared" si="48"/>
        <v>0</v>
      </c>
    </row>
    <row r="616" spans="1:22" ht="14.1" customHeight="1">
      <c r="A616" s="138">
        <f t="shared" si="49"/>
        <v>616</v>
      </c>
      <c r="B616" s="156" t="s">
        <v>115</v>
      </c>
      <c r="C616" s="156" t="s">
        <v>327</v>
      </c>
      <c r="D616" s="124" t="s">
        <v>190</v>
      </c>
      <c r="E616" s="157"/>
      <c r="F616" s="475" t="s">
        <v>220</v>
      </c>
      <c r="G616" s="475" t="s">
        <v>167</v>
      </c>
      <c r="H616" s="121" t="s">
        <v>221</v>
      </c>
      <c r="I616" s="121"/>
      <c r="J616" s="482">
        <v>69.260002136230469</v>
      </c>
      <c r="K616" s="442">
        <v>1</v>
      </c>
      <c r="L616" s="512"/>
      <c r="M616" s="158" t="s">
        <v>216</v>
      </c>
      <c r="N616" s="158"/>
      <c r="O616" s="159">
        <f t="shared" si="45"/>
        <v>0</v>
      </c>
      <c r="P616" s="159">
        <f t="shared" si="46"/>
        <v>0</v>
      </c>
      <c r="Q616" s="160">
        <f>IF(M616="nio",0,IF(M616&gt;0,VLOOKUP(G616,'3-Productie normen'!A:L,VLOOKUP(M616,'3-Productie normen'!O:P,2,FALSE),FALSE)))</f>
        <v>0</v>
      </c>
      <c r="R616" s="160">
        <f t="shared" si="47"/>
        <v>0</v>
      </c>
      <c r="S616" s="161">
        <f>VLOOKUP(G616,'3-Productie normen'!A:L,10,FALSE)</f>
        <v>0</v>
      </c>
      <c r="T616" s="161" t="s">
        <v>238</v>
      </c>
      <c r="V616" s="123">
        <f t="shared" si="48"/>
        <v>0</v>
      </c>
    </row>
    <row r="617" spans="1:22" ht="14.1" customHeight="1">
      <c r="A617" s="138">
        <f t="shared" si="49"/>
        <v>617</v>
      </c>
      <c r="B617" s="156" t="s">
        <v>115</v>
      </c>
      <c r="C617" s="156" t="s">
        <v>327</v>
      </c>
      <c r="D617" s="124" t="s">
        <v>199</v>
      </c>
      <c r="E617" s="157"/>
      <c r="F617" s="475" t="s">
        <v>217</v>
      </c>
      <c r="G617" s="475" t="s">
        <v>166</v>
      </c>
      <c r="H617" s="121" t="s">
        <v>191</v>
      </c>
      <c r="I617" s="121" t="s">
        <v>192</v>
      </c>
      <c r="J617" s="482">
        <v>8.8000001907348633</v>
      </c>
      <c r="K617" s="442">
        <v>1</v>
      </c>
      <c r="L617" s="442">
        <v>1</v>
      </c>
      <c r="M617" s="158">
        <v>255</v>
      </c>
      <c r="N617" s="158">
        <v>5</v>
      </c>
      <c r="O617" s="159" t="e">
        <f t="shared" si="45"/>
        <v>#DIV/0!</v>
      </c>
      <c r="P617" s="159" t="e">
        <f t="shared" si="46"/>
        <v>#DIV/0!</v>
      </c>
      <c r="Q617" s="160">
        <f>IF(M617="nio",0,IF(M617&gt;0,VLOOKUP(G617,'3-Productie normen'!A:L,VLOOKUP(M617,'3-Productie normen'!O:P,2,FALSE),FALSE)))</f>
        <v>0</v>
      </c>
      <c r="R617" s="160">
        <f t="shared" si="47"/>
        <v>0</v>
      </c>
      <c r="S617" s="161" t="str">
        <f>VLOOKUP(G617,'3-Productie normen'!A:L,10,FALSE)</f>
        <v>V</v>
      </c>
      <c r="T617" s="161" t="s">
        <v>238</v>
      </c>
      <c r="V617" s="123">
        <f t="shared" si="48"/>
        <v>2244.0000486373901</v>
      </c>
    </row>
    <row r="618" spans="1:22" ht="14.1" customHeight="1">
      <c r="A618" s="138">
        <f t="shared" si="49"/>
        <v>618</v>
      </c>
      <c r="B618" s="156" t="s">
        <v>115</v>
      </c>
      <c r="C618" s="156" t="s">
        <v>327</v>
      </c>
      <c r="D618" s="124" t="s">
        <v>199</v>
      </c>
      <c r="E618" s="157"/>
      <c r="F618" s="475" t="s">
        <v>224</v>
      </c>
      <c r="G618" s="475" t="s">
        <v>167</v>
      </c>
      <c r="H618" s="121" t="s">
        <v>231</v>
      </c>
      <c r="I618" s="121"/>
      <c r="J618" s="482">
        <v>30.700000762939453</v>
      </c>
      <c r="K618" s="442">
        <v>1</v>
      </c>
      <c r="L618" s="512"/>
      <c r="M618" s="158" t="s">
        <v>216</v>
      </c>
      <c r="N618" s="158"/>
      <c r="O618" s="159">
        <f t="shared" si="45"/>
        <v>0</v>
      </c>
      <c r="P618" s="159">
        <f t="shared" si="46"/>
        <v>0</v>
      </c>
      <c r="Q618" s="160">
        <f>IF(M618="nio",0,IF(M618&gt;0,VLOOKUP(G618,'3-Productie normen'!A:L,VLOOKUP(M618,'3-Productie normen'!O:P,2,FALSE),FALSE)))</f>
        <v>0</v>
      </c>
      <c r="R618" s="160">
        <f t="shared" si="47"/>
        <v>0</v>
      </c>
      <c r="S618" s="161">
        <f>VLOOKUP(G618,'3-Productie normen'!A:L,10,FALSE)</f>
        <v>0</v>
      </c>
      <c r="T618" s="161" t="s">
        <v>238</v>
      </c>
      <c r="V618" s="123">
        <f t="shared" si="48"/>
        <v>0</v>
      </c>
    </row>
    <row r="619" spans="1:22" ht="14.1" customHeight="1">
      <c r="A619" s="138">
        <f t="shared" si="49"/>
        <v>619</v>
      </c>
      <c r="B619" s="156" t="s">
        <v>115</v>
      </c>
      <c r="C619" s="156" t="s">
        <v>327</v>
      </c>
      <c r="D619" s="124" t="s">
        <v>199</v>
      </c>
      <c r="E619" s="157"/>
      <c r="F619" s="475" t="s">
        <v>234</v>
      </c>
      <c r="G619" s="475" t="s">
        <v>167</v>
      </c>
      <c r="H619" s="121" t="s">
        <v>191</v>
      </c>
      <c r="I619" s="121"/>
      <c r="J619" s="482">
        <v>6.6999998092651367</v>
      </c>
      <c r="K619" s="442">
        <v>1</v>
      </c>
      <c r="L619" s="512"/>
      <c r="M619" s="158" t="s">
        <v>216</v>
      </c>
      <c r="N619" s="158"/>
      <c r="O619" s="159">
        <f t="shared" si="45"/>
        <v>0</v>
      </c>
      <c r="P619" s="159">
        <f t="shared" si="46"/>
        <v>0</v>
      </c>
      <c r="Q619" s="160">
        <f>IF(M619="nio",0,IF(M619&gt;0,VLOOKUP(G619,'3-Productie normen'!A:L,VLOOKUP(M619,'3-Productie normen'!O:P,2,FALSE),FALSE)))</f>
        <v>0</v>
      </c>
      <c r="R619" s="160">
        <f t="shared" si="47"/>
        <v>0</v>
      </c>
      <c r="S619" s="161">
        <f>VLOOKUP(G619,'3-Productie normen'!A:L,10,FALSE)</f>
        <v>0</v>
      </c>
      <c r="T619" s="161" t="s">
        <v>238</v>
      </c>
      <c r="V619" s="123">
        <f t="shared" si="48"/>
        <v>0</v>
      </c>
    </row>
    <row r="620" spans="1:22" ht="14.1" customHeight="1">
      <c r="A620" s="138">
        <f t="shared" si="49"/>
        <v>620</v>
      </c>
      <c r="B620" s="156" t="s">
        <v>115</v>
      </c>
      <c r="C620" s="156" t="s">
        <v>327</v>
      </c>
      <c r="D620" s="124" t="s">
        <v>199</v>
      </c>
      <c r="E620" s="157"/>
      <c r="F620" s="475" t="s">
        <v>246</v>
      </c>
      <c r="G620" s="121" t="s">
        <v>151</v>
      </c>
      <c r="H620" s="121" t="s">
        <v>191</v>
      </c>
      <c r="I620" s="121" t="s">
        <v>192</v>
      </c>
      <c r="J620" s="482">
        <v>39.200000762939453</v>
      </c>
      <c r="K620" s="442">
        <v>1</v>
      </c>
      <c r="L620" s="442">
        <v>1</v>
      </c>
      <c r="M620" s="158">
        <v>255</v>
      </c>
      <c r="N620" s="158">
        <v>5</v>
      </c>
      <c r="O620" s="159" t="e">
        <f t="shared" si="45"/>
        <v>#DIV/0!</v>
      </c>
      <c r="P620" s="159" t="e">
        <f t="shared" si="46"/>
        <v>#DIV/0!</v>
      </c>
      <c r="Q620" s="160">
        <f>IF(M620="nio",0,IF(M620&gt;0,VLOOKUP(G620,'3-Productie normen'!A:L,VLOOKUP(M620,'3-Productie normen'!O:P,2,FALSE),FALSE)))</f>
        <v>0</v>
      </c>
      <c r="R620" s="160">
        <f t="shared" si="47"/>
        <v>0</v>
      </c>
      <c r="S620" s="161" t="str">
        <f>VLOOKUP(G620,'3-Productie normen'!A:L,10,FALSE)</f>
        <v>B</v>
      </c>
      <c r="T620" s="161" t="s">
        <v>238</v>
      </c>
      <c r="V620" s="123">
        <f t="shared" si="48"/>
        <v>9996.0001945495605</v>
      </c>
    </row>
    <row r="621" spans="1:22" ht="14.1" customHeight="1">
      <c r="A621" s="138">
        <f t="shared" si="49"/>
        <v>621</v>
      </c>
      <c r="B621" s="156" t="s">
        <v>115</v>
      </c>
      <c r="C621" s="156" t="s">
        <v>327</v>
      </c>
      <c r="D621" s="124" t="s">
        <v>330</v>
      </c>
      <c r="E621" s="157"/>
      <c r="F621" s="475" t="s">
        <v>242</v>
      </c>
      <c r="G621" s="475" t="s">
        <v>168</v>
      </c>
      <c r="H621" s="121" t="s">
        <v>231</v>
      </c>
      <c r="I621" s="121"/>
      <c r="J621" s="482">
        <v>15.109999656677246</v>
      </c>
      <c r="K621" s="442">
        <v>1</v>
      </c>
      <c r="L621" s="512"/>
      <c r="M621" s="158" t="s">
        <v>216</v>
      </c>
      <c r="N621" s="158"/>
      <c r="O621" s="159">
        <f t="shared" si="45"/>
        <v>0</v>
      </c>
      <c r="P621" s="159">
        <f t="shared" si="46"/>
        <v>0</v>
      </c>
      <c r="Q621" s="160">
        <f>IF(M621="nio",0,IF(M621&gt;0,VLOOKUP(G621,'3-Productie normen'!A:L,VLOOKUP(M621,'3-Productie normen'!O:P,2,FALSE),FALSE)))</f>
        <v>0</v>
      </c>
      <c r="R621" s="160">
        <f t="shared" si="47"/>
        <v>0</v>
      </c>
      <c r="S621" s="161">
        <f>VLOOKUP(G621,'3-Productie normen'!A:L,10,FALSE)</f>
        <v>0</v>
      </c>
      <c r="T621" s="161" t="s">
        <v>238</v>
      </c>
      <c r="V621" s="123">
        <f t="shared" si="48"/>
        <v>0</v>
      </c>
    </row>
    <row r="622" spans="1:22" ht="14.1" customHeight="1">
      <c r="A622" s="138">
        <f t="shared" si="49"/>
        <v>622</v>
      </c>
      <c r="B622" s="156" t="s">
        <v>115</v>
      </c>
      <c r="C622" s="156" t="s">
        <v>327</v>
      </c>
      <c r="D622" s="124" t="s">
        <v>330</v>
      </c>
      <c r="E622" s="157"/>
      <c r="F622" s="475" t="s">
        <v>212</v>
      </c>
      <c r="G622" s="475" t="s">
        <v>166</v>
      </c>
      <c r="H622" s="121" t="s">
        <v>221</v>
      </c>
      <c r="I622" s="121" t="s">
        <v>196</v>
      </c>
      <c r="J622" s="482">
        <v>133.83000183105469</v>
      </c>
      <c r="K622" s="442">
        <v>1</v>
      </c>
      <c r="L622" s="442">
        <v>1</v>
      </c>
      <c r="M622" s="158">
        <v>255</v>
      </c>
      <c r="N622" s="158">
        <v>5</v>
      </c>
      <c r="O622" s="159" t="e">
        <f t="shared" si="45"/>
        <v>#DIV/0!</v>
      </c>
      <c r="P622" s="159" t="e">
        <f t="shared" si="46"/>
        <v>#DIV/0!</v>
      </c>
      <c r="Q622" s="160">
        <f>IF(M622="nio",0,IF(M622&gt;0,VLOOKUP(G622,'3-Productie normen'!A:L,VLOOKUP(M622,'3-Productie normen'!O:P,2,FALSE),FALSE)))</f>
        <v>0</v>
      </c>
      <c r="R622" s="160">
        <f t="shared" si="47"/>
        <v>0</v>
      </c>
      <c r="S622" s="161" t="str">
        <f>VLOOKUP(G622,'3-Productie normen'!A:L,10,FALSE)</f>
        <v>V</v>
      </c>
      <c r="T622" s="161" t="s">
        <v>238</v>
      </c>
      <c r="V622" s="123">
        <f t="shared" si="48"/>
        <v>34126.650466918945</v>
      </c>
    </row>
    <row r="623" spans="1:22" ht="14.1" customHeight="1">
      <c r="A623" s="138">
        <f t="shared" si="49"/>
        <v>623</v>
      </c>
      <c r="B623" s="156" t="s">
        <v>115</v>
      </c>
      <c r="C623" s="156" t="s">
        <v>327</v>
      </c>
      <c r="D623" s="124" t="s">
        <v>330</v>
      </c>
      <c r="E623" s="157"/>
      <c r="F623" s="475" t="s">
        <v>222</v>
      </c>
      <c r="G623" s="475" t="s">
        <v>167</v>
      </c>
      <c r="H623" s="121" t="s">
        <v>221</v>
      </c>
      <c r="I623" s="121"/>
      <c r="J623" s="482">
        <v>15.109999656677246</v>
      </c>
      <c r="K623" s="442">
        <v>1</v>
      </c>
      <c r="L623" s="512"/>
      <c r="M623" s="158" t="s">
        <v>216</v>
      </c>
      <c r="N623" s="158"/>
      <c r="O623" s="159">
        <f t="shared" si="45"/>
        <v>0</v>
      </c>
      <c r="P623" s="159">
        <f t="shared" si="46"/>
        <v>0</v>
      </c>
      <c r="Q623" s="160">
        <f>IF(M623="nio",0,IF(M623&gt;0,VLOOKUP(G623,'3-Productie normen'!A:L,VLOOKUP(M623,'3-Productie normen'!O:P,2,FALSE),FALSE)))</f>
        <v>0</v>
      </c>
      <c r="R623" s="160">
        <f t="shared" si="47"/>
        <v>0</v>
      </c>
      <c r="S623" s="161">
        <f>VLOOKUP(G623,'3-Productie normen'!A:L,10,FALSE)</f>
        <v>0</v>
      </c>
      <c r="T623" s="161" t="s">
        <v>238</v>
      </c>
      <c r="V623" s="123">
        <f t="shared" si="48"/>
        <v>0</v>
      </c>
    </row>
    <row r="624" spans="1:22" ht="14.1" customHeight="1">
      <c r="A624" s="138">
        <f t="shared" si="49"/>
        <v>624</v>
      </c>
      <c r="B624" s="156" t="s">
        <v>115</v>
      </c>
      <c r="C624" s="156" t="s">
        <v>327</v>
      </c>
      <c r="D624" s="124" t="s">
        <v>330</v>
      </c>
      <c r="E624" s="157"/>
      <c r="F624" s="475" t="s">
        <v>222</v>
      </c>
      <c r="G624" s="475" t="s">
        <v>167</v>
      </c>
      <c r="H624" s="121" t="s">
        <v>221</v>
      </c>
      <c r="I624" s="121"/>
      <c r="J624" s="482">
        <v>15.109999656677246</v>
      </c>
      <c r="K624" s="442">
        <v>1</v>
      </c>
      <c r="L624" s="512"/>
      <c r="M624" s="158" t="s">
        <v>216</v>
      </c>
      <c r="N624" s="158"/>
      <c r="O624" s="159">
        <f t="shared" si="45"/>
        <v>0</v>
      </c>
      <c r="P624" s="159">
        <f t="shared" si="46"/>
        <v>0</v>
      </c>
      <c r="Q624" s="160">
        <f>IF(M624="nio",0,IF(M624&gt;0,VLOOKUP(G624,'3-Productie normen'!A:L,VLOOKUP(M624,'3-Productie normen'!O:P,2,FALSE),FALSE)))</f>
        <v>0</v>
      </c>
      <c r="R624" s="160">
        <f t="shared" si="47"/>
        <v>0</v>
      </c>
      <c r="S624" s="161">
        <f>VLOOKUP(G624,'3-Productie normen'!A:L,10,FALSE)</f>
        <v>0</v>
      </c>
      <c r="T624" s="161" t="s">
        <v>238</v>
      </c>
      <c r="V624" s="123">
        <f t="shared" si="48"/>
        <v>0</v>
      </c>
    </row>
    <row r="625" spans="1:22" ht="14.1" customHeight="1">
      <c r="A625" s="138">
        <f t="shared" si="49"/>
        <v>625</v>
      </c>
      <c r="B625" s="156" t="s">
        <v>115</v>
      </c>
      <c r="C625" s="156" t="s">
        <v>327</v>
      </c>
      <c r="D625" s="124" t="s">
        <v>330</v>
      </c>
      <c r="E625" s="157"/>
      <c r="F625" s="475" t="s">
        <v>222</v>
      </c>
      <c r="G625" s="475" t="s">
        <v>167</v>
      </c>
      <c r="H625" s="121" t="s">
        <v>221</v>
      </c>
      <c r="I625" s="121"/>
      <c r="J625" s="482">
        <v>13.300000190734863</v>
      </c>
      <c r="K625" s="442">
        <v>1</v>
      </c>
      <c r="L625" s="512"/>
      <c r="M625" s="158" t="s">
        <v>216</v>
      </c>
      <c r="N625" s="158"/>
      <c r="O625" s="159">
        <f t="shared" si="45"/>
        <v>0</v>
      </c>
      <c r="P625" s="159">
        <f t="shared" si="46"/>
        <v>0</v>
      </c>
      <c r="Q625" s="160">
        <f>IF(M625="nio",0,IF(M625&gt;0,VLOOKUP(G625,'3-Productie normen'!A:L,VLOOKUP(M625,'3-Productie normen'!O:P,2,FALSE),FALSE)))</f>
        <v>0</v>
      </c>
      <c r="R625" s="160">
        <f t="shared" si="47"/>
        <v>0</v>
      </c>
      <c r="S625" s="161">
        <f>VLOOKUP(G625,'3-Productie normen'!A:L,10,FALSE)</f>
        <v>0</v>
      </c>
      <c r="T625" s="161" t="s">
        <v>238</v>
      </c>
      <c r="V625" s="123">
        <f t="shared" si="48"/>
        <v>0</v>
      </c>
    </row>
    <row r="626" spans="1:22" ht="14.1" customHeight="1">
      <c r="A626" s="138">
        <f t="shared" si="49"/>
        <v>626</v>
      </c>
      <c r="B626" s="156" t="s">
        <v>112</v>
      </c>
      <c r="C626" s="156" t="s">
        <v>331</v>
      </c>
      <c r="D626" s="124" t="s">
        <v>190</v>
      </c>
      <c r="E626" s="157"/>
      <c r="F626" s="475" t="s">
        <v>328</v>
      </c>
      <c r="G626" s="121" t="s">
        <v>142</v>
      </c>
      <c r="H626" s="121" t="s">
        <v>191</v>
      </c>
      <c r="I626" s="121" t="s">
        <v>192</v>
      </c>
      <c r="J626" s="482">
        <v>33.92</v>
      </c>
      <c r="K626" s="442">
        <v>1</v>
      </c>
      <c r="L626" s="512"/>
      <c r="M626" s="158">
        <v>52</v>
      </c>
      <c r="N626" s="158"/>
      <c r="O626" s="159" t="e">
        <f t="shared" si="45"/>
        <v>#DIV/0!</v>
      </c>
      <c r="P626" s="159">
        <f t="shared" si="46"/>
        <v>0</v>
      </c>
      <c r="Q626" s="160">
        <f>IF(M626="nio",0,IF(M626&gt;0,VLOOKUP(G626,'3-Productie normen'!A:L,VLOOKUP(M626,'3-Productie normen'!O:P,2,FALSE),FALSE)))</f>
        <v>0</v>
      </c>
      <c r="R626" s="160">
        <f t="shared" si="47"/>
        <v>0</v>
      </c>
      <c r="S626" s="161" t="str">
        <f>VLOOKUP(G626,'3-Productie normen'!A:L,10,FALSE)</f>
        <v>V</v>
      </c>
      <c r="T626" s="161" t="s">
        <v>193</v>
      </c>
      <c r="V626" s="123">
        <f t="shared" si="48"/>
        <v>1763.8400000000001</v>
      </c>
    </row>
    <row r="627" spans="1:22" ht="14.1" customHeight="1">
      <c r="A627" s="138">
        <f t="shared" si="49"/>
        <v>627</v>
      </c>
      <c r="B627" s="156" t="s">
        <v>112</v>
      </c>
      <c r="C627" s="156" t="s">
        <v>331</v>
      </c>
      <c r="D627" s="124" t="s">
        <v>190</v>
      </c>
      <c r="E627" s="157"/>
      <c r="F627" s="475" t="s">
        <v>198</v>
      </c>
      <c r="G627" s="475" t="s">
        <v>160</v>
      </c>
      <c r="H627" s="121" t="s">
        <v>195</v>
      </c>
      <c r="I627" s="121" t="s">
        <v>196</v>
      </c>
      <c r="J627" s="482">
        <v>9.84</v>
      </c>
      <c r="K627" s="442">
        <v>1</v>
      </c>
      <c r="L627" s="512"/>
      <c r="M627" s="158">
        <v>52</v>
      </c>
      <c r="N627" s="158"/>
      <c r="O627" s="159" t="e">
        <f t="shared" si="45"/>
        <v>#DIV/0!</v>
      </c>
      <c r="P627" s="159">
        <f t="shared" si="46"/>
        <v>0</v>
      </c>
      <c r="Q627" s="160">
        <f>IF(M627="nio",0,IF(M627&gt;0,VLOOKUP(G627,'3-Productie normen'!A:L,VLOOKUP(M627,'3-Productie normen'!O:P,2,FALSE),FALSE)))</f>
        <v>0</v>
      </c>
      <c r="R627" s="160">
        <f t="shared" si="47"/>
        <v>0</v>
      </c>
      <c r="S627" s="161" t="str">
        <f>VLOOKUP(G627,'3-Productie normen'!A:L,10,FALSE)</f>
        <v>S</v>
      </c>
      <c r="T627" s="161" t="s">
        <v>193</v>
      </c>
      <c r="V627" s="123">
        <f t="shared" si="48"/>
        <v>511.68</v>
      </c>
    </row>
    <row r="628" spans="1:22" ht="14.1" customHeight="1">
      <c r="A628" s="138">
        <f t="shared" si="49"/>
        <v>628</v>
      </c>
      <c r="B628" s="156" t="s">
        <v>112</v>
      </c>
      <c r="C628" s="156" t="s">
        <v>331</v>
      </c>
      <c r="D628" s="124" t="s">
        <v>190</v>
      </c>
      <c r="E628" s="157"/>
      <c r="F628" s="475" t="s">
        <v>249</v>
      </c>
      <c r="G628" s="475" t="s">
        <v>148</v>
      </c>
      <c r="H628" s="121" t="s">
        <v>195</v>
      </c>
      <c r="I628" s="121" t="s">
        <v>196</v>
      </c>
      <c r="J628" s="482">
        <v>11.11</v>
      </c>
      <c r="K628" s="442">
        <v>1</v>
      </c>
      <c r="L628" s="512"/>
      <c r="M628" s="158">
        <v>52</v>
      </c>
      <c r="N628" s="158"/>
      <c r="O628" s="159" t="e">
        <f t="shared" si="45"/>
        <v>#DIV/0!</v>
      </c>
      <c r="P628" s="159">
        <f t="shared" si="46"/>
        <v>0</v>
      </c>
      <c r="Q628" s="160">
        <f>IF(M628="nio",0,IF(M628&gt;0,VLOOKUP(G628,'3-Productie normen'!A:L,VLOOKUP(M628,'3-Productie normen'!O:P,2,FALSE),FALSE)))</f>
        <v>0</v>
      </c>
      <c r="R628" s="160">
        <f t="shared" si="47"/>
        <v>0</v>
      </c>
      <c r="S628" s="161" t="str">
        <f>VLOOKUP(G628,'3-Productie normen'!A:L,10,FALSE)</f>
        <v>S</v>
      </c>
      <c r="T628" s="161" t="s">
        <v>193</v>
      </c>
      <c r="V628" s="123">
        <f t="shared" si="48"/>
        <v>577.72</v>
      </c>
    </row>
    <row r="629" spans="1:22" ht="14.1" customHeight="1">
      <c r="A629" s="138">
        <f t="shared" si="49"/>
        <v>629</v>
      </c>
      <c r="B629" s="156" t="s">
        <v>112</v>
      </c>
      <c r="C629" s="156" t="s">
        <v>331</v>
      </c>
      <c r="D629" s="124" t="s">
        <v>190</v>
      </c>
      <c r="E629" s="157"/>
      <c r="F629" s="475" t="s">
        <v>214</v>
      </c>
      <c r="G629" s="475" t="s">
        <v>168</v>
      </c>
      <c r="H629" s="121" t="s">
        <v>195</v>
      </c>
      <c r="I629" s="121"/>
      <c r="J629" s="482">
        <v>3.08</v>
      </c>
      <c r="K629" s="442">
        <v>1</v>
      </c>
      <c r="L629" s="512"/>
      <c r="M629" s="158" t="s">
        <v>216</v>
      </c>
      <c r="N629" s="158"/>
      <c r="O629" s="159">
        <f t="shared" si="45"/>
        <v>0</v>
      </c>
      <c r="P629" s="159">
        <f t="shared" si="46"/>
        <v>0</v>
      </c>
      <c r="Q629" s="160">
        <f>IF(M629="nio",0,IF(M629&gt;0,VLOOKUP(G629,'3-Productie normen'!A:L,VLOOKUP(M629,'3-Productie normen'!O:P,2,FALSE),FALSE)))</f>
        <v>0</v>
      </c>
      <c r="R629" s="160">
        <f t="shared" si="47"/>
        <v>0</v>
      </c>
      <c r="S629" s="161">
        <f>VLOOKUP(G629,'3-Productie normen'!A:L,10,FALSE)</f>
        <v>0</v>
      </c>
      <c r="T629" s="161" t="s">
        <v>193</v>
      </c>
      <c r="V629" s="123">
        <f t="shared" si="48"/>
        <v>0</v>
      </c>
    </row>
    <row r="630" spans="1:22" ht="14.1" customHeight="1">
      <c r="A630" s="138">
        <f t="shared" si="49"/>
        <v>630</v>
      </c>
      <c r="B630" s="156" t="s">
        <v>112</v>
      </c>
      <c r="C630" s="156" t="s">
        <v>331</v>
      </c>
      <c r="D630" s="124" t="s">
        <v>190</v>
      </c>
      <c r="E630" s="157"/>
      <c r="F630" s="475" t="s">
        <v>321</v>
      </c>
      <c r="G630" s="475" t="s">
        <v>160</v>
      </c>
      <c r="H630" s="121" t="s">
        <v>195</v>
      </c>
      <c r="I630" s="121" t="s">
        <v>196</v>
      </c>
      <c r="J630" s="482">
        <v>7.84</v>
      </c>
      <c r="K630" s="442">
        <v>1</v>
      </c>
      <c r="L630" s="512"/>
      <c r="M630" s="158">
        <v>52</v>
      </c>
      <c r="N630" s="158"/>
      <c r="O630" s="159" t="e">
        <f t="shared" si="45"/>
        <v>#DIV/0!</v>
      </c>
      <c r="P630" s="159">
        <f t="shared" si="46"/>
        <v>0</v>
      </c>
      <c r="Q630" s="160">
        <f>IF(M630="nio",0,IF(M630&gt;0,VLOOKUP(G630,'3-Productie normen'!A:L,VLOOKUP(M630,'3-Productie normen'!O:P,2,FALSE),FALSE)))</f>
        <v>0</v>
      </c>
      <c r="R630" s="160">
        <f t="shared" si="47"/>
        <v>0</v>
      </c>
      <c r="S630" s="161" t="str">
        <f>VLOOKUP(G630,'3-Productie normen'!A:L,10,FALSE)</f>
        <v>S</v>
      </c>
      <c r="T630" s="161" t="s">
        <v>193</v>
      </c>
      <c r="V630" s="123">
        <f t="shared" si="48"/>
        <v>407.68</v>
      </c>
    </row>
    <row r="631" spans="1:22" ht="14.1" customHeight="1">
      <c r="A631" s="138">
        <f t="shared" si="49"/>
        <v>631</v>
      </c>
      <c r="B631" s="156" t="s">
        <v>112</v>
      </c>
      <c r="C631" s="156" t="s">
        <v>331</v>
      </c>
      <c r="D631" s="124" t="s">
        <v>199</v>
      </c>
      <c r="E631" s="157"/>
      <c r="F631" s="475" t="s">
        <v>200</v>
      </c>
      <c r="G631" s="475" t="s">
        <v>138</v>
      </c>
      <c r="H631" s="121" t="s">
        <v>201</v>
      </c>
      <c r="I631" s="121" t="s">
        <v>202</v>
      </c>
      <c r="J631" s="482">
        <v>68.72</v>
      </c>
      <c r="K631" s="442">
        <v>1</v>
      </c>
      <c r="L631" s="512"/>
      <c r="M631" s="158">
        <v>52</v>
      </c>
      <c r="N631" s="158"/>
      <c r="O631" s="159" t="e">
        <f t="shared" si="45"/>
        <v>#DIV/0!</v>
      </c>
      <c r="P631" s="159">
        <f t="shared" si="46"/>
        <v>0</v>
      </c>
      <c r="Q631" s="160">
        <f>IF(M631="nio",0,IF(M631&gt;0,VLOOKUP(G631,'3-Productie normen'!A:L,VLOOKUP(M631,'3-Productie normen'!O:P,2,FALSE),FALSE)))</f>
        <v>0</v>
      </c>
      <c r="R631" s="160">
        <f t="shared" si="47"/>
        <v>0</v>
      </c>
      <c r="S631" s="161" t="str">
        <f>VLOOKUP(G631,'3-Productie normen'!A:L,10,FALSE)</f>
        <v>B</v>
      </c>
      <c r="T631" s="161" t="s">
        <v>193</v>
      </c>
      <c r="V631" s="123">
        <f t="shared" si="48"/>
        <v>3573.44</v>
      </c>
    </row>
    <row r="632" spans="1:22" ht="14.1" customHeight="1">
      <c r="A632" s="138">
        <f t="shared" si="49"/>
        <v>632</v>
      </c>
      <c r="B632" s="156" t="s">
        <v>112</v>
      </c>
      <c r="C632" s="156" t="s">
        <v>331</v>
      </c>
      <c r="D632" s="124" t="s">
        <v>199</v>
      </c>
      <c r="E632" s="157"/>
      <c r="F632" s="475" t="s">
        <v>200</v>
      </c>
      <c r="G632" s="475" t="s">
        <v>138</v>
      </c>
      <c r="H632" s="121" t="s">
        <v>201</v>
      </c>
      <c r="I632" s="121" t="s">
        <v>202</v>
      </c>
      <c r="J632" s="482">
        <v>12.83</v>
      </c>
      <c r="K632" s="442">
        <v>1</v>
      </c>
      <c r="L632" s="512"/>
      <c r="M632" s="158">
        <v>52</v>
      </c>
      <c r="N632" s="158"/>
      <c r="O632" s="159" t="e">
        <f t="shared" si="45"/>
        <v>#DIV/0!</v>
      </c>
      <c r="P632" s="159">
        <f t="shared" si="46"/>
        <v>0</v>
      </c>
      <c r="Q632" s="160">
        <f>IF(M632="nio",0,IF(M632&gt;0,VLOOKUP(G632,'3-Productie normen'!A:L,VLOOKUP(M632,'3-Productie normen'!O:P,2,FALSE),FALSE)))</f>
        <v>0</v>
      </c>
      <c r="R632" s="160">
        <f t="shared" si="47"/>
        <v>0</v>
      </c>
      <c r="S632" s="161" t="str">
        <f>VLOOKUP(G632,'3-Productie normen'!A:L,10,FALSE)</f>
        <v>B</v>
      </c>
      <c r="T632" s="161" t="s">
        <v>193</v>
      </c>
      <c r="V632" s="123">
        <f t="shared" si="48"/>
        <v>667.16</v>
      </c>
    </row>
    <row r="633" spans="1:22" ht="14.1" customHeight="1">
      <c r="A633" s="138">
        <f t="shared" si="49"/>
        <v>633</v>
      </c>
      <c r="B633" s="156" t="s">
        <v>112</v>
      </c>
      <c r="C633" s="156" t="s">
        <v>331</v>
      </c>
      <c r="D633" s="124" t="s">
        <v>199</v>
      </c>
      <c r="E633" s="157"/>
      <c r="F633" s="475" t="s">
        <v>260</v>
      </c>
      <c r="G633" s="475" t="s">
        <v>166</v>
      </c>
      <c r="H633" s="121" t="s">
        <v>191</v>
      </c>
      <c r="I633" s="121" t="s">
        <v>192</v>
      </c>
      <c r="J633" s="482">
        <v>15.95</v>
      </c>
      <c r="K633" s="442">
        <v>1</v>
      </c>
      <c r="L633" s="512"/>
      <c r="M633" s="158">
        <v>52</v>
      </c>
      <c r="N633" s="158"/>
      <c r="O633" s="159" t="e">
        <f t="shared" si="45"/>
        <v>#DIV/0!</v>
      </c>
      <c r="P633" s="159">
        <f t="shared" si="46"/>
        <v>0</v>
      </c>
      <c r="Q633" s="160">
        <f>IF(M633="nio",0,IF(M633&gt;0,VLOOKUP(G633,'3-Productie normen'!A:L,VLOOKUP(M633,'3-Productie normen'!O:P,2,FALSE),FALSE)))</f>
        <v>0</v>
      </c>
      <c r="R633" s="160">
        <f t="shared" si="47"/>
        <v>0</v>
      </c>
      <c r="S633" s="161" t="str">
        <f>VLOOKUP(G633,'3-Productie normen'!A:L,10,FALSE)</f>
        <v>V</v>
      </c>
      <c r="T633" s="161" t="s">
        <v>193</v>
      </c>
      <c r="V633" s="123">
        <f t="shared" si="48"/>
        <v>829.4</v>
      </c>
    </row>
    <row r="634" spans="1:22" ht="14.1" customHeight="1">
      <c r="A634" s="138">
        <f t="shared" si="49"/>
        <v>634</v>
      </c>
      <c r="B634" s="156" t="s">
        <v>112</v>
      </c>
      <c r="C634" s="156" t="s">
        <v>331</v>
      </c>
      <c r="D634" s="124" t="s">
        <v>199</v>
      </c>
      <c r="E634" s="157"/>
      <c r="F634" s="475" t="s">
        <v>263</v>
      </c>
      <c r="G634" s="169" t="s">
        <v>157</v>
      </c>
      <c r="H634" s="121" t="s">
        <v>191</v>
      </c>
      <c r="I634" s="121" t="s">
        <v>192</v>
      </c>
      <c r="J634" s="482">
        <v>35.57</v>
      </c>
      <c r="K634" s="442">
        <v>1</v>
      </c>
      <c r="L634" s="512"/>
      <c r="M634" s="158">
        <v>52</v>
      </c>
      <c r="N634" s="158"/>
      <c r="O634" s="159" t="e">
        <f t="shared" si="45"/>
        <v>#DIV/0!</v>
      </c>
      <c r="P634" s="159">
        <f t="shared" si="46"/>
        <v>0</v>
      </c>
      <c r="Q634" s="160">
        <f>IF(M634="nio",0,IF(M634&gt;0,VLOOKUP(G634,'3-Productie normen'!A:L,VLOOKUP(M634,'3-Productie normen'!O:P,2,FALSE),FALSE)))</f>
        <v>0</v>
      </c>
      <c r="R634" s="160">
        <f t="shared" si="47"/>
        <v>0</v>
      </c>
      <c r="S634" s="161" t="str">
        <f>VLOOKUP(G634,'3-Productie normen'!A:L,10,FALSE)</f>
        <v>V</v>
      </c>
      <c r="T634" s="161" t="s">
        <v>193</v>
      </c>
      <c r="V634" s="123">
        <f t="shared" si="48"/>
        <v>1849.64</v>
      </c>
    </row>
    <row r="635" spans="1:22" ht="14.1" customHeight="1">
      <c r="A635" s="138">
        <f t="shared" si="49"/>
        <v>635</v>
      </c>
      <c r="B635" s="156" t="s">
        <v>112</v>
      </c>
      <c r="C635" s="156" t="s">
        <v>331</v>
      </c>
      <c r="D635" s="124" t="s">
        <v>199</v>
      </c>
      <c r="E635" s="157"/>
      <c r="F635" s="475" t="s">
        <v>200</v>
      </c>
      <c r="G635" s="475" t="s">
        <v>138</v>
      </c>
      <c r="H635" s="121" t="s">
        <v>201</v>
      </c>
      <c r="I635" s="121" t="s">
        <v>202</v>
      </c>
      <c r="J635" s="482">
        <v>14.7</v>
      </c>
      <c r="K635" s="442">
        <v>1</v>
      </c>
      <c r="L635" s="512"/>
      <c r="M635" s="158">
        <v>52</v>
      </c>
      <c r="N635" s="158"/>
      <c r="O635" s="159" t="e">
        <f t="shared" si="45"/>
        <v>#DIV/0!</v>
      </c>
      <c r="P635" s="159">
        <f t="shared" si="46"/>
        <v>0</v>
      </c>
      <c r="Q635" s="160">
        <f>IF(M635="nio",0,IF(M635&gt;0,VLOOKUP(G635,'3-Productie normen'!A:L,VLOOKUP(M635,'3-Productie normen'!O:P,2,FALSE),FALSE)))</f>
        <v>0</v>
      </c>
      <c r="R635" s="160">
        <f t="shared" si="47"/>
        <v>0</v>
      </c>
      <c r="S635" s="161" t="str">
        <f>VLOOKUP(G635,'3-Productie normen'!A:L,10,FALSE)</f>
        <v>B</v>
      </c>
      <c r="T635" s="161" t="s">
        <v>193</v>
      </c>
      <c r="V635" s="123">
        <f t="shared" si="48"/>
        <v>764.4</v>
      </c>
    </row>
    <row r="636" spans="1:22" ht="14.1" customHeight="1">
      <c r="A636" s="138">
        <f t="shared" si="49"/>
        <v>636</v>
      </c>
      <c r="B636" s="156" t="s">
        <v>112</v>
      </c>
      <c r="C636" s="156" t="s">
        <v>331</v>
      </c>
      <c r="D636" s="124" t="s">
        <v>199</v>
      </c>
      <c r="E636" s="157"/>
      <c r="F636" s="475" t="s">
        <v>204</v>
      </c>
      <c r="G636" s="475" t="s">
        <v>163</v>
      </c>
      <c r="H636" s="121" t="s">
        <v>205</v>
      </c>
      <c r="I636" s="121"/>
      <c r="J636" s="482">
        <v>4</v>
      </c>
      <c r="K636" s="442">
        <v>1</v>
      </c>
      <c r="L636" s="512"/>
      <c r="M636" s="158">
        <v>52</v>
      </c>
      <c r="N636" s="158"/>
      <c r="O636" s="159" t="e">
        <f t="shared" si="45"/>
        <v>#DIV/0!</v>
      </c>
      <c r="P636" s="159">
        <f t="shared" si="46"/>
        <v>0</v>
      </c>
      <c r="Q636" s="160">
        <f>IF(M636="nio",0,IF(M636&gt;0,VLOOKUP(G636,'3-Productie normen'!A:L,VLOOKUP(M636,'3-Productie normen'!O:P,2,FALSE),FALSE)))</f>
        <v>0</v>
      </c>
      <c r="R636" s="160">
        <f t="shared" si="47"/>
        <v>0</v>
      </c>
      <c r="S636" s="161" t="str">
        <f>VLOOKUP(G636,'3-Productie normen'!A:L,10,FALSE)</f>
        <v>V</v>
      </c>
      <c r="T636" s="161" t="s">
        <v>193</v>
      </c>
      <c r="V636" s="123">
        <f t="shared" si="48"/>
        <v>208</v>
      </c>
    </row>
    <row r="637" spans="1:22" ht="14.1" customHeight="1">
      <c r="A637" s="138">
        <f t="shared" si="49"/>
        <v>637</v>
      </c>
      <c r="B637" s="156" t="s">
        <v>112</v>
      </c>
      <c r="C637" s="156" t="s">
        <v>331</v>
      </c>
      <c r="D637" s="124" t="s">
        <v>251</v>
      </c>
      <c r="E637" s="157"/>
      <c r="F637" s="475" t="s">
        <v>200</v>
      </c>
      <c r="G637" s="475" t="s">
        <v>138</v>
      </c>
      <c r="H637" s="121" t="s">
        <v>201</v>
      </c>
      <c r="I637" s="121" t="s">
        <v>202</v>
      </c>
      <c r="J637" s="482">
        <v>47</v>
      </c>
      <c r="K637" s="442">
        <v>1</v>
      </c>
      <c r="L637" s="512"/>
      <c r="M637" s="158">
        <v>52</v>
      </c>
      <c r="N637" s="158"/>
      <c r="O637" s="159" t="e">
        <f t="shared" si="45"/>
        <v>#DIV/0!</v>
      </c>
      <c r="P637" s="159">
        <f t="shared" si="46"/>
        <v>0</v>
      </c>
      <c r="Q637" s="160">
        <f>IF(M637="nio",0,IF(M637&gt;0,VLOOKUP(G637,'3-Productie normen'!A:L,VLOOKUP(M637,'3-Productie normen'!O:P,2,FALSE),FALSE)))</f>
        <v>0</v>
      </c>
      <c r="R637" s="160">
        <f t="shared" si="47"/>
        <v>0</v>
      </c>
      <c r="S637" s="161" t="str">
        <f>VLOOKUP(G637,'3-Productie normen'!A:L,10,FALSE)</f>
        <v>B</v>
      </c>
      <c r="T637" s="161" t="s">
        <v>193</v>
      </c>
      <c r="V637" s="123">
        <f t="shared" si="48"/>
        <v>2444</v>
      </c>
    </row>
    <row r="638" spans="1:22" ht="14.1" customHeight="1">
      <c r="A638" s="138">
        <f t="shared" si="49"/>
        <v>638</v>
      </c>
      <c r="B638" s="156" t="s">
        <v>113</v>
      </c>
      <c r="C638" s="156" t="s">
        <v>332</v>
      </c>
      <c r="D638" s="124" t="s">
        <v>190</v>
      </c>
      <c r="E638" s="157"/>
      <c r="F638" s="475" t="s">
        <v>142</v>
      </c>
      <c r="G638" s="121" t="s">
        <v>142</v>
      </c>
      <c r="H638" s="121" t="s">
        <v>191</v>
      </c>
      <c r="I638" s="121" t="s">
        <v>192</v>
      </c>
      <c r="J638" s="482">
        <v>22</v>
      </c>
      <c r="K638" s="442">
        <v>1</v>
      </c>
      <c r="L638" s="512"/>
      <c r="M638" s="158">
        <v>52</v>
      </c>
      <c r="N638" s="158"/>
      <c r="O638" s="159" t="e">
        <f t="shared" si="45"/>
        <v>#DIV/0!</v>
      </c>
      <c r="P638" s="159">
        <f t="shared" si="46"/>
        <v>0</v>
      </c>
      <c r="Q638" s="160">
        <f>IF(M638="nio",0,IF(M638&gt;0,VLOOKUP(G638,'3-Productie normen'!A:L,VLOOKUP(M638,'3-Productie normen'!O:P,2,FALSE),FALSE)))</f>
        <v>0</v>
      </c>
      <c r="R638" s="160">
        <f t="shared" si="47"/>
        <v>0</v>
      </c>
      <c r="S638" s="161" t="str">
        <f>VLOOKUP(G638,'3-Productie normen'!A:L,10,FALSE)</f>
        <v>V</v>
      </c>
      <c r="T638" s="161" t="s">
        <v>193</v>
      </c>
      <c r="V638" s="123">
        <f t="shared" si="48"/>
        <v>1144</v>
      </c>
    </row>
    <row r="639" spans="1:22" ht="14.1" customHeight="1">
      <c r="A639" s="138">
        <f t="shared" si="49"/>
        <v>639</v>
      </c>
      <c r="B639" s="156" t="s">
        <v>113</v>
      </c>
      <c r="C639" s="156" t="s">
        <v>332</v>
      </c>
      <c r="D639" s="124" t="s">
        <v>190</v>
      </c>
      <c r="E639" s="157"/>
      <c r="F639" s="475" t="s">
        <v>198</v>
      </c>
      <c r="G639" s="475" t="s">
        <v>160</v>
      </c>
      <c r="H639" s="121" t="s">
        <v>195</v>
      </c>
      <c r="I639" s="121" t="s">
        <v>196</v>
      </c>
      <c r="J639" s="482">
        <v>1.2</v>
      </c>
      <c r="K639" s="442">
        <v>1</v>
      </c>
      <c r="L639" s="512"/>
      <c r="M639" s="158">
        <v>52</v>
      </c>
      <c r="N639" s="158"/>
      <c r="O639" s="159" t="e">
        <f t="shared" si="45"/>
        <v>#DIV/0!</v>
      </c>
      <c r="P639" s="159">
        <f t="shared" si="46"/>
        <v>0</v>
      </c>
      <c r="Q639" s="160">
        <f>IF(M639="nio",0,IF(M639&gt;0,VLOOKUP(G639,'3-Productie normen'!A:L,VLOOKUP(M639,'3-Productie normen'!O:P,2,FALSE),FALSE)))</f>
        <v>0</v>
      </c>
      <c r="R639" s="160">
        <f t="shared" si="47"/>
        <v>0</v>
      </c>
      <c r="S639" s="161" t="str">
        <f>VLOOKUP(G639,'3-Productie normen'!A:L,10,FALSE)</f>
        <v>S</v>
      </c>
      <c r="T639" s="161" t="s">
        <v>193</v>
      </c>
      <c r="V639" s="123">
        <f t="shared" si="48"/>
        <v>62.4</v>
      </c>
    </row>
    <row r="640" spans="1:22" ht="14.1" customHeight="1">
      <c r="A640" s="138">
        <f t="shared" si="49"/>
        <v>640</v>
      </c>
      <c r="B640" s="156" t="s">
        <v>113</v>
      </c>
      <c r="C640" s="156" t="s">
        <v>332</v>
      </c>
      <c r="D640" s="124" t="s">
        <v>190</v>
      </c>
      <c r="E640" s="157"/>
      <c r="F640" s="475" t="s">
        <v>204</v>
      </c>
      <c r="G640" s="475" t="s">
        <v>163</v>
      </c>
      <c r="H640" s="121" t="s">
        <v>209</v>
      </c>
      <c r="I640" s="121"/>
      <c r="J640" s="482">
        <v>4</v>
      </c>
      <c r="K640" s="442">
        <v>1</v>
      </c>
      <c r="L640" s="512"/>
      <c r="M640" s="158">
        <v>52</v>
      </c>
      <c r="N640" s="158"/>
      <c r="O640" s="159" t="e">
        <f t="shared" si="45"/>
        <v>#DIV/0!</v>
      </c>
      <c r="P640" s="159">
        <f t="shared" si="46"/>
        <v>0</v>
      </c>
      <c r="Q640" s="160">
        <f>IF(M640="nio",0,IF(M640&gt;0,VLOOKUP(G640,'3-Productie normen'!A:L,VLOOKUP(M640,'3-Productie normen'!O:P,2,FALSE),FALSE)))</f>
        <v>0</v>
      </c>
      <c r="R640" s="160">
        <f t="shared" si="47"/>
        <v>0</v>
      </c>
      <c r="S640" s="161" t="str">
        <f>VLOOKUP(G640,'3-Productie normen'!A:L,10,FALSE)</f>
        <v>V</v>
      </c>
      <c r="T640" s="161" t="s">
        <v>193</v>
      </c>
      <c r="V640" s="123">
        <f t="shared" si="48"/>
        <v>208</v>
      </c>
    </row>
    <row r="641" spans="1:22" ht="14.1" customHeight="1">
      <c r="A641" s="138">
        <f t="shared" si="49"/>
        <v>641</v>
      </c>
      <c r="B641" s="156" t="s">
        <v>113</v>
      </c>
      <c r="C641" s="156" t="s">
        <v>332</v>
      </c>
      <c r="D641" s="124" t="s">
        <v>190</v>
      </c>
      <c r="E641" s="157"/>
      <c r="F641" s="475" t="s">
        <v>321</v>
      </c>
      <c r="G641" s="475" t="s">
        <v>160</v>
      </c>
      <c r="H641" s="121" t="s">
        <v>195</v>
      </c>
      <c r="I641" s="121" t="s">
        <v>196</v>
      </c>
      <c r="J641" s="482">
        <v>2.4</v>
      </c>
      <c r="K641" s="442">
        <v>1</v>
      </c>
      <c r="L641" s="512"/>
      <c r="M641" s="158">
        <v>52</v>
      </c>
      <c r="N641" s="158"/>
      <c r="O641" s="159" t="e">
        <f t="shared" si="45"/>
        <v>#DIV/0!</v>
      </c>
      <c r="P641" s="159">
        <f t="shared" si="46"/>
        <v>0</v>
      </c>
      <c r="Q641" s="160">
        <f>IF(M641="nio",0,IF(M641&gt;0,VLOOKUP(G641,'3-Productie normen'!A:L,VLOOKUP(M641,'3-Productie normen'!O:P,2,FALSE),FALSE)))</f>
        <v>0</v>
      </c>
      <c r="R641" s="160">
        <f t="shared" si="47"/>
        <v>0</v>
      </c>
      <c r="S641" s="161" t="str">
        <f>VLOOKUP(G641,'3-Productie normen'!A:L,10,FALSE)</f>
        <v>S</v>
      </c>
      <c r="T641" s="161" t="s">
        <v>193</v>
      </c>
      <c r="V641" s="123">
        <f t="shared" si="48"/>
        <v>124.8</v>
      </c>
    </row>
    <row r="642" spans="1:22" ht="14.1" customHeight="1">
      <c r="A642" s="138">
        <f t="shared" si="49"/>
        <v>642</v>
      </c>
      <c r="B642" s="156" t="s">
        <v>113</v>
      </c>
      <c r="C642" s="156" t="s">
        <v>332</v>
      </c>
      <c r="D642" s="124" t="s">
        <v>190</v>
      </c>
      <c r="E642" s="157"/>
      <c r="F642" s="475" t="s">
        <v>321</v>
      </c>
      <c r="G642" s="475" t="s">
        <v>160</v>
      </c>
      <c r="H642" s="121" t="s">
        <v>195</v>
      </c>
      <c r="I642" s="121" t="s">
        <v>196</v>
      </c>
      <c r="J642" s="482">
        <v>7.2</v>
      </c>
      <c r="K642" s="442">
        <v>1</v>
      </c>
      <c r="L642" s="512"/>
      <c r="M642" s="158">
        <v>52</v>
      </c>
      <c r="N642" s="158"/>
      <c r="O642" s="159" t="e">
        <f t="shared" si="45"/>
        <v>#DIV/0!</v>
      </c>
      <c r="P642" s="159">
        <f t="shared" si="46"/>
        <v>0</v>
      </c>
      <c r="Q642" s="160">
        <f>IF(M642="nio",0,IF(M642&gt;0,VLOOKUP(G642,'3-Productie normen'!A:L,VLOOKUP(M642,'3-Productie normen'!O:P,2,FALSE),FALSE)))</f>
        <v>0</v>
      </c>
      <c r="R642" s="160">
        <f t="shared" si="47"/>
        <v>0</v>
      </c>
      <c r="S642" s="161" t="str">
        <f>VLOOKUP(G642,'3-Productie normen'!A:L,10,FALSE)</f>
        <v>S</v>
      </c>
      <c r="T642" s="161" t="s">
        <v>193</v>
      </c>
      <c r="V642" s="123">
        <f t="shared" si="48"/>
        <v>374.40000000000003</v>
      </c>
    </row>
    <row r="643" spans="1:22" ht="14.1" customHeight="1">
      <c r="A643" s="138">
        <f t="shared" si="49"/>
        <v>643</v>
      </c>
      <c r="B643" s="156" t="s">
        <v>113</v>
      </c>
      <c r="C643" s="156" t="s">
        <v>332</v>
      </c>
      <c r="D643" s="124" t="s">
        <v>199</v>
      </c>
      <c r="E643" s="157"/>
      <c r="F643" s="475" t="s">
        <v>198</v>
      </c>
      <c r="G643" s="475" t="s">
        <v>160</v>
      </c>
      <c r="H643" s="121" t="s">
        <v>195</v>
      </c>
      <c r="I643" s="121" t="s">
        <v>196</v>
      </c>
      <c r="J643" s="482">
        <v>1.5</v>
      </c>
      <c r="K643" s="442">
        <v>1</v>
      </c>
      <c r="L643" s="512"/>
      <c r="M643" s="158">
        <v>52</v>
      </c>
      <c r="N643" s="158"/>
      <c r="O643" s="159" t="e">
        <f t="shared" si="45"/>
        <v>#DIV/0!</v>
      </c>
      <c r="P643" s="159">
        <f t="shared" si="46"/>
        <v>0</v>
      </c>
      <c r="Q643" s="160">
        <f>IF(M643="nio",0,IF(M643&gt;0,VLOOKUP(G643,'3-Productie normen'!A:L,VLOOKUP(M643,'3-Productie normen'!O:P,2,FALSE),FALSE)))</f>
        <v>0</v>
      </c>
      <c r="R643" s="160">
        <f t="shared" si="47"/>
        <v>0</v>
      </c>
      <c r="S643" s="161" t="str">
        <f>VLOOKUP(G643,'3-Productie normen'!A:L,10,FALSE)</f>
        <v>S</v>
      </c>
      <c r="T643" s="161" t="s">
        <v>193</v>
      </c>
      <c r="V643" s="123">
        <f t="shared" si="48"/>
        <v>78</v>
      </c>
    </row>
    <row r="644" spans="1:22" ht="14.1" customHeight="1">
      <c r="A644" s="138">
        <f t="shared" si="49"/>
        <v>644</v>
      </c>
      <c r="B644" s="156" t="s">
        <v>113</v>
      </c>
      <c r="C644" s="156" t="s">
        <v>332</v>
      </c>
      <c r="D644" s="124" t="s">
        <v>199</v>
      </c>
      <c r="E644" s="157"/>
      <c r="F644" s="475" t="s">
        <v>198</v>
      </c>
      <c r="G644" s="475" t="s">
        <v>160</v>
      </c>
      <c r="H644" s="121" t="s">
        <v>195</v>
      </c>
      <c r="I644" s="121" t="s">
        <v>196</v>
      </c>
      <c r="J644" s="482">
        <v>1.5</v>
      </c>
      <c r="K644" s="442">
        <v>1</v>
      </c>
      <c r="L644" s="512"/>
      <c r="M644" s="158">
        <v>52</v>
      </c>
      <c r="N644" s="158"/>
      <c r="O644" s="159" t="e">
        <f t="shared" si="45"/>
        <v>#DIV/0!</v>
      </c>
      <c r="P644" s="159">
        <f t="shared" si="46"/>
        <v>0</v>
      </c>
      <c r="Q644" s="160">
        <f>IF(M644="nio",0,IF(M644&gt;0,VLOOKUP(G644,'3-Productie normen'!A:L,VLOOKUP(M644,'3-Productie normen'!O:P,2,FALSE),FALSE)))</f>
        <v>0</v>
      </c>
      <c r="R644" s="160">
        <f t="shared" si="47"/>
        <v>0</v>
      </c>
      <c r="S644" s="161" t="str">
        <f>VLOOKUP(G644,'3-Productie normen'!A:L,10,FALSE)</f>
        <v>S</v>
      </c>
      <c r="T644" s="161" t="s">
        <v>193</v>
      </c>
      <c r="V644" s="123">
        <f t="shared" si="48"/>
        <v>78</v>
      </c>
    </row>
    <row r="645" spans="1:22" ht="14.1" customHeight="1">
      <c r="A645" s="138">
        <f t="shared" si="49"/>
        <v>645</v>
      </c>
      <c r="B645" s="156" t="s">
        <v>113</v>
      </c>
      <c r="C645" s="156" t="s">
        <v>332</v>
      </c>
      <c r="D645" s="124" t="s">
        <v>199</v>
      </c>
      <c r="E645" s="157"/>
      <c r="F645" s="475" t="s">
        <v>263</v>
      </c>
      <c r="G645" s="169" t="s">
        <v>157</v>
      </c>
      <c r="H645" s="121" t="s">
        <v>191</v>
      </c>
      <c r="I645" s="121" t="s">
        <v>192</v>
      </c>
      <c r="J645" s="482">
        <v>75.599999999999994</v>
      </c>
      <c r="K645" s="442">
        <v>1</v>
      </c>
      <c r="L645" s="512"/>
      <c r="M645" s="158">
        <v>52</v>
      </c>
      <c r="N645" s="158"/>
      <c r="O645" s="159" t="e">
        <f t="shared" si="45"/>
        <v>#DIV/0!</v>
      </c>
      <c r="P645" s="159">
        <f t="shared" si="46"/>
        <v>0</v>
      </c>
      <c r="Q645" s="160">
        <f>IF(M645="nio",0,IF(M645&gt;0,VLOOKUP(G645,'3-Productie normen'!A:L,VLOOKUP(M645,'3-Productie normen'!O:P,2,FALSE),FALSE)))</f>
        <v>0</v>
      </c>
      <c r="R645" s="160">
        <f t="shared" si="47"/>
        <v>0</v>
      </c>
      <c r="S645" s="161" t="str">
        <f>VLOOKUP(G645,'3-Productie normen'!A:L,10,FALSE)</f>
        <v>V</v>
      </c>
      <c r="T645" s="161" t="s">
        <v>193</v>
      </c>
      <c r="V645" s="123">
        <f t="shared" si="48"/>
        <v>3931.2</v>
      </c>
    </row>
    <row r="646" spans="1:22" ht="14.1" customHeight="1">
      <c r="A646" s="138">
        <f t="shared" si="49"/>
        <v>646</v>
      </c>
      <c r="B646" s="156" t="s">
        <v>113</v>
      </c>
      <c r="C646" s="156" t="s">
        <v>332</v>
      </c>
      <c r="D646" s="124" t="s">
        <v>199</v>
      </c>
      <c r="E646" s="157"/>
      <c r="F646" s="475" t="s">
        <v>212</v>
      </c>
      <c r="G646" s="475" t="s">
        <v>166</v>
      </c>
      <c r="H646" s="121" t="s">
        <v>201</v>
      </c>
      <c r="I646" s="121" t="s">
        <v>202</v>
      </c>
      <c r="J646" s="482">
        <v>4.84</v>
      </c>
      <c r="K646" s="442">
        <v>1</v>
      </c>
      <c r="L646" s="512"/>
      <c r="M646" s="158">
        <v>52</v>
      </c>
      <c r="N646" s="158"/>
      <c r="O646" s="159" t="e">
        <f t="shared" si="45"/>
        <v>#DIV/0!</v>
      </c>
      <c r="P646" s="159">
        <f t="shared" si="46"/>
        <v>0</v>
      </c>
      <c r="Q646" s="160">
        <f>IF(M646="nio",0,IF(M646&gt;0,VLOOKUP(G646,'3-Productie normen'!A:L,VLOOKUP(M646,'3-Productie normen'!O:P,2,FALSE),FALSE)))</f>
        <v>0</v>
      </c>
      <c r="R646" s="160">
        <f t="shared" si="47"/>
        <v>0</v>
      </c>
      <c r="S646" s="161" t="str">
        <f>VLOOKUP(G646,'3-Productie normen'!A:L,10,FALSE)</f>
        <v>V</v>
      </c>
      <c r="T646" s="161" t="s">
        <v>193</v>
      </c>
      <c r="V646" s="123">
        <f t="shared" si="48"/>
        <v>251.68</v>
      </c>
    </row>
    <row r="647" spans="1:22" ht="14.1" customHeight="1">
      <c r="A647" s="138">
        <f t="shared" si="49"/>
        <v>647</v>
      </c>
      <c r="B647" s="156" t="s">
        <v>120</v>
      </c>
      <c r="C647" s="156" t="s">
        <v>333</v>
      </c>
      <c r="D647" s="124" t="s">
        <v>190</v>
      </c>
      <c r="E647" s="157"/>
      <c r="F647" s="475" t="s">
        <v>212</v>
      </c>
      <c r="G647" s="475" t="s">
        <v>166</v>
      </c>
      <c r="H647" s="121" t="s">
        <v>191</v>
      </c>
      <c r="I647" s="121" t="s">
        <v>192</v>
      </c>
      <c r="J647" s="482">
        <v>3.74</v>
      </c>
      <c r="K647" s="442">
        <v>1</v>
      </c>
      <c r="L647" s="512"/>
      <c r="M647" s="158">
        <v>52</v>
      </c>
      <c r="N647" s="158"/>
      <c r="O647" s="159" t="e">
        <f t="shared" si="45"/>
        <v>#DIV/0!</v>
      </c>
      <c r="P647" s="159">
        <f t="shared" si="46"/>
        <v>0</v>
      </c>
      <c r="Q647" s="160">
        <f>IF(M647="nio",0,IF(M647&gt;0,VLOOKUP(G647,'3-Productie normen'!A:L,VLOOKUP(M647,'3-Productie normen'!O:P,2,FALSE),FALSE)))</f>
        <v>0</v>
      </c>
      <c r="R647" s="160">
        <f t="shared" si="47"/>
        <v>0</v>
      </c>
      <c r="S647" s="161" t="str">
        <f>VLOOKUP(G647,'3-Productie normen'!A:L,10,FALSE)</f>
        <v>V</v>
      </c>
      <c r="T647" s="161" t="s">
        <v>193</v>
      </c>
      <c r="V647" s="123">
        <f t="shared" si="48"/>
        <v>194.48000000000002</v>
      </c>
    </row>
    <row r="648" spans="1:22" ht="14.1" customHeight="1">
      <c r="A648" s="138">
        <f t="shared" si="49"/>
        <v>648</v>
      </c>
      <c r="B648" s="156" t="s">
        <v>120</v>
      </c>
      <c r="C648" s="156" t="s">
        <v>333</v>
      </c>
      <c r="D648" s="124" t="s">
        <v>190</v>
      </c>
      <c r="E648" s="157"/>
      <c r="F648" s="475" t="s">
        <v>321</v>
      </c>
      <c r="G648" s="475" t="s">
        <v>160</v>
      </c>
      <c r="H648" s="121" t="s">
        <v>195</v>
      </c>
      <c r="I648" s="121" t="s">
        <v>196</v>
      </c>
      <c r="J648" s="482">
        <v>3.36</v>
      </c>
      <c r="K648" s="442">
        <v>1</v>
      </c>
      <c r="L648" s="512"/>
      <c r="M648" s="158">
        <v>52</v>
      </c>
      <c r="N648" s="158"/>
      <c r="O648" s="159" t="e">
        <f t="shared" si="45"/>
        <v>#DIV/0!</v>
      </c>
      <c r="P648" s="159">
        <f t="shared" si="46"/>
        <v>0</v>
      </c>
      <c r="Q648" s="160">
        <f>IF(M648="nio",0,IF(M648&gt;0,VLOOKUP(G648,'3-Productie normen'!A:L,VLOOKUP(M648,'3-Productie normen'!O:P,2,FALSE),FALSE)))</f>
        <v>0</v>
      </c>
      <c r="R648" s="160">
        <f t="shared" si="47"/>
        <v>0</v>
      </c>
      <c r="S648" s="161" t="str">
        <f>VLOOKUP(G648,'3-Productie normen'!A:L,10,FALSE)</f>
        <v>S</v>
      </c>
      <c r="T648" s="161" t="s">
        <v>193</v>
      </c>
      <c r="V648" s="123">
        <f t="shared" si="48"/>
        <v>174.72</v>
      </c>
    </row>
    <row r="649" spans="1:22" ht="14.1" customHeight="1">
      <c r="A649" s="138">
        <f t="shared" si="49"/>
        <v>649</v>
      </c>
      <c r="B649" s="156" t="s">
        <v>120</v>
      </c>
      <c r="C649" s="156" t="s">
        <v>333</v>
      </c>
      <c r="D649" s="124" t="s">
        <v>190</v>
      </c>
      <c r="E649" s="157"/>
      <c r="F649" s="475" t="s">
        <v>321</v>
      </c>
      <c r="G649" s="475" t="s">
        <v>160</v>
      </c>
      <c r="H649" s="121" t="s">
        <v>195</v>
      </c>
      <c r="I649" s="121" t="s">
        <v>196</v>
      </c>
      <c r="J649" s="482">
        <v>3.36</v>
      </c>
      <c r="K649" s="442">
        <v>1</v>
      </c>
      <c r="L649" s="512"/>
      <c r="M649" s="158">
        <v>52</v>
      </c>
      <c r="N649" s="158"/>
      <c r="O649" s="159" t="e">
        <f t="shared" si="45"/>
        <v>#DIV/0!</v>
      </c>
      <c r="P649" s="159">
        <f t="shared" si="46"/>
        <v>0</v>
      </c>
      <c r="Q649" s="160">
        <f>IF(M649="nio",0,IF(M649&gt;0,VLOOKUP(G649,'3-Productie normen'!A:L,VLOOKUP(M649,'3-Productie normen'!O:P,2,FALSE),FALSE)))</f>
        <v>0</v>
      </c>
      <c r="R649" s="160">
        <f t="shared" si="47"/>
        <v>0</v>
      </c>
      <c r="S649" s="161" t="str">
        <f>VLOOKUP(G649,'3-Productie normen'!A:L,10,FALSE)</f>
        <v>S</v>
      </c>
      <c r="T649" s="161" t="s">
        <v>193</v>
      </c>
      <c r="V649" s="123">
        <f t="shared" si="48"/>
        <v>174.72</v>
      </c>
    </row>
    <row r="650" spans="1:22" ht="14.1" customHeight="1">
      <c r="A650" s="138">
        <f t="shared" si="49"/>
        <v>650</v>
      </c>
      <c r="B650" s="156" t="s">
        <v>120</v>
      </c>
      <c r="C650" s="156" t="s">
        <v>333</v>
      </c>
      <c r="D650" s="124" t="s">
        <v>190</v>
      </c>
      <c r="E650" s="157"/>
      <c r="F650" s="475" t="s">
        <v>198</v>
      </c>
      <c r="G650" s="475" t="s">
        <v>160</v>
      </c>
      <c r="H650" s="121" t="s">
        <v>195</v>
      </c>
      <c r="I650" s="121" t="s">
        <v>196</v>
      </c>
      <c r="J650" s="482">
        <v>3.57</v>
      </c>
      <c r="K650" s="442">
        <v>1</v>
      </c>
      <c r="L650" s="512"/>
      <c r="M650" s="158">
        <v>52</v>
      </c>
      <c r="N650" s="158"/>
      <c r="O650" s="159" t="e">
        <f t="shared" ref="O650:O713" si="50">IF(M650="nio",0,IF(M650&gt;0,M650*J650/Q650,0))*K650</f>
        <v>#DIV/0!</v>
      </c>
      <c r="P650" s="159">
        <f t="shared" ref="P650:P713" si="51">IF(N650&gt;0,N650*J650/R650,0)*L650</f>
        <v>0</v>
      </c>
      <c r="Q650" s="160">
        <f>IF(M650="nio",0,IF(M650&gt;0,VLOOKUP(G650,'3-Productie normen'!A:L,VLOOKUP(M650,'3-Productie normen'!O:P,2,FALSE),FALSE)))</f>
        <v>0</v>
      </c>
      <c r="R650" s="160">
        <f t="shared" ref="R650:R713" si="52">IF(N650&gt;0,Q650*$R$8,0)</f>
        <v>0</v>
      </c>
      <c r="S650" s="161" t="str">
        <f>VLOOKUP(G650,'3-Productie normen'!A:L,10,FALSE)</f>
        <v>S</v>
      </c>
      <c r="T650" s="161" t="s">
        <v>193</v>
      </c>
      <c r="V650" s="123">
        <f t="shared" ref="V650:V713" si="53">SUM(M650:M650)*J650</f>
        <v>185.64</v>
      </c>
    </row>
    <row r="651" spans="1:22" ht="14.1" customHeight="1">
      <c r="A651" s="138">
        <f t="shared" ref="A651:A714" si="54">A650+1</f>
        <v>651</v>
      </c>
      <c r="B651" s="156" t="s">
        <v>120</v>
      </c>
      <c r="C651" s="156" t="s">
        <v>333</v>
      </c>
      <c r="D651" s="124" t="s">
        <v>190</v>
      </c>
      <c r="E651" s="157"/>
      <c r="F651" s="475" t="s">
        <v>198</v>
      </c>
      <c r="G651" s="475" t="s">
        <v>160</v>
      </c>
      <c r="H651" s="121" t="s">
        <v>195</v>
      </c>
      <c r="I651" s="121" t="s">
        <v>196</v>
      </c>
      <c r="J651" s="482">
        <v>3.57</v>
      </c>
      <c r="K651" s="442">
        <v>1</v>
      </c>
      <c r="L651" s="512"/>
      <c r="M651" s="158">
        <v>52</v>
      </c>
      <c r="N651" s="158"/>
      <c r="O651" s="159" t="e">
        <f t="shared" si="50"/>
        <v>#DIV/0!</v>
      </c>
      <c r="P651" s="159">
        <f t="shared" si="51"/>
        <v>0</v>
      </c>
      <c r="Q651" s="160">
        <f>IF(M651="nio",0,IF(M651&gt;0,VLOOKUP(G651,'3-Productie normen'!A:L,VLOOKUP(M651,'3-Productie normen'!O:P,2,FALSE),FALSE)))</f>
        <v>0</v>
      </c>
      <c r="R651" s="160">
        <f t="shared" si="52"/>
        <v>0</v>
      </c>
      <c r="S651" s="161" t="str">
        <f>VLOOKUP(G651,'3-Productie normen'!A:L,10,FALSE)</f>
        <v>S</v>
      </c>
      <c r="T651" s="161" t="s">
        <v>193</v>
      </c>
      <c r="V651" s="123">
        <f t="shared" si="53"/>
        <v>185.64</v>
      </c>
    </row>
    <row r="652" spans="1:22" ht="14.1" customHeight="1">
      <c r="A652" s="138">
        <f t="shared" si="54"/>
        <v>652</v>
      </c>
      <c r="B652" s="156" t="s">
        <v>120</v>
      </c>
      <c r="C652" s="156" t="s">
        <v>333</v>
      </c>
      <c r="D652" s="124" t="s">
        <v>190</v>
      </c>
      <c r="E652" s="157"/>
      <c r="F652" s="475" t="s">
        <v>263</v>
      </c>
      <c r="G652" s="169" t="s">
        <v>157</v>
      </c>
      <c r="H652" s="121" t="s">
        <v>191</v>
      </c>
      <c r="I652" s="121" t="s">
        <v>192</v>
      </c>
      <c r="J652" s="482">
        <v>33.590000000000003</v>
      </c>
      <c r="K652" s="442">
        <v>1</v>
      </c>
      <c r="L652" s="512"/>
      <c r="M652" s="158">
        <v>52</v>
      </c>
      <c r="N652" s="158"/>
      <c r="O652" s="159" t="e">
        <f t="shared" si="50"/>
        <v>#DIV/0!</v>
      </c>
      <c r="P652" s="159">
        <f t="shared" si="51"/>
        <v>0</v>
      </c>
      <c r="Q652" s="160">
        <f>IF(M652="nio",0,IF(M652&gt;0,VLOOKUP(G652,'3-Productie normen'!A:L,VLOOKUP(M652,'3-Productie normen'!O:P,2,FALSE),FALSE)))</f>
        <v>0</v>
      </c>
      <c r="R652" s="160">
        <f t="shared" si="52"/>
        <v>0</v>
      </c>
      <c r="S652" s="161" t="str">
        <f>VLOOKUP(G652,'3-Productie normen'!A:L,10,FALSE)</f>
        <v>V</v>
      </c>
      <c r="T652" s="161" t="s">
        <v>193</v>
      </c>
      <c r="V652" s="123">
        <f t="shared" si="53"/>
        <v>1746.6800000000003</v>
      </c>
    </row>
    <row r="653" spans="1:22" ht="14.1" customHeight="1">
      <c r="A653" s="138">
        <f t="shared" si="54"/>
        <v>653</v>
      </c>
      <c r="B653" s="156" t="s">
        <v>120</v>
      </c>
      <c r="C653" s="156" t="s">
        <v>333</v>
      </c>
      <c r="D653" s="124" t="s">
        <v>190</v>
      </c>
      <c r="E653" s="157"/>
      <c r="F653" s="475" t="s">
        <v>249</v>
      </c>
      <c r="G653" s="475" t="s">
        <v>148</v>
      </c>
      <c r="H653" s="121" t="s">
        <v>195</v>
      </c>
      <c r="I653" s="121" t="s">
        <v>196</v>
      </c>
      <c r="J653" s="482">
        <v>17.739999999999998</v>
      </c>
      <c r="K653" s="442">
        <v>1</v>
      </c>
      <c r="L653" s="512"/>
      <c r="M653" s="158">
        <v>52</v>
      </c>
      <c r="N653" s="158"/>
      <c r="O653" s="159" t="e">
        <f t="shared" si="50"/>
        <v>#DIV/0!</v>
      </c>
      <c r="P653" s="159">
        <f t="shared" si="51"/>
        <v>0</v>
      </c>
      <c r="Q653" s="160">
        <f>IF(M653="nio",0,IF(M653&gt;0,VLOOKUP(G653,'3-Productie normen'!A:L,VLOOKUP(M653,'3-Productie normen'!O:P,2,FALSE),FALSE)))</f>
        <v>0</v>
      </c>
      <c r="R653" s="160">
        <f t="shared" si="52"/>
        <v>0</v>
      </c>
      <c r="S653" s="161" t="str">
        <f>VLOOKUP(G653,'3-Productie normen'!A:L,10,FALSE)</f>
        <v>S</v>
      </c>
      <c r="T653" s="161" t="s">
        <v>193</v>
      </c>
      <c r="V653" s="123">
        <f t="shared" si="53"/>
        <v>922.4799999999999</v>
      </c>
    </row>
    <row r="654" spans="1:22" ht="14.1" customHeight="1">
      <c r="A654" s="138">
        <f t="shared" si="54"/>
        <v>654</v>
      </c>
      <c r="B654" s="156" t="s">
        <v>122</v>
      </c>
      <c r="C654" s="156" t="s">
        <v>334</v>
      </c>
      <c r="D654" s="124" t="s">
        <v>190</v>
      </c>
      <c r="E654" s="157"/>
      <c r="F654" s="475" t="s">
        <v>197</v>
      </c>
      <c r="G654" s="475" t="s">
        <v>160</v>
      </c>
      <c r="H654" s="121" t="s">
        <v>195</v>
      </c>
      <c r="I654" s="121" t="s">
        <v>196</v>
      </c>
      <c r="J654" s="482">
        <v>2.64</v>
      </c>
      <c r="K654" s="442">
        <v>1</v>
      </c>
      <c r="L654" s="512"/>
      <c r="M654" s="158">
        <v>52</v>
      </c>
      <c r="N654" s="158"/>
      <c r="O654" s="159" t="e">
        <f t="shared" si="50"/>
        <v>#DIV/0!</v>
      </c>
      <c r="P654" s="159">
        <f t="shared" si="51"/>
        <v>0</v>
      </c>
      <c r="Q654" s="160">
        <f>IF(M654="nio",0,IF(M654&gt;0,VLOOKUP(G654,'3-Productie normen'!A:L,VLOOKUP(M654,'3-Productie normen'!O:P,2,FALSE),FALSE)))</f>
        <v>0</v>
      </c>
      <c r="R654" s="160">
        <f t="shared" si="52"/>
        <v>0</v>
      </c>
      <c r="S654" s="161" t="str">
        <f>VLOOKUP(G654,'3-Productie normen'!A:L,10,FALSE)</f>
        <v>S</v>
      </c>
      <c r="T654" s="161" t="s">
        <v>193</v>
      </c>
      <c r="V654" s="123">
        <f t="shared" si="53"/>
        <v>137.28</v>
      </c>
    </row>
    <row r="655" spans="1:22" ht="14.1" customHeight="1">
      <c r="A655" s="138">
        <f t="shared" si="54"/>
        <v>655</v>
      </c>
      <c r="B655" s="156" t="s">
        <v>122</v>
      </c>
      <c r="C655" s="156" t="s">
        <v>334</v>
      </c>
      <c r="D655" s="124" t="s">
        <v>190</v>
      </c>
      <c r="E655" s="157"/>
      <c r="F655" s="475" t="s">
        <v>198</v>
      </c>
      <c r="G655" s="475" t="s">
        <v>160</v>
      </c>
      <c r="H655" s="121" t="s">
        <v>195</v>
      </c>
      <c r="I655" s="121" t="s">
        <v>196</v>
      </c>
      <c r="J655" s="482">
        <v>1.2</v>
      </c>
      <c r="K655" s="442">
        <v>1</v>
      </c>
      <c r="L655" s="512"/>
      <c r="M655" s="158">
        <v>52</v>
      </c>
      <c r="N655" s="158"/>
      <c r="O655" s="159" t="e">
        <f t="shared" si="50"/>
        <v>#DIV/0!</v>
      </c>
      <c r="P655" s="159">
        <f t="shared" si="51"/>
        <v>0</v>
      </c>
      <c r="Q655" s="160">
        <f>IF(M655="nio",0,IF(M655&gt;0,VLOOKUP(G655,'3-Productie normen'!A:L,VLOOKUP(M655,'3-Productie normen'!O:P,2,FALSE),FALSE)))</f>
        <v>0</v>
      </c>
      <c r="R655" s="160">
        <f t="shared" si="52"/>
        <v>0</v>
      </c>
      <c r="S655" s="161" t="str">
        <f>VLOOKUP(G655,'3-Productie normen'!A:L,10,FALSE)</f>
        <v>S</v>
      </c>
      <c r="T655" s="161" t="s">
        <v>193</v>
      </c>
      <c r="V655" s="123">
        <f t="shared" si="53"/>
        <v>62.4</v>
      </c>
    </row>
    <row r="656" spans="1:22" ht="14.1" customHeight="1">
      <c r="A656" s="138">
        <f t="shared" si="54"/>
        <v>656</v>
      </c>
      <c r="B656" s="156" t="s">
        <v>122</v>
      </c>
      <c r="C656" s="156" t="s">
        <v>334</v>
      </c>
      <c r="D656" s="124" t="s">
        <v>190</v>
      </c>
      <c r="E656" s="157"/>
      <c r="F656" s="475" t="s">
        <v>198</v>
      </c>
      <c r="G656" s="475" t="s">
        <v>160</v>
      </c>
      <c r="H656" s="121" t="s">
        <v>195</v>
      </c>
      <c r="I656" s="121" t="s">
        <v>196</v>
      </c>
      <c r="J656" s="482">
        <v>1.2</v>
      </c>
      <c r="K656" s="442">
        <v>1</v>
      </c>
      <c r="L656" s="512"/>
      <c r="M656" s="158">
        <v>52</v>
      </c>
      <c r="N656" s="158"/>
      <c r="O656" s="159" t="e">
        <f t="shared" si="50"/>
        <v>#DIV/0!</v>
      </c>
      <c r="P656" s="159">
        <f t="shared" si="51"/>
        <v>0</v>
      </c>
      <c r="Q656" s="160">
        <f>IF(M656="nio",0,IF(M656&gt;0,VLOOKUP(G656,'3-Productie normen'!A:L,VLOOKUP(M656,'3-Productie normen'!O:P,2,FALSE),FALSE)))</f>
        <v>0</v>
      </c>
      <c r="R656" s="160">
        <f t="shared" si="52"/>
        <v>0</v>
      </c>
      <c r="S656" s="161" t="str">
        <f>VLOOKUP(G656,'3-Productie normen'!A:L,10,FALSE)</f>
        <v>S</v>
      </c>
      <c r="T656" s="161" t="s">
        <v>193</v>
      </c>
      <c r="V656" s="123">
        <f t="shared" si="53"/>
        <v>62.4</v>
      </c>
    </row>
    <row r="657" spans="1:22" ht="14.1" customHeight="1">
      <c r="A657" s="138">
        <f t="shared" si="54"/>
        <v>657</v>
      </c>
      <c r="B657" s="156" t="s">
        <v>122</v>
      </c>
      <c r="C657" s="156" t="s">
        <v>334</v>
      </c>
      <c r="D657" s="124" t="s">
        <v>190</v>
      </c>
      <c r="E657" s="157"/>
      <c r="F657" s="475" t="s">
        <v>197</v>
      </c>
      <c r="G657" s="475" t="s">
        <v>160</v>
      </c>
      <c r="H657" s="121" t="s">
        <v>195</v>
      </c>
      <c r="I657" s="121" t="s">
        <v>196</v>
      </c>
      <c r="J657" s="482">
        <v>2.64</v>
      </c>
      <c r="K657" s="442">
        <v>1</v>
      </c>
      <c r="L657" s="512"/>
      <c r="M657" s="158">
        <v>52</v>
      </c>
      <c r="N657" s="158"/>
      <c r="O657" s="159" t="e">
        <f t="shared" si="50"/>
        <v>#DIV/0!</v>
      </c>
      <c r="P657" s="159">
        <f t="shared" si="51"/>
        <v>0</v>
      </c>
      <c r="Q657" s="160">
        <f>IF(M657="nio",0,IF(M657&gt;0,VLOOKUP(G657,'3-Productie normen'!A:L,VLOOKUP(M657,'3-Productie normen'!O:P,2,FALSE),FALSE)))</f>
        <v>0</v>
      </c>
      <c r="R657" s="160">
        <f t="shared" si="52"/>
        <v>0</v>
      </c>
      <c r="S657" s="161" t="str">
        <f>VLOOKUP(G657,'3-Productie normen'!A:L,10,FALSE)</f>
        <v>S</v>
      </c>
      <c r="T657" s="161" t="s">
        <v>193</v>
      </c>
      <c r="V657" s="123">
        <f t="shared" si="53"/>
        <v>137.28</v>
      </c>
    </row>
    <row r="658" spans="1:22" ht="14.1" customHeight="1">
      <c r="A658" s="138">
        <f t="shared" si="54"/>
        <v>658</v>
      </c>
      <c r="B658" s="156" t="s">
        <v>122</v>
      </c>
      <c r="C658" s="156" t="s">
        <v>334</v>
      </c>
      <c r="D658" s="124" t="s">
        <v>190</v>
      </c>
      <c r="E658" s="157"/>
      <c r="F658" s="475" t="s">
        <v>198</v>
      </c>
      <c r="G658" s="475" t="s">
        <v>160</v>
      </c>
      <c r="H658" s="121" t="s">
        <v>195</v>
      </c>
      <c r="I658" s="121" t="s">
        <v>196</v>
      </c>
      <c r="J658" s="482">
        <v>1.2</v>
      </c>
      <c r="K658" s="442">
        <v>1</v>
      </c>
      <c r="L658" s="512"/>
      <c r="M658" s="158">
        <v>52</v>
      </c>
      <c r="N658" s="158"/>
      <c r="O658" s="159" t="e">
        <f t="shared" si="50"/>
        <v>#DIV/0!</v>
      </c>
      <c r="P658" s="159">
        <f t="shared" si="51"/>
        <v>0</v>
      </c>
      <c r="Q658" s="160">
        <f>IF(M658="nio",0,IF(M658&gt;0,VLOOKUP(G658,'3-Productie normen'!A:L,VLOOKUP(M658,'3-Productie normen'!O:P,2,FALSE),FALSE)))</f>
        <v>0</v>
      </c>
      <c r="R658" s="160">
        <f t="shared" si="52"/>
        <v>0</v>
      </c>
      <c r="S658" s="161" t="str">
        <f>VLOOKUP(G658,'3-Productie normen'!A:L,10,FALSE)</f>
        <v>S</v>
      </c>
      <c r="T658" s="161" t="s">
        <v>193</v>
      </c>
      <c r="V658" s="123">
        <f t="shared" si="53"/>
        <v>62.4</v>
      </c>
    </row>
    <row r="659" spans="1:22" ht="14.1" customHeight="1">
      <c r="A659" s="138">
        <f t="shared" si="54"/>
        <v>659</v>
      </c>
      <c r="B659" s="156" t="s">
        <v>122</v>
      </c>
      <c r="C659" s="156" t="s">
        <v>334</v>
      </c>
      <c r="D659" s="124" t="s">
        <v>190</v>
      </c>
      <c r="E659" s="157"/>
      <c r="F659" s="475" t="s">
        <v>198</v>
      </c>
      <c r="G659" s="475" t="s">
        <v>160</v>
      </c>
      <c r="H659" s="121" t="s">
        <v>195</v>
      </c>
      <c r="I659" s="121" t="s">
        <v>196</v>
      </c>
      <c r="J659" s="482">
        <v>1.2</v>
      </c>
      <c r="K659" s="442">
        <v>1</v>
      </c>
      <c r="L659" s="512"/>
      <c r="M659" s="158">
        <v>52</v>
      </c>
      <c r="N659" s="158"/>
      <c r="O659" s="159" t="e">
        <f t="shared" si="50"/>
        <v>#DIV/0!</v>
      </c>
      <c r="P659" s="159">
        <f t="shared" si="51"/>
        <v>0</v>
      </c>
      <c r="Q659" s="160">
        <f>IF(M659="nio",0,IF(M659&gt;0,VLOOKUP(G659,'3-Productie normen'!A:L,VLOOKUP(M659,'3-Productie normen'!O:P,2,FALSE),FALSE)))</f>
        <v>0</v>
      </c>
      <c r="R659" s="160">
        <f t="shared" si="52"/>
        <v>0</v>
      </c>
      <c r="S659" s="161" t="str">
        <f>VLOOKUP(G659,'3-Productie normen'!A:L,10,FALSE)</f>
        <v>S</v>
      </c>
      <c r="T659" s="161" t="s">
        <v>193</v>
      </c>
      <c r="V659" s="123">
        <f t="shared" si="53"/>
        <v>62.4</v>
      </c>
    </row>
    <row r="660" spans="1:22" ht="14.1" customHeight="1">
      <c r="A660" s="138">
        <f t="shared" si="54"/>
        <v>660</v>
      </c>
      <c r="B660" s="156" t="s">
        <v>122</v>
      </c>
      <c r="C660" s="156" t="s">
        <v>334</v>
      </c>
      <c r="D660" s="124" t="s">
        <v>190</v>
      </c>
      <c r="E660" s="157"/>
      <c r="F660" s="475" t="s">
        <v>263</v>
      </c>
      <c r="G660" s="169" t="s">
        <v>157</v>
      </c>
      <c r="H660" s="121" t="s">
        <v>191</v>
      </c>
      <c r="I660" s="121" t="s">
        <v>192</v>
      </c>
      <c r="J660" s="482">
        <v>48.75</v>
      </c>
      <c r="K660" s="442">
        <v>1</v>
      </c>
      <c r="L660" s="512"/>
      <c r="M660" s="158">
        <v>52</v>
      </c>
      <c r="N660" s="158"/>
      <c r="O660" s="159" t="e">
        <f t="shared" si="50"/>
        <v>#DIV/0!</v>
      </c>
      <c r="P660" s="159">
        <f t="shared" si="51"/>
        <v>0</v>
      </c>
      <c r="Q660" s="160">
        <f>IF(M660="nio",0,IF(M660&gt;0,VLOOKUP(G660,'3-Productie normen'!A:L,VLOOKUP(M660,'3-Productie normen'!O:P,2,FALSE),FALSE)))</f>
        <v>0</v>
      </c>
      <c r="R660" s="160">
        <f t="shared" si="52"/>
        <v>0</v>
      </c>
      <c r="S660" s="161" t="str">
        <f>VLOOKUP(G660,'3-Productie normen'!A:L,10,FALSE)</f>
        <v>V</v>
      </c>
      <c r="T660" s="161" t="s">
        <v>193</v>
      </c>
      <c r="V660" s="123">
        <f t="shared" si="53"/>
        <v>2535</v>
      </c>
    </row>
    <row r="661" spans="1:22" ht="14.1" customHeight="1">
      <c r="A661" s="138">
        <f t="shared" si="54"/>
        <v>661</v>
      </c>
      <c r="B661" s="156" t="s">
        <v>122</v>
      </c>
      <c r="C661" s="156" t="s">
        <v>334</v>
      </c>
      <c r="D661" s="124" t="s">
        <v>190</v>
      </c>
      <c r="E661" s="157"/>
      <c r="F661" s="475" t="s">
        <v>204</v>
      </c>
      <c r="G661" s="475" t="s">
        <v>163</v>
      </c>
      <c r="H661" s="121" t="s">
        <v>209</v>
      </c>
      <c r="I661" s="121"/>
      <c r="J661" s="482">
        <v>4</v>
      </c>
      <c r="K661" s="442">
        <v>1</v>
      </c>
      <c r="L661" s="512"/>
      <c r="M661" s="158">
        <v>52</v>
      </c>
      <c r="N661" s="158"/>
      <c r="O661" s="159" t="e">
        <f t="shared" si="50"/>
        <v>#DIV/0!</v>
      </c>
      <c r="P661" s="159">
        <f t="shared" si="51"/>
        <v>0</v>
      </c>
      <c r="Q661" s="160">
        <f>IF(M661="nio",0,IF(M661&gt;0,VLOOKUP(G661,'3-Productie normen'!A:L,VLOOKUP(M661,'3-Productie normen'!O:P,2,FALSE),FALSE)))</f>
        <v>0</v>
      </c>
      <c r="R661" s="160">
        <f t="shared" si="52"/>
        <v>0</v>
      </c>
      <c r="S661" s="161" t="str">
        <f>VLOOKUP(G661,'3-Productie normen'!A:L,10,FALSE)</f>
        <v>V</v>
      </c>
      <c r="T661" s="161" t="s">
        <v>193</v>
      </c>
      <c r="V661" s="123">
        <f t="shared" si="53"/>
        <v>208</v>
      </c>
    </row>
    <row r="662" spans="1:22" ht="14.1" customHeight="1">
      <c r="A662" s="138">
        <f t="shared" si="54"/>
        <v>662</v>
      </c>
      <c r="B662" s="156" t="s">
        <v>122</v>
      </c>
      <c r="C662" s="156" t="s">
        <v>334</v>
      </c>
      <c r="D662" s="124" t="s">
        <v>199</v>
      </c>
      <c r="E662" s="157"/>
      <c r="F662" s="475" t="s">
        <v>321</v>
      </c>
      <c r="G662" s="475" t="s">
        <v>160</v>
      </c>
      <c r="H662" s="121" t="s">
        <v>195</v>
      </c>
      <c r="I662" s="121" t="s">
        <v>196</v>
      </c>
      <c r="J662" s="482">
        <v>3.5</v>
      </c>
      <c r="K662" s="442">
        <v>1</v>
      </c>
      <c r="L662" s="512"/>
      <c r="M662" s="158">
        <v>52</v>
      </c>
      <c r="N662" s="158"/>
      <c r="O662" s="159" t="e">
        <f t="shared" si="50"/>
        <v>#DIV/0!</v>
      </c>
      <c r="P662" s="159">
        <f t="shared" si="51"/>
        <v>0</v>
      </c>
      <c r="Q662" s="160">
        <f>IF(M662="nio",0,IF(M662&gt;0,VLOOKUP(G662,'3-Productie normen'!A:L,VLOOKUP(M662,'3-Productie normen'!O:P,2,FALSE),FALSE)))</f>
        <v>0</v>
      </c>
      <c r="R662" s="160">
        <f t="shared" si="52"/>
        <v>0</v>
      </c>
      <c r="S662" s="161" t="str">
        <f>VLOOKUP(G662,'3-Productie normen'!A:L,10,FALSE)</f>
        <v>S</v>
      </c>
      <c r="T662" s="161" t="s">
        <v>193</v>
      </c>
      <c r="V662" s="123">
        <f t="shared" si="53"/>
        <v>182</v>
      </c>
    </row>
    <row r="663" spans="1:22" ht="14.1" customHeight="1">
      <c r="A663" s="138">
        <f t="shared" si="54"/>
        <v>663</v>
      </c>
      <c r="B663" s="156" t="s">
        <v>122</v>
      </c>
      <c r="C663" s="156" t="s">
        <v>334</v>
      </c>
      <c r="D663" s="124" t="s">
        <v>199</v>
      </c>
      <c r="E663" s="157"/>
      <c r="F663" s="475" t="s">
        <v>321</v>
      </c>
      <c r="G663" s="475" t="s">
        <v>160</v>
      </c>
      <c r="H663" s="121" t="s">
        <v>195</v>
      </c>
      <c r="I663" s="121" t="s">
        <v>196</v>
      </c>
      <c r="J663" s="482">
        <v>3.5</v>
      </c>
      <c r="K663" s="442">
        <v>1</v>
      </c>
      <c r="L663" s="512"/>
      <c r="M663" s="158">
        <v>52</v>
      </c>
      <c r="N663" s="158"/>
      <c r="O663" s="159" t="e">
        <f t="shared" si="50"/>
        <v>#DIV/0!</v>
      </c>
      <c r="P663" s="159">
        <f t="shared" si="51"/>
        <v>0</v>
      </c>
      <c r="Q663" s="160">
        <f>IF(M663="nio",0,IF(M663&gt;0,VLOOKUP(G663,'3-Productie normen'!A:L,VLOOKUP(M663,'3-Productie normen'!O:P,2,FALSE),FALSE)))</f>
        <v>0</v>
      </c>
      <c r="R663" s="160">
        <f t="shared" si="52"/>
        <v>0</v>
      </c>
      <c r="S663" s="161" t="str">
        <f>VLOOKUP(G663,'3-Productie normen'!A:L,10,FALSE)</f>
        <v>S</v>
      </c>
      <c r="T663" s="161" t="s">
        <v>193</v>
      </c>
      <c r="V663" s="123">
        <f t="shared" si="53"/>
        <v>182</v>
      </c>
    </row>
    <row r="664" spans="1:22" ht="14.1" customHeight="1">
      <c r="A664" s="138">
        <f t="shared" si="54"/>
        <v>664</v>
      </c>
      <c r="B664" s="156" t="s">
        <v>122</v>
      </c>
      <c r="C664" s="156" t="s">
        <v>334</v>
      </c>
      <c r="D664" s="124" t="s">
        <v>199</v>
      </c>
      <c r="E664" s="157"/>
      <c r="F664" s="475" t="s">
        <v>335</v>
      </c>
      <c r="G664" s="475" t="s">
        <v>160</v>
      </c>
      <c r="H664" s="121" t="s">
        <v>195</v>
      </c>
      <c r="I664" s="121" t="s">
        <v>196</v>
      </c>
      <c r="J664" s="482">
        <v>6</v>
      </c>
      <c r="K664" s="442">
        <v>1</v>
      </c>
      <c r="L664" s="512"/>
      <c r="M664" s="158">
        <v>52</v>
      </c>
      <c r="N664" s="158"/>
      <c r="O664" s="159" t="e">
        <f t="shared" si="50"/>
        <v>#DIV/0!</v>
      </c>
      <c r="P664" s="159">
        <f t="shared" si="51"/>
        <v>0</v>
      </c>
      <c r="Q664" s="160">
        <f>IF(M664="nio",0,IF(M664&gt;0,VLOOKUP(G664,'3-Productie normen'!A:L,VLOOKUP(M664,'3-Productie normen'!O:P,2,FALSE),FALSE)))</f>
        <v>0</v>
      </c>
      <c r="R664" s="160">
        <f t="shared" si="52"/>
        <v>0</v>
      </c>
      <c r="S664" s="161" t="str">
        <f>VLOOKUP(G664,'3-Productie normen'!A:L,10,FALSE)</f>
        <v>S</v>
      </c>
      <c r="T664" s="161" t="s">
        <v>193</v>
      </c>
      <c r="V664" s="123">
        <f t="shared" si="53"/>
        <v>312</v>
      </c>
    </row>
    <row r="665" spans="1:22" ht="14.1" customHeight="1">
      <c r="A665" s="138">
        <f t="shared" si="54"/>
        <v>665</v>
      </c>
      <c r="B665" s="156" t="s">
        <v>122</v>
      </c>
      <c r="C665" s="156" t="s">
        <v>334</v>
      </c>
      <c r="D665" s="124" t="s">
        <v>199</v>
      </c>
      <c r="E665" s="157"/>
      <c r="F665" s="475" t="s">
        <v>321</v>
      </c>
      <c r="G665" s="475" t="s">
        <v>160</v>
      </c>
      <c r="H665" s="121" t="s">
        <v>195</v>
      </c>
      <c r="I665" s="121" t="s">
        <v>196</v>
      </c>
      <c r="J665" s="482">
        <v>3.5</v>
      </c>
      <c r="K665" s="442">
        <v>1</v>
      </c>
      <c r="L665" s="512"/>
      <c r="M665" s="158">
        <v>52</v>
      </c>
      <c r="N665" s="158"/>
      <c r="O665" s="159" t="e">
        <f t="shared" si="50"/>
        <v>#DIV/0!</v>
      </c>
      <c r="P665" s="159">
        <f t="shared" si="51"/>
        <v>0</v>
      </c>
      <c r="Q665" s="160">
        <f>IF(M665="nio",0,IF(M665&gt;0,VLOOKUP(G665,'3-Productie normen'!A:L,VLOOKUP(M665,'3-Productie normen'!O:P,2,FALSE),FALSE)))</f>
        <v>0</v>
      </c>
      <c r="R665" s="160">
        <f t="shared" si="52"/>
        <v>0</v>
      </c>
      <c r="S665" s="161" t="str">
        <f>VLOOKUP(G665,'3-Productie normen'!A:L,10,FALSE)</f>
        <v>S</v>
      </c>
      <c r="T665" s="161" t="s">
        <v>193</v>
      </c>
      <c r="V665" s="123">
        <f t="shared" si="53"/>
        <v>182</v>
      </c>
    </row>
    <row r="666" spans="1:22" ht="14.1" customHeight="1">
      <c r="A666" s="138">
        <f t="shared" si="54"/>
        <v>666</v>
      </c>
      <c r="B666" s="156" t="s">
        <v>122</v>
      </c>
      <c r="C666" s="156" t="s">
        <v>334</v>
      </c>
      <c r="D666" s="124" t="s">
        <v>199</v>
      </c>
      <c r="E666" s="157"/>
      <c r="F666" s="475" t="s">
        <v>321</v>
      </c>
      <c r="G666" s="475" t="s">
        <v>160</v>
      </c>
      <c r="H666" s="121" t="s">
        <v>195</v>
      </c>
      <c r="I666" s="121" t="s">
        <v>196</v>
      </c>
      <c r="J666" s="482">
        <v>3.5</v>
      </c>
      <c r="K666" s="442">
        <v>1</v>
      </c>
      <c r="L666" s="512"/>
      <c r="M666" s="158">
        <v>52</v>
      </c>
      <c r="N666" s="158"/>
      <c r="O666" s="159" t="e">
        <f t="shared" si="50"/>
        <v>#DIV/0!</v>
      </c>
      <c r="P666" s="159">
        <f t="shared" si="51"/>
        <v>0</v>
      </c>
      <c r="Q666" s="160">
        <f>IF(M666="nio",0,IF(M666&gt;0,VLOOKUP(G666,'3-Productie normen'!A:L,VLOOKUP(M666,'3-Productie normen'!O:P,2,FALSE),FALSE)))</f>
        <v>0</v>
      </c>
      <c r="R666" s="160">
        <f t="shared" si="52"/>
        <v>0</v>
      </c>
      <c r="S666" s="161" t="str">
        <f>VLOOKUP(G666,'3-Productie normen'!A:L,10,FALSE)</f>
        <v>S</v>
      </c>
      <c r="T666" s="161" t="s">
        <v>193</v>
      </c>
      <c r="V666" s="123">
        <f t="shared" si="53"/>
        <v>182</v>
      </c>
    </row>
    <row r="667" spans="1:22" ht="14.1" customHeight="1">
      <c r="A667" s="138">
        <f t="shared" si="54"/>
        <v>667</v>
      </c>
      <c r="B667" s="156" t="s">
        <v>122</v>
      </c>
      <c r="C667" s="156" t="s">
        <v>334</v>
      </c>
      <c r="D667" s="124" t="s">
        <v>199</v>
      </c>
      <c r="E667" s="157"/>
      <c r="F667" s="475" t="s">
        <v>335</v>
      </c>
      <c r="G667" s="475" t="s">
        <v>160</v>
      </c>
      <c r="H667" s="121" t="s">
        <v>195</v>
      </c>
      <c r="I667" s="121" t="s">
        <v>196</v>
      </c>
      <c r="J667" s="482">
        <v>6</v>
      </c>
      <c r="K667" s="442">
        <v>1</v>
      </c>
      <c r="L667" s="512"/>
      <c r="M667" s="158">
        <v>52</v>
      </c>
      <c r="N667" s="158"/>
      <c r="O667" s="159" t="e">
        <f t="shared" si="50"/>
        <v>#DIV/0!</v>
      </c>
      <c r="P667" s="159">
        <f t="shared" si="51"/>
        <v>0</v>
      </c>
      <c r="Q667" s="160">
        <f>IF(M667="nio",0,IF(M667&gt;0,VLOOKUP(G667,'3-Productie normen'!A:L,VLOOKUP(M667,'3-Productie normen'!O:P,2,FALSE),FALSE)))</f>
        <v>0</v>
      </c>
      <c r="R667" s="160">
        <f t="shared" si="52"/>
        <v>0</v>
      </c>
      <c r="S667" s="161" t="str">
        <f>VLOOKUP(G667,'3-Productie normen'!A:L,10,FALSE)</f>
        <v>S</v>
      </c>
      <c r="T667" s="161" t="s">
        <v>193</v>
      </c>
      <c r="V667" s="123">
        <f t="shared" si="53"/>
        <v>312</v>
      </c>
    </row>
    <row r="668" spans="1:22" ht="14.1" customHeight="1">
      <c r="A668" s="138">
        <f t="shared" si="54"/>
        <v>668</v>
      </c>
      <c r="B668" s="156" t="s">
        <v>122</v>
      </c>
      <c r="C668" s="156" t="s">
        <v>334</v>
      </c>
      <c r="D668" s="124" t="s">
        <v>199</v>
      </c>
      <c r="E668" s="157"/>
      <c r="F668" s="475" t="s">
        <v>212</v>
      </c>
      <c r="G668" s="475" t="s">
        <v>166</v>
      </c>
      <c r="H668" s="121" t="s">
        <v>228</v>
      </c>
      <c r="I668" s="121"/>
      <c r="J668" s="482">
        <v>18</v>
      </c>
      <c r="K668" s="442">
        <v>1</v>
      </c>
      <c r="L668" s="512"/>
      <c r="M668" s="158">
        <v>52</v>
      </c>
      <c r="N668" s="158"/>
      <c r="O668" s="159" t="e">
        <f t="shared" si="50"/>
        <v>#DIV/0!</v>
      </c>
      <c r="P668" s="159">
        <f t="shared" si="51"/>
        <v>0</v>
      </c>
      <c r="Q668" s="160">
        <f>IF(M668="nio",0,IF(M668&gt;0,VLOOKUP(G668,'3-Productie normen'!A:L,VLOOKUP(M668,'3-Productie normen'!O:P,2,FALSE),FALSE)))</f>
        <v>0</v>
      </c>
      <c r="R668" s="160">
        <f t="shared" si="52"/>
        <v>0</v>
      </c>
      <c r="S668" s="161" t="str">
        <f>VLOOKUP(G668,'3-Productie normen'!A:L,10,FALSE)</f>
        <v>V</v>
      </c>
      <c r="T668" s="161" t="s">
        <v>193</v>
      </c>
      <c r="V668" s="123">
        <f t="shared" si="53"/>
        <v>936</v>
      </c>
    </row>
    <row r="669" spans="1:22" ht="14.1" customHeight="1">
      <c r="A669" s="138">
        <f t="shared" si="54"/>
        <v>669</v>
      </c>
      <c r="B669" s="156" t="s">
        <v>123</v>
      </c>
      <c r="C669" s="156" t="s">
        <v>336</v>
      </c>
      <c r="D669" s="124" t="s">
        <v>190</v>
      </c>
      <c r="E669" s="157"/>
      <c r="F669" s="475" t="s">
        <v>260</v>
      </c>
      <c r="G669" s="475" t="s">
        <v>166</v>
      </c>
      <c r="H669" s="121" t="s">
        <v>191</v>
      </c>
      <c r="I669" s="121" t="s">
        <v>192</v>
      </c>
      <c r="J669" s="482">
        <v>64.27</v>
      </c>
      <c r="K669" s="442">
        <v>1</v>
      </c>
      <c r="L669" s="512"/>
      <c r="M669" s="158">
        <v>52</v>
      </c>
      <c r="N669" s="158"/>
      <c r="O669" s="159" t="e">
        <f t="shared" si="50"/>
        <v>#DIV/0!</v>
      </c>
      <c r="P669" s="159">
        <f t="shared" si="51"/>
        <v>0</v>
      </c>
      <c r="Q669" s="160">
        <f>IF(M669="nio",0,IF(M669&gt;0,VLOOKUP(G669,'3-Productie normen'!A:L,VLOOKUP(M669,'3-Productie normen'!O:P,2,FALSE),FALSE)))</f>
        <v>0</v>
      </c>
      <c r="R669" s="160">
        <f t="shared" si="52"/>
        <v>0</v>
      </c>
      <c r="S669" s="161" t="str">
        <f>VLOOKUP(G669,'3-Productie normen'!A:L,10,FALSE)</f>
        <v>V</v>
      </c>
      <c r="T669" s="161" t="s">
        <v>193</v>
      </c>
      <c r="V669" s="123">
        <f t="shared" si="53"/>
        <v>3342.04</v>
      </c>
    </row>
    <row r="670" spans="1:22" ht="14.1" customHeight="1">
      <c r="A670" s="138">
        <f t="shared" si="54"/>
        <v>670</v>
      </c>
      <c r="B670" s="156" t="s">
        <v>123</v>
      </c>
      <c r="C670" s="156" t="s">
        <v>336</v>
      </c>
      <c r="D670" s="124" t="s">
        <v>190</v>
      </c>
      <c r="E670" s="157"/>
      <c r="F670" s="475" t="s">
        <v>200</v>
      </c>
      <c r="G670" s="475" t="s">
        <v>138</v>
      </c>
      <c r="H670" s="121" t="s">
        <v>191</v>
      </c>
      <c r="I670" s="121" t="s">
        <v>192</v>
      </c>
      <c r="J670" s="482">
        <v>13.04</v>
      </c>
      <c r="K670" s="442">
        <v>1</v>
      </c>
      <c r="L670" s="512"/>
      <c r="M670" s="158">
        <v>52</v>
      </c>
      <c r="N670" s="158"/>
      <c r="O670" s="159" t="e">
        <f t="shared" si="50"/>
        <v>#DIV/0!</v>
      </c>
      <c r="P670" s="159">
        <f t="shared" si="51"/>
        <v>0</v>
      </c>
      <c r="Q670" s="160">
        <f>IF(M670="nio",0,IF(M670&gt;0,VLOOKUP(G670,'3-Productie normen'!A:L,VLOOKUP(M670,'3-Productie normen'!O:P,2,FALSE),FALSE)))</f>
        <v>0</v>
      </c>
      <c r="R670" s="160">
        <f t="shared" si="52"/>
        <v>0</v>
      </c>
      <c r="S670" s="161" t="str">
        <f>VLOOKUP(G670,'3-Productie normen'!A:L,10,FALSE)</f>
        <v>B</v>
      </c>
      <c r="T670" s="161" t="s">
        <v>193</v>
      </c>
      <c r="V670" s="123">
        <f t="shared" si="53"/>
        <v>678.07999999999993</v>
      </c>
    </row>
    <row r="671" spans="1:22" ht="14.1" customHeight="1">
      <c r="A671" s="138">
        <f t="shared" si="54"/>
        <v>671</v>
      </c>
      <c r="B671" s="156" t="s">
        <v>123</v>
      </c>
      <c r="C671" s="156" t="s">
        <v>336</v>
      </c>
      <c r="D671" s="124" t="s">
        <v>190</v>
      </c>
      <c r="E671" s="157"/>
      <c r="F671" s="475" t="s">
        <v>319</v>
      </c>
      <c r="G671" s="475" t="s">
        <v>160</v>
      </c>
      <c r="H671" s="121" t="s">
        <v>195</v>
      </c>
      <c r="I671" s="121" t="s">
        <v>196</v>
      </c>
      <c r="J671" s="482">
        <v>14.02</v>
      </c>
      <c r="K671" s="442">
        <v>1</v>
      </c>
      <c r="L671" s="512"/>
      <c r="M671" s="158">
        <v>52</v>
      </c>
      <c r="N671" s="158"/>
      <c r="O671" s="159" t="e">
        <f t="shared" si="50"/>
        <v>#DIV/0!</v>
      </c>
      <c r="P671" s="159">
        <f t="shared" si="51"/>
        <v>0</v>
      </c>
      <c r="Q671" s="160">
        <f>IF(M671="nio",0,IF(M671&gt;0,VLOOKUP(G671,'3-Productie normen'!A:L,VLOOKUP(M671,'3-Productie normen'!O:P,2,FALSE),FALSE)))</f>
        <v>0</v>
      </c>
      <c r="R671" s="160">
        <f t="shared" si="52"/>
        <v>0</v>
      </c>
      <c r="S671" s="161" t="str">
        <f>VLOOKUP(G671,'3-Productie normen'!A:L,10,FALSE)</f>
        <v>S</v>
      </c>
      <c r="T671" s="161" t="s">
        <v>193</v>
      </c>
      <c r="V671" s="123">
        <f t="shared" si="53"/>
        <v>729.04</v>
      </c>
    </row>
    <row r="672" spans="1:22" ht="14.1" customHeight="1">
      <c r="A672" s="138">
        <f t="shared" si="54"/>
        <v>672</v>
      </c>
      <c r="B672" s="156" t="s">
        <v>123</v>
      </c>
      <c r="C672" s="156" t="s">
        <v>336</v>
      </c>
      <c r="D672" s="124" t="s">
        <v>190</v>
      </c>
      <c r="E672" s="157"/>
      <c r="F672" s="475" t="s">
        <v>319</v>
      </c>
      <c r="G672" s="475" t="s">
        <v>160</v>
      </c>
      <c r="H672" s="121" t="s">
        <v>195</v>
      </c>
      <c r="I672" s="121" t="s">
        <v>196</v>
      </c>
      <c r="J672" s="482">
        <v>32.04</v>
      </c>
      <c r="K672" s="442">
        <v>1</v>
      </c>
      <c r="L672" s="512"/>
      <c r="M672" s="158">
        <v>52</v>
      </c>
      <c r="N672" s="158"/>
      <c r="O672" s="159" t="e">
        <f t="shared" si="50"/>
        <v>#DIV/0!</v>
      </c>
      <c r="P672" s="159">
        <f t="shared" si="51"/>
        <v>0</v>
      </c>
      <c r="Q672" s="160">
        <f>IF(M672="nio",0,IF(M672&gt;0,VLOOKUP(G672,'3-Productie normen'!A:L,VLOOKUP(M672,'3-Productie normen'!O:P,2,FALSE),FALSE)))</f>
        <v>0</v>
      </c>
      <c r="R672" s="160">
        <f t="shared" si="52"/>
        <v>0</v>
      </c>
      <c r="S672" s="161" t="str">
        <f>VLOOKUP(G672,'3-Productie normen'!A:L,10,FALSE)</f>
        <v>S</v>
      </c>
      <c r="T672" s="161" t="s">
        <v>193</v>
      </c>
      <c r="V672" s="123">
        <f t="shared" si="53"/>
        <v>1666.08</v>
      </c>
    </row>
    <row r="673" spans="1:22" ht="14.1" customHeight="1">
      <c r="A673" s="138">
        <f t="shared" si="54"/>
        <v>673</v>
      </c>
      <c r="B673" s="156" t="s">
        <v>123</v>
      </c>
      <c r="C673" s="156" t="s">
        <v>336</v>
      </c>
      <c r="D673" s="124" t="s">
        <v>190</v>
      </c>
      <c r="E673" s="157"/>
      <c r="F673" s="475" t="s">
        <v>142</v>
      </c>
      <c r="G673" s="121" t="s">
        <v>142</v>
      </c>
      <c r="H673" s="121" t="s">
        <v>195</v>
      </c>
      <c r="I673" s="121" t="s">
        <v>196</v>
      </c>
      <c r="J673" s="482">
        <v>12.99</v>
      </c>
      <c r="K673" s="442">
        <v>1</v>
      </c>
      <c r="L673" s="512"/>
      <c r="M673" s="158">
        <v>52</v>
      </c>
      <c r="N673" s="158"/>
      <c r="O673" s="159" t="e">
        <f t="shared" si="50"/>
        <v>#DIV/0!</v>
      </c>
      <c r="P673" s="159">
        <f t="shared" si="51"/>
        <v>0</v>
      </c>
      <c r="Q673" s="160">
        <f>IF(M673="nio",0,IF(M673&gt;0,VLOOKUP(G673,'3-Productie normen'!A:L,VLOOKUP(M673,'3-Productie normen'!O:P,2,FALSE),FALSE)))</f>
        <v>0</v>
      </c>
      <c r="R673" s="160">
        <f t="shared" si="52"/>
        <v>0</v>
      </c>
      <c r="S673" s="161" t="str">
        <f>VLOOKUP(G673,'3-Productie normen'!A:L,10,FALSE)</f>
        <v>V</v>
      </c>
      <c r="T673" s="161" t="s">
        <v>193</v>
      </c>
      <c r="V673" s="123">
        <f t="shared" si="53"/>
        <v>675.48</v>
      </c>
    </row>
    <row r="674" spans="1:22" ht="14.1" customHeight="1">
      <c r="A674" s="138">
        <f t="shared" si="54"/>
        <v>674</v>
      </c>
      <c r="B674" s="156" t="s">
        <v>123</v>
      </c>
      <c r="C674" s="156" t="s">
        <v>336</v>
      </c>
      <c r="D674" s="124" t="s">
        <v>190</v>
      </c>
      <c r="E674" s="157"/>
      <c r="F674" s="475" t="s">
        <v>249</v>
      </c>
      <c r="G674" s="475" t="s">
        <v>148</v>
      </c>
      <c r="H674" s="121" t="s">
        <v>195</v>
      </c>
      <c r="I674" s="121" t="s">
        <v>196</v>
      </c>
      <c r="J674" s="482">
        <v>59.23</v>
      </c>
      <c r="K674" s="442">
        <v>1</v>
      </c>
      <c r="L674" s="512"/>
      <c r="M674" s="158">
        <v>52</v>
      </c>
      <c r="N674" s="158"/>
      <c r="O674" s="159" t="e">
        <f t="shared" si="50"/>
        <v>#DIV/0!</v>
      </c>
      <c r="P674" s="159">
        <f t="shared" si="51"/>
        <v>0</v>
      </c>
      <c r="Q674" s="160">
        <f>IF(M674="nio",0,IF(M674&gt;0,VLOOKUP(G674,'3-Productie normen'!A:L,VLOOKUP(M674,'3-Productie normen'!O:P,2,FALSE),FALSE)))</f>
        <v>0</v>
      </c>
      <c r="R674" s="160">
        <f t="shared" si="52"/>
        <v>0</v>
      </c>
      <c r="S674" s="161" t="str">
        <f>VLOOKUP(G674,'3-Productie normen'!A:L,10,FALSE)</f>
        <v>S</v>
      </c>
      <c r="T674" s="161" t="s">
        <v>193</v>
      </c>
      <c r="V674" s="123">
        <f t="shared" si="53"/>
        <v>3079.96</v>
      </c>
    </row>
    <row r="675" spans="1:22" ht="14.1" customHeight="1">
      <c r="A675" s="138">
        <f t="shared" si="54"/>
        <v>675</v>
      </c>
      <c r="B675" s="156" t="s">
        <v>123</v>
      </c>
      <c r="C675" s="156" t="s">
        <v>336</v>
      </c>
      <c r="D675" s="124" t="s">
        <v>190</v>
      </c>
      <c r="E675" s="157"/>
      <c r="F675" s="475" t="s">
        <v>214</v>
      </c>
      <c r="G675" s="475" t="s">
        <v>168</v>
      </c>
      <c r="H675" s="121" t="s">
        <v>195</v>
      </c>
      <c r="I675" s="121"/>
      <c r="J675" s="482">
        <v>0.9</v>
      </c>
      <c r="K675" s="442">
        <v>1</v>
      </c>
      <c r="L675" s="512"/>
      <c r="M675" s="158" t="s">
        <v>216</v>
      </c>
      <c r="N675" s="158"/>
      <c r="O675" s="159">
        <f t="shared" si="50"/>
        <v>0</v>
      </c>
      <c r="P675" s="159">
        <f t="shared" si="51"/>
        <v>0</v>
      </c>
      <c r="Q675" s="160">
        <f>IF(M675="nio",0,IF(M675&gt;0,VLOOKUP(G675,'3-Productie normen'!A:L,VLOOKUP(M675,'3-Productie normen'!O:P,2,FALSE),FALSE)))</f>
        <v>0</v>
      </c>
      <c r="R675" s="160">
        <f t="shared" si="52"/>
        <v>0</v>
      </c>
      <c r="S675" s="161">
        <f>VLOOKUP(G675,'3-Productie normen'!A:L,10,FALSE)</f>
        <v>0</v>
      </c>
      <c r="T675" s="161" t="s">
        <v>193</v>
      </c>
      <c r="V675" s="123">
        <f t="shared" si="53"/>
        <v>0</v>
      </c>
    </row>
    <row r="676" spans="1:22" ht="14.1" customHeight="1">
      <c r="A676" s="138">
        <f t="shared" si="54"/>
        <v>676</v>
      </c>
      <c r="B676" s="156" t="s">
        <v>123</v>
      </c>
      <c r="C676" s="156" t="s">
        <v>336</v>
      </c>
      <c r="D676" s="124" t="s">
        <v>190</v>
      </c>
      <c r="E676" s="157"/>
      <c r="F676" s="475" t="s">
        <v>204</v>
      </c>
      <c r="G676" s="475" t="s">
        <v>163</v>
      </c>
      <c r="H676" s="121" t="s">
        <v>205</v>
      </c>
      <c r="I676" s="121"/>
      <c r="J676" s="482">
        <v>4</v>
      </c>
      <c r="K676" s="442">
        <v>1</v>
      </c>
      <c r="L676" s="512"/>
      <c r="M676" s="158">
        <v>52</v>
      </c>
      <c r="N676" s="158"/>
      <c r="O676" s="159" t="e">
        <f t="shared" si="50"/>
        <v>#DIV/0!</v>
      </c>
      <c r="P676" s="159">
        <f t="shared" si="51"/>
        <v>0</v>
      </c>
      <c r="Q676" s="160">
        <f>IF(M676="nio",0,IF(M676&gt;0,VLOOKUP(G676,'3-Productie normen'!A:L,VLOOKUP(M676,'3-Productie normen'!O:P,2,FALSE),FALSE)))</f>
        <v>0</v>
      </c>
      <c r="R676" s="160">
        <f t="shared" si="52"/>
        <v>0</v>
      </c>
      <c r="S676" s="161" t="str">
        <f>VLOOKUP(G676,'3-Productie normen'!A:L,10,FALSE)</f>
        <v>V</v>
      </c>
      <c r="T676" s="161" t="s">
        <v>193</v>
      </c>
      <c r="V676" s="123">
        <f t="shared" si="53"/>
        <v>208</v>
      </c>
    </row>
    <row r="677" spans="1:22" ht="14.1" customHeight="1">
      <c r="A677" s="138">
        <f t="shared" si="54"/>
        <v>677</v>
      </c>
      <c r="B677" s="156" t="s">
        <v>123</v>
      </c>
      <c r="C677" s="156" t="s">
        <v>336</v>
      </c>
      <c r="D677" s="124" t="s">
        <v>199</v>
      </c>
      <c r="E677" s="157"/>
      <c r="F677" s="475" t="s">
        <v>198</v>
      </c>
      <c r="G677" s="475" t="s">
        <v>160</v>
      </c>
      <c r="H677" s="121" t="s">
        <v>195</v>
      </c>
      <c r="I677" s="121" t="s">
        <v>196</v>
      </c>
      <c r="J677" s="482">
        <v>5.51</v>
      </c>
      <c r="K677" s="442">
        <v>1</v>
      </c>
      <c r="L677" s="512"/>
      <c r="M677" s="158">
        <v>52</v>
      </c>
      <c r="N677" s="158"/>
      <c r="O677" s="159" t="e">
        <f t="shared" si="50"/>
        <v>#DIV/0!</v>
      </c>
      <c r="P677" s="159">
        <f t="shared" si="51"/>
        <v>0</v>
      </c>
      <c r="Q677" s="160">
        <f>IF(M677="nio",0,IF(M677&gt;0,VLOOKUP(G677,'3-Productie normen'!A:L,VLOOKUP(M677,'3-Productie normen'!O:P,2,FALSE),FALSE)))</f>
        <v>0</v>
      </c>
      <c r="R677" s="160">
        <f t="shared" si="52"/>
        <v>0</v>
      </c>
      <c r="S677" s="161" t="str">
        <f>VLOOKUP(G677,'3-Productie normen'!A:L,10,FALSE)</f>
        <v>S</v>
      </c>
      <c r="T677" s="161" t="s">
        <v>193</v>
      </c>
      <c r="V677" s="123">
        <f t="shared" si="53"/>
        <v>286.52</v>
      </c>
    </row>
    <row r="678" spans="1:22" ht="14.1" customHeight="1">
      <c r="A678" s="138">
        <f t="shared" si="54"/>
        <v>678</v>
      </c>
      <c r="B678" s="156" t="s">
        <v>123</v>
      </c>
      <c r="C678" s="156" t="s">
        <v>336</v>
      </c>
      <c r="D678" s="124" t="s">
        <v>199</v>
      </c>
      <c r="E678" s="157"/>
      <c r="F678" s="475" t="s">
        <v>198</v>
      </c>
      <c r="G678" s="475" t="s">
        <v>160</v>
      </c>
      <c r="H678" s="121" t="s">
        <v>195</v>
      </c>
      <c r="I678" s="121" t="s">
        <v>196</v>
      </c>
      <c r="J678" s="482">
        <v>5.51</v>
      </c>
      <c r="K678" s="442">
        <v>1</v>
      </c>
      <c r="L678" s="512"/>
      <c r="M678" s="158">
        <v>52</v>
      </c>
      <c r="N678" s="158"/>
      <c r="O678" s="159" t="e">
        <f t="shared" si="50"/>
        <v>#DIV/0!</v>
      </c>
      <c r="P678" s="159">
        <f t="shared" si="51"/>
        <v>0</v>
      </c>
      <c r="Q678" s="160">
        <f>IF(M678="nio",0,IF(M678&gt;0,VLOOKUP(G678,'3-Productie normen'!A:L,VLOOKUP(M678,'3-Productie normen'!O:P,2,FALSE),FALSE)))</f>
        <v>0</v>
      </c>
      <c r="R678" s="160">
        <f t="shared" si="52"/>
        <v>0</v>
      </c>
      <c r="S678" s="161" t="str">
        <f>VLOOKUP(G678,'3-Productie normen'!A:L,10,FALSE)</f>
        <v>S</v>
      </c>
      <c r="T678" s="161" t="s">
        <v>193</v>
      </c>
      <c r="V678" s="123">
        <f t="shared" si="53"/>
        <v>286.52</v>
      </c>
    </row>
    <row r="679" spans="1:22" ht="14.1" customHeight="1">
      <c r="A679" s="138">
        <f t="shared" si="54"/>
        <v>679</v>
      </c>
      <c r="B679" s="156" t="s">
        <v>123</v>
      </c>
      <c r="C679" s="156" t="s">
        <v>336</v>
      </c>
      <c r="D679" s="124" t="s">
        <v>199</v>
      </c>
      <c r="E679" s="157"/>
      <c r="F679" s="475" t="s">
        <v>212</v>
      </c>
      <c r="G679" s="475" t="s">
        <v>166</v>
      </c>
      <c r="H679" s="121" t="s">
        <v>191</v>
      </c>
      <c r="I679" s="121" t="s">
        <v>192</v>
      </c>
      <c r="J679" s="482">
        <v>16</v>
      </c>
      <c r="K679" s="442">
        <v>1</v>
      </c>
      <c r="L679" s="512"/>
      <c r="M679" s="158">
        <v>52</v>
      </c>
      <c r="N679" s="158"/>
      <c r="O679" s="159" t="e">
        <f t="shared" si="50"/>
        <v>#DIV/0!</v>
      </c>
      <c r="P679" s="159">
        <f t="shared" si="51"/>
        <v>0</v>
      </c>
      <c r="Q679" s="160">
        <f>IF(M679="nio",0,IF(M679&gt;0,VLOOKUP(G679,'3-Productie normen'!A:L,VLOOKUP(M679,'3-Productie normen'!O:P,2,FALSE),FALSE)))</f>
        <v>0</v>
      </c>
      <c r="R679" s="160">
        <f t="shared" si="52"/>
        <v>0</v>
      </c>
      <c r="S679" s="161" t="str">
        <f>VLOOKUP(G679,'3-Productie normen'!A:L,10,FALSE)</f>
        <v>V</v>
      </c>
      <c r="T679" s="161" t="s">
        <v>193</v>
      </c>
      <c r="V679" s="123">
        <f t="shared" si="53"/>
        <v>832</v>
      </c>
    </row>
    <row r="680" spans="1:22" ht="14.1" customHeight="1">
      <c r="A680" s="138">
        <f t="shared" si="54"/>
        <v>680</v>
      </c>
      <c r="B680" s="156" t="s">
        <v>123</v>
      </c>
      <c r="C680" s="156" t="s">
        <v>336</v>
      </c>
      <c r="D680" s="124" t="s">
        <v>199</v>
      </c>
      <c r="E680" s="157"/>
      <c r="F680" s="475" t="s">
        <v>210</v>
      </c>
      <c r="G680" s="169" t="s">
        <v>157</v>
      </c>
      <c r="H680" s="121" t="s">
        <v>191</v>
      </c>
      <c r="I680" s="121" t="s">
        <v>192</v>
      </c>
      <c r="J680" s="482">
        <v>58.25</v>
      </c>
      <c r="K680" s="442">
        <v>1</v>
      </c>
      <c r="L680" s="512"/>
      <c r="M680" s="158">
        <v>52</v>
      </c>
      <c r="N680" s="158"/>
      <c r="O680" s="159" t="e">
        <f t="shared" si="50"/>
        <v>#DIV/0!</v>
      </c>
      <c r="P680" s="159">
        <f t="shared" si="51"/>
        <v>0</v>
      </c>
      <c r="Q680" s="160">
        <f>IF(M680="nio",0,IF(M680&gt;0,VLOOKUP(G680,'3-Productie normen'!A:L,VLOOKUP(M680,'3-Productie normen'!O:P,2,FALSE),FALSE)))</f>
        <v>0</v>
      </c>
      <c r="R680" s="160">
        <f t="shared" si="52"/>
        <v>0</v>
      </c>
      <c r="S680" s="161" t="str">
        <f>VLOOKUP(G680,'3-Productie normen'!A:L,10,FALSE)</f>
        <v>V</v>
      </c>
      <c r="T680" s="161" t="s">
        <v>193</v>
      </c>
      <c r="V680" s="123">
        <f t="shared" si="53"/>
        <v>3029</v>
      </c>
    </row>
    <row r="681" spans="1:22" ht="14.1" customHeight="1">
      <c r="A681" s="138">
        <f t="shared" si="54"/>
        <v>681</v>
      </c>
      <c r="B681" s="156" t="s">
        <v>123</v>
      </c>
      <c r="C681" s="156" t="s">
        <v>336</v>
      </c>
      <c r="D681" s="124" t="s">
        <v>199</v>
      </c>
      <c r="E681" s="157"/>
      <c r="F681" s="475" t="s">
        <v>206</v>
      </c>
      <c r="G681" s="121" t="s">
        <v>151</v>
      </c>
      <c r="H681" s="121" t="s">
        <v>191</v>
      </c>
      <c r="I681" s="121" t="s">
        <v>192</v>
      </c>
      <c r="J681" s="482">
        <v>62.83</v>
      </c>
      <c r="K681" s="442">
        <v>1</v>
      </c>
      <c r="L681" s="512"/>
      <c r="M681" s="158">
        <v>52</v>
      </c>
      <c r="N681" s="158"/>
      <c r="O681" s="159" t="e">
        <f t="shared" si="50"/>
        <v>#DIV/0!</v>
      </c>
      <c r="P681" s="159">
        <f t="shared" si="51"/>
        <v>0</v>
      </c>
      <c r="Q681" s="160">
        <f>IF(M681="nio",0,IF(M681&gt;0,VLOOKUP(G681,'3-Productie normen'!A:L,VLOOKUP(M681,'3-Productie normen'!O:P,2,FALSE),FALSE)))</f>
        <v>0</v>
      </c>
      <c r="R681" s="160">
        <f t="shared" si="52"/>
        <v>0</v>
      </c>
      <c r="S681" s="161" t="str">
        <f>VLOOKUP(G681,'3-Productie normen'!A:L,10,FALSE)</f>
        <v>B</v>
      </c>
      <c r="T681" s="161" t="s">
        <v>193</v>
      </c>
      <c r="V681" s="123">
        <f t="shared" si="53"/>
        <v>3267.16</v>
      </c>
    </row>
    <row r="682" spans="1:22" ht="14.1" customHeight="1">
      <c r="A682" s="138">
        <f t="shared" si="54"/>
        <v>682</v>
      </c>
      <c r="B682" s="156" t="s">
        <v>123</v>
      </c>
      <c r="C682" s="156" t="s">
        <v>336</v>
      </c>
      <c r="D682" s="124" t="s">
        <v>199</v>
      </c>
      <c r="E682" s="157"/>
      <c r="F682" s="475" t="s">
        <v>204</v>
      </c>
      <c r="G682" s="475" t="s">
        <v>163</v>
      </c>
      <c r="H682" s="121" t="s">
        <v>205</v>
      </c>
      <c r="I682" s="121"/>
      <c r="J682" s="482">
        <v>4</v>
      </c>
      <c r="K682" s="442">
        <v>1</v>
      </c>
      <c r="L682" s="512"/>
      <c r="M682" s="158">
        <v>52</v>
      </c>
      <c r="N682" s="158"/>
      <c r="O682" s="159" t="e">
        <f t="shared" si="50"/>
        <v>#DIV/0!</v>
      </c>
      <c r="P682" s="159">
        <f t="shared" si="51"/>
        <v>0</v>
      </c>
      <c r="Q682" s="160">
        <f>IF(M682="nio",0,IF(M682&gt;0,VLOOKUP(G682,'3-Productie normen'!A:L,VLOOKUP(M682,'3-Productie normen'!O:P,2,FALSE),FALSE)))</f>
        <v>0</v>
      </c>
      <c r="R682" s="160">
        <f t="shared" si="52"/>
        <v>0</v>
      </c>
      <c r="S682" s="161" t="str">
        <f>VLOOKUP(G682,'3-Productie normen'!A:L,10,FALSE)</f>
        <v>V</v>
      </c>
      <c r="T682" s="161" t="s">
        <v>193</v>
      </c>
      <c r="V682" s="123">
        <f t="shared" si="53"/>
        <v>208</v>
      </c>
    </row>
    <row r="683" spans="1:22" ht="14.1" customHeight="1">
      <c r="A683" s="138">
        <f t="shared" si="54"/>
        <v>683</v>
      </c>
      <c r="B683" s="156" t="s">
        <v>124</v>
      </c>
      <c r="C683" s="156" t="s">
        <v>337</v>
      </c>
      <c r="D683" s="124" t="s">
        <v>190</v>
      </c>
      <c r="E683" s="157"/>
      <c r="F683" s="475" t="s">
        <v>220</v>
      </c>
      <c r="G683" s="475" t="s">
        <v>168</v>
      </c>
      <c r="H683" s="121" t="s">
        <v>221</v>
      </c>
      <c r="I683" s="121"/>
      <c r="J683" s="482">
        <v>92.779998779296875</v>
      </c>
      <c r="K683" s="442">
        <v>1</v>
      </c>
      <c r="L683" s="512"/>
      <c r="M683" s="158" t="s">
        <v>216</v>
      </c>
      <c r="N683" s="158"/>
      <c r="O683" s="159">
        <f t="shared" si="50"/>
        <v>0</v>
      </c>
      <c r="P683" s="159">
        <f t="shared" si="51"/>
        <v>0</v>
      </c>
      <c r="Q683" s="160">
        <f>IF(M683="nio",0,IF(M683&gt;0,VLOOKUP(G683,'3-Productie normen'!A:L,VLOOKUP(M683,'3-Productie normen'!O:P,2,FALSE),FALSE)))</f>
        <v>0</v>
      </c>
      <c r="R683" s="160">
        <f t="shared" si="52"/>
        <v>0</v>
      </c>
      <c r="S683" s="161">
        <f>VLOOKUP(G683,'3-Productie normen'!A:L,10,FALSE)</f>
        <v>0</v>
      </c>
      <c r="T683" s="161" t="s">
        <v>193</v>
      </c>
      <c r="V683" s="123">
        <f t="shared" si="53"/>
        <v>0</v>
      </c>
    </row>
    <row r="684" spans="1:22" ht="14.1" customHeight="1">
      <c r="A684" s="138">
        <f t="shared" si="54"/>
        <v>684</v>
      </c>
      <c r="B684" s="156" t="s">
        <v>124</v>
      </c>
      <c r="C684" s="156" t="s">
        <v>337</v>
      </c>
      <c r="D684" s="124" t="s">
        <v>190</v>
      </c>
      <c r="E684" s="157"/>
      <c r="F684" s="475" t="s">
        <v>204</v>
      </c>
      <c r="G684" s="475" t="s">
        <v>163</v>
      </c>
      <c r="H684" s="121" t="s">
        <v>205</v>
      </c>
      <c r="I684" s="121"/>
      <c r="J684" s="482">
        <v>0</v>
      </c>
      <c r="K684" s="442">
        <v>1</v>
      </c>
      <c r="L684" s="512"/>
      <c r="M684" s="158">
        <v>52</v>
      </c>
      <c r="N684" s="158"/>
      <c r="O684" s="159" t="e">
        <f t="shared" si="50"/>
        <v>#DIV/0!</v>
      </c>
      <c r="P684" s="159">
        <f t="shared" si="51"/>
        <v>0</v>
      </c>
      <c r="Q684" s="160">
        <f>IF(M684="nio",0,IF(M684&gt;0,VLOOKUP(G684,'3-Productie normen'!A:L,VLOOKUP(M684,'3-Productie normen'!O:P,2,FALSE),FALSE)))</f>
        <v>0</v>
      </c>
      <c r="R684" s="160">
        <f t="shared" si="52"/>
        <v>0</v>
      </c>
      <c r="S684" s="161" t="str">
        <f>VLOOKUP(G684,'3-Productie normen'!A:L,10,FALSE)</f>
        <v>V</v>
      </c>
      <c r="T684" s="161" t="s">
        <v>193</v>
      </c>
      <c r="V684" s="123">
        <f t="shared" si="53"/>
        <v>0</v>
      </c>
    </row>
    <row r="685" spans="1:22" ht="14.1" customHeight="1">
      <c r="A685" s="138">
        <f t="shared" si="54"/>
        <v>685</v>
      </c>
      <c r="B685" s="156" t="s">
        <v>124</v>
      </c>
      <c r="C685" s="156" t="s">
        <v>337</v>
      </c>
      <c r="D685" s="124" t="s">
        <v>190</v>
      </c>
      <c r="E685" s="157"/>
      <c r="F685" s="475" t="s">
        <v>338</v>
      </c>
      <c r="G685" s="169" t="s">
        <v>157</v>
      </c>
      <c r="H685" s="121" t="s">
        <v>201</v>
      </c>
      <c r="I685" s="121" t="s">
        <v>202</v>
      </c>
      <c r="J685" s="482">
        <v>11.399999618530273</v>
      </c>
      <c r="K685" s="442">
        <v>1</v>
      </c>
      <c r="L685" s="512"/>
      <c r="M685" s="158">
        <v>52</v>
      </c>
      <c r="N685" s="158"/>
      <c r="O685" s="159" t="e">
        <f t="shared" si="50"/>
        <v>#DIV/0!</v>
      </c>
      <c r="P685" s="159">
        <f t="shared" si="51"/>
        <v>0</v>
      </c>
      <c r="Q685" s="160">
        <f>IF(M685="nio",0,IF(M685&gt;0,VLOOKUP(G685,'3-Productie normen'!A:L,VLOOKUP(M685,'3-Productie normen'!O:P,2,FALSE),FALSE)))</f>
        <v>0</v>
      </c>
      <c r="R685" s="160">
        <f t="shared" si="52"/>
        <v>0</v>
      </c>
      <c r="S685" s="161" t="str">
        <f>VLOOKUP(G685,'3-Productie normen'!A:L,10,FALSE)</f>
        <v>V</v>
      </c>
      <c r="T685" s="161" t="s">
        <v>193</v>
      </c>
      <c r="V685" s="123">
        <f t="shared" si="53"/>
        <v>592.79998016357422</v>
      </c>
    </row>
    <row r="686" spans="1:22" ht="14.1" customHeight="1">
      <c r="A686" s="138">
        <f t="shared" si="54"/>
        <v>686</v>
      </c>
      <c r="B686" s="156" t="s">
        <v>124</v>
      </c>
      <c r="C686" s="156" t="s">
        <v>337</v>
      </c>
      <c r="D686" s="124" t="s">
        <v>190</v>
      </c>
      <c r="E686" s="157"/>
      <c r="F686" s="475" t="s">
        <v>249</v>
      </c>
      <c r="G686" s="475" t="s">
        <v>148</v>
      </c>
      <c r="H686" s="121" t="s">
        <v>195</v>
      </c>
      <c r="I686" s="121" t="s">
        <v>196</v>
      </c>
      <c r="J686" s="482">
        <v>3.3399999141693115</v>
      </c>
      <c r="K686" s="442">
        <v>1</v>
      </c>
      <c r="L686" s="512"/>
      <c r="M686" s="158">
        <v>52</v>
      </c>
      <c r="N686" s="158"/>
      <c r="O686" s="159" t="e">
        <f t="shared" si="50"/>
        <v>#DIV/0!</v>
      </c>
      <c r="P686" s="159">
        <f t="shared" si="51"/>
        <v>0</v>
      </c>
      <c r="Q686" s="160">
        <f>IF(M686="nio",0,IF(M686&gt;0,VLOOKUP(G686,'3-Productie normen'!A:L,VLOOKUP(M686,'3-Productie normen'!O:P,2,FALSE),FALSE)))</f>
        <v>0</v>
      </c>
      <c r="R686" s="160">
        <f t="shared" si="52"/>
        <v>0</v>
      </c>
      <c r="S686" s="161" t="str">
        <f>VLOOKUP(G686,'3-Productie normen'!A:L,10,FALSE)</f>
        <v>S</v>
      </c>
      <c r="T686" s="161" t="s">
        <v>193</v>
      </c>
      <c r="V686" s="123">
        <f t="shared" si="53"/>
        <v>173.6799955368042</v>
      </c>
    </row>
    <row r="687" spans="1:22" ht="14.1" customHeight="1">
      <c r="A687" s="138">
        <f t="shared" si="54"/>
        <v>687</v>
      </c>
      <c r="B687" s="156" t="s">
        <v>124</v>
      </c>
      <c r="C687" s="156" t="s">
        <v>337</v>
      </c>
      <c r="D687" s="124" t="s">
        <v>190</v>
      </c>
      <c r="E687" s="157"/>
      <c r="F687" s="475" t="s">
        <v>249</v>
      </c>
      <c r="G687" s="475" t="s">
        <v>148</v>
      </c>
      <c r="H687" s="121" t="s">
        <v>208</v>
      </c>
      <c r="I687" s="121" t="s">
        <v>202</v>
      </c>
      <c r="J687" s="482">
        <v>0</v>
      </c>
      <c r="K687" s="442">
        <v>1</v>
      </c>
      <c r="L687" s="512"/>
      <c r="M687" s="158">
        <v>52</v>
      </c>
      <c r="N687" s="158"/>
      <c r="O687" s="159" t="e">
        <f t="shared" si="50"/>
        <v>#DIV/0!</v>
      </c>
      <c r="P687" s="159">
        <f t="shared" si="51"/>
        <v>0</v>
      </c>
      <c r="Q687" s="160">
        <f>IF(M687="nio",0,IF(M687&gt;0,VLOOKUP(G687,'3-Productie normen'!A:L,VLOOKUP(M687,'3-Productie normen'!O:P,2,FALSE),FALSE)))</f>
        <v>0</v>
      </c>
      <c r="R687" s="160">
        <f t="shared" si="52"/>
        <v>0</v>
      </c>
      <c r="S687" s="161" t="str">
        <f>VLOOKUP(G687,'3-Productie normen'!A:L,10,FALSE)</f>
        <v>S</v>
      </c>
      <c r="T687" s="161" t="s">
        <v>193</v>
      </c>
      <c r="V687" s="123">
        <f t="shared" si="53"/>
        <v>0</v>
      </c>
    </row>
    <row r="688" spans="1:22" ht="14.1" customHeight="1">
      <c r="A688" s="138">
        <f t="shared" si="54"/>
        <v>688</v>
      </c>
      <c r="B688" s="156" t="s">
        <v>124</v>
      </c>
      <c r="C688" s="156" t="s">
        <v>337</v>
      </c>
      <c r="D688" s="124" t="s">
        <v>190</v>
      </c>
      <c r="E688" s="157"/>
      <c r="F688" s="475" t="s">
        <v>247</v>
      </c>
      <c r="G688" s="475" t="s">
        <v>160</v>
      </c>
      <c r="H688" s="121" t="s">
        <v>195</v>
      </c>
      <c r="I688" s="121" t="s">
        <v>196</v>
      </c>
      <c r="J688" s="482">
        <v>1.190000057220459</v>
      </c>
      <c r="K688" s="442">
        <v>1</v>
      </c>
      <c r="L688" s="512"/>
      <c r="M688" s="158">
        <v>52</v>
      </c>
      <c r="N688" s="158"/>
      <c r="O688" s="159" t="e">
        <f t="shared" si="50"/>
        <v>#DIV/0!</v>
      </c>
      <c r="P688" s="159">
        <f t="shared" si="51"/>
        <v>0</v>
      </c>
      <c r="Q688" s="160">
        <f>IF(M688="nio",0,IF(M688&gt;0,VLOOKUP(G688,'3-Productie normen'!A:L,VLOOKUP(M688,'3-Productie normen'!O:P,2,FALSE),FALSE)))</f>
        <v>0</v>
      </c>
      <c r="R688" s="160">
        <f t="shared" si="52"/>
        <v>0</v>
      </c>
      <c r="S688" s="161" t="str">
        <f>VLOOKUP(G688,'3-Productie normen'!A:L,10,FALSE)</f>
        <v>S</v>
      </c>
      <c r="T688" s="161" t="s">
        <v>193</v>
      </c>
      <c r="V688" s="123">
        <f t="shared" si="53"/>
        <v>61.880002975463867</v>
      </c>
    </row>
    <row r="689" spans="1:22" ht="14.1" customHeight="1">
      <c r="A689" s="138">
        <f t="shared" si="54"/>
        <v>689</v>
      </c>
      <c r="B689" s="156" t="s">
        <v>124</v>
      </c>
      <c r="C689" s="156" t="s">
        <v>337</v>
      </c>
      <c r="D689" s="124" t="s">
        <v>190</v>
      </c>
      <c r="E689" s="157"/>
      <c r="F689" s="475" t="s">
        <v>247</v>
      </c>
      <c r="G689" s="475" t="s">
        <v>160</v>
      </c>
      <c r="H689" s="121" t="s">
        <v>195</v>
      </c>
      <c r="I689" s="121" t="s">
        <v>196</v>
      </c>
      <c r="J689" s="482">
        <v>2.4700000286102295</v>
      </c>
      <c r="K689" s="442">
        <v>1</v>
      </c>
      <c r="L689" s="512"/>
      <c r="M689" s="158">
        <v>52</v>
      </c>
      <c r="N689" s="158"/>
      <c r="O689" s="159" t="e">
        <f t="shared" si="50"/>
        <v>#DIV/0!</v>
      </c>
      <c r="P689" s="159">
        <f t="shared" si="51"/>
        <v>0</v>
      </c>
      <c r="Q689" s="160">
        <f>IF(M689="nio",0,IF(M689&gt;0,VLOOKUP(G689,'3-Productie normen'!A:L,VLOOKUP(M689,'3-Productie normen'!O:P,2,FALSE),FALSE)))</f>
        <v>0</v>
      </c>
      <c r="R689" s="160">
        <f t="shared" si="52"/>
        <v>0</v>
      </c>
      <c r="S689" s="161" t="str">
        <f>VLOOKUP(G689,'3-Productie normen'!A:L,10,FALSE)</f>
        <v>S</v>
      </c>
      <c r="T689" s="161" t="s">
        <v>193</v>
      </c>
      <c r="V689" s="123">
        <f t="shared" si="53"/>
        <v>128.44000148773193</v>
      </c>
    </row>
    <row r="690" spans="1:22" ht="14.1" customHeight="1">
      <c r="A690" s="138">
        <f t="shared" si="54"/>
        <v>690</v>
      </c>
      <c r="B690" s="156" t="s">
        <v>124</v>
      </c>
      <c r="C690" s="156" t="s">
        <v>337</v>
      </c>
      <c r="D690" s="124" t="s">
        <v>190</v>
      </c>
      <c r="E690" s="157"/>
      <c r="F690" s="475" t="s">
        <v>194</v>
      </c>
      <c r="G690" s="475" t="s">
        <v>160</v>
      </c>
      <c r="H690" s="121" t="s">
        <v>195</v>
      </c>
      <c r="I690" s="121" t="s">
        <v>196</v>
      </c>
      <c r="J690" s="482">
        <v>7.320000171661377</v>
      </c>
      <c r="K690" s="442">
        <v>1</v>
      </c>
      <c r="L690" s="512"/>
      <c r="M690" s="158">
        <v>52</v>
      </c>
      <c r="N690" s="158"/>
      <c r="O690" s="159" t="e">
        <f t="shared" si="50"/>
        <v>#DIV/0!</v>
      </c>
      <c r="P690" s="159">
        <f t="shared" si="51"/>
        <v>0</v>
      </c>
      <c r="Q690" s="160">
        <f>IF(M690="nio",0,IF(M690&gt;0,VLOOKUP(G690,'3-Productie normen'!A:L,VLOOKUP(M690,'3-Productie normen'!O:P,2,FALSE),FALSE)))</f>
        <v>0</v>
      </c>
      <c r="R690" s="160">
        <f t="shared" si="52"/>
        <v>0</v>
      </c>
      <c r="S690" s="161" t="str">
        <f>VLOOKUP(G690,'3-Productie normen'!A:L,10,FALSE)</f>
        <v>S</v>
      </c>
      <c r="T690" s="161" t="s">
        <v>193</v>
      </c>
      <c r="V690" s="123">
        <f t="shared" si="53"/>
        <v>380.6400089263916</v>
      </c>
    </row>
    <row r="691" spans="1:22" ht="14.1" customHeight="1">
      <c r="A691" s="138">
        <f t="shared" si="54"/>
        <v>691</v>
      </c>
      <c r="B691" s="156" t="s">
        <v>124</v>
      </c>
      <c r="C691" s="156" t="s">
        <v>337</v>
      </c>
      <c r="D691" s="124" t="s">
        <v>190</v>
      </c>
      <c r="E691" s="157"/>
      <c r="F691" s="475" t="s">
        <v>194</v>
      </c>
      <c r="G691" s="475" t="s">
        <v>160</v>
      </c>
      <c r="H691" s="121" t="s">
        <v>195</v>
      </c>
      <c r="I691" s="121" t="s">
        <v>196</v>
      </c>
      <c r="J691" s="482">
        <v>2.6099998950958252</v>
      </c>
      <c r="K691" s="442">
        <v>1</v>
      </c>
      <c r="L691" s="512"/>
      <c r="M691" s="158">
        <v>52</v>
      </c>
      <c r="N691" s="158"/>
      <c r="O691" s="159" t="e">
        <f t="shared" si="50"/>
        <v>#DIV/0!</v>
      </c>
      <c r="P691" s="159">
        <f t="shared" si="51"/>
        <v>0</v>
      </c>
      <c r="Q691" s="160">
        <f>IF(M691="nio",0,IF(M691&gt;0,VLOOKUP(G691,'3-Productie normen'!A:L,VLOOKUP(M691,'3-Productie normen'!O:P,2,FALSE),FALSE)))</f>
        <v>0</v>
      </c>
      <c r="R691" s="160">
        <f t="shared" si="52"/>
        <v>0</v>
      </c>
      <c r="S691" s="161" t="str">
        <f>VLOOKUP(G691,'3-Productie normen'!A:L,10,FALSE)</f>
        <v>S</v>
      </c>
      <c r="T691" s="161" t="s">
        <v>193</v>
      </c>
      <c r="V691" s="123">
        <f t="shared" si="53"/>
        <v>135.71999454498291</v>
      </c>
    </row>
    <row r="692" spans="1:22" ht="14.1" customHeight="1">
      <c r="A692" s="138">
        <f t="shared" si="54"/>
        <v>692</v>
      </c>
      <c r="B692" s="156" t="s">
        <v>124</v>
      </c>
      <c r="C692" s="156" t="s">
        <v>337</v>
      </c>
      <c r="D692" s="124" t="s">
        <v>199</v>
      </c>
      <c r="E692" s="157"/>
      <c r="F692" s="475" t="s">
        <v>210</v>
      </c>
      <c r="G692" s="169" t="s">
        <v>157</v>
      </c>
      <c r="H692" s="121" t="s">
        <v>201</v>
      </c>
      <c r="I692" s="121" t="s">
        <v>202</v>
      </c>
      <c r="J692" s="482">
        <v>30.35</v>
      </c>
      <c r="K692" s="442">
        <v>1</v>
      </c>
      <c r="L692" s="512"/>
      <c r="M692" s="158">
        <v>52</v>
      </c>
      <c r="N692" s="158"/>
      <c r="O692" s="159" t="e">
        <f t="shared" si="50"/>
        <v>#DIV/0!</v>
      </c>
      <c r="P692" s="159">
        <f t="shared" si="51"/>
        <v>0</v>
      </c>
      <c r="Q692" s="160">
        <f>IF(M692="nio",0,IF(M692&gt;0,VLOOKUP(G692,'3-Productie normen'!A:L,VLOOKUP(M692,'3-Productie normen'!O:P,2,FALSE),FALSE)))</f>
        <v>0</v>
      </c>
      <c r="R692" s="160">
        <f t="shared" si="52"/>
        <v>0</v>
      </c>
      <c r="S692" s="161" t="str">
        <f>VLOOKUP(G692,'3-Productie normen'!A:L,10,FALSE)</f>
        <v>V</v>
      </c>
      <c r="T692" s="161" t="s">
        <v>193</v>
      </c>
      <c r="V692" s="123">
        <f t="shared" si="53"/>
        <v>1578.2</v>
      </c>
    </row>
    <row r="693" spans="1:22" ht="14.1" customHeight="1">
      <c r="A693" s="138">
        <f t="shared" si="54"/>
        <v>693</v>
      </c>
      <c r="B693" s="156" t="s">
        <v>127</v>
      </c>
      <c r="C693" s="156" t="s">
        <v>339</v>
      </c>
      <c r="D693" s="124" t="s">
        <v>190</v>
      </c>
      <c r="E693" s="157"/>
      <c r="F693" s="475" t="s">
        <v>220</v>
      </c>
      <c r="G693" s="475" t="s">
        <v>155</v>
      </c>
      <c r="H693" s="121" t="s">
        <v>221</v>
      </c>
      <c r="I693" s="121" t="s">
        <v>196</v>
      </c>
      <c r="J693" s="482">
        <v>231.83999633789063</v>
      </c>
      <c r="K693" s="442">
        <v>1</v>
      </c>
      <c r="L693" s="512"/>
      <c r="M693" s="158">
        <v>52</v>
      </c>
      <c r="N693" s="158"/>
      <c r="O693" s="159" t="e">
        <f t="shared" si="50"/>
        <v>#DIV/0!</v>
      </c>
      <c r="P693" s="159">
        <f t="shared" si="51"/>
        <v>0</v>
      </c>
      <c r="Q693" s="160">
        <f>IF(M693="nio",0,IF(M693&gt;0,VLOOKUP(G693,'3-Productie normen'!A:L,VLOOKUP(M693,'3-Productie normen'!O:P,2,FALSE),FALSE)))</f>
        <v>0</v>
      </c>
      <c r="R693" s="160">
        <f t="shared" si="52"/>
        <v>0</v>
      </c>
      <c r="S693" s="161" t="str">
        <f>VLOOKUP(G693,'3-Productie normen'!A:L,10,FALSE)</f>
        <v>V</v>
      </c>
      <c r="T693" s="161" t="s">
        <v>193</v>
      </c>
      <c r="V693" s="123">
        <f t="shared" si="53"/>
        <v>12055.679809570313</v>
      </c>
    </row>
    <row r="694" spans="1:22" ht="14.1" customHeight="1">
      <c r="A694" s="138">
        <f t="shared" si="54"/>
        <v>694</v>
      </c>
      <c r="B694" s="156" t="s">
        <v>127</v>
      </c>
      <c r="C694" s="156" t="s">
        <v>339</v>
      </c>
      <c r="D694" s="124" t="s">
        <v>190</v>
      </c>
      <c r="E694" s="157"/>
      <c r="F694" s="475" t="s">
        <v>204</v>
      </c>
      <c r="G694" s="475" t="s">
        <v>163</v>
      </c>
      <c r="H694" s="121" t="s">
        <v>325</v>
      </c>
      <c r="I694" s="121"/>
      <c r="J694" s="482">
        <v>4</v>
      </c>
      <c r="K694" s="442">
        <v>1</v>
      </c>
      <c r="L694" s="512"/>
      <c r="M694" s="158">
        <v>52</v>
      </c>
      <c r="N694" s="158"/>
      <c r="O694" s="159" t="e">
        <f t="shared" si="50"/>
        <v>#DIV/0!</v>
      </c>
      <c r="P694" s="159">
        <f t="shared" si="51"/>
        <v>0</v>
      </c>
      <c r="Q694" s="160">
        <f>IF(M694="nio",0,IF(M694&gt;0,VLOOKUP(G694,'3-Productie normen'!A:L,VLOOKUP(M694,'3-Productie normen'!O:P,2,FALSE),FALSE)))</f>
        <v>0</v>
      </c>
      <c r="R694" s="160">
        <f t="shared" si="52"/>
        <v>0</v>
      </c>
      <c r="S694" s="161" t="str">
        <f>VLOOKUP(G694,'3-Productie normen'!A:L,10,FALSE)</f>
        <v>V</v>
      </c>
      <c r="T694" s="161" t="s">
        <v>193</v>
      </c>
      <c r="V694" s="123">
        <f t="shared" si="53"/>
        <v>208</v>
      </c>
    </row>
    <row r="695" spans="1:22" ht="14.1" customHeight="1">
      <c r="A695" s="138">
        <f t="shared" si="54"/>
        <v>695</v>
      </c>
      <c r="B695" s="156" t="s">
        <v>127</v>
      </c>
      <c r="C695" s="156" t="s">
        <v>339</v>
      </c>
      <c r="D695" s="124" t="s">
        <v>190</v>
      </c>
      <c r="E695" s="157"/>
      <c r="F695" s="475" t="s">
        <v>212</v>
      </c>
      <c r="G695" s="475" t="s">
        <v>166</v>
      </c>
      <c r="H695" s="121" t="s">
        <v>195</v>
      </c>
      <c r="I695" s="121" t="s">
        <v>196</v>
      </c>
      <c r="J695" s="482">
        <v>4.9600000381469727</v>
      </c>
      <c r="K695" s="442">
        <v>1</v>
      </c>
      <c r="L695" s="512"/>
      <c r="M695" s="158">
        <v>52</v>
      </c>
      <c r="N695" s="158"/>
      <c r="O695" s="159" t="e">
        <f t="shared" si="50"/>
        <v>#DIV/0!</v>
      </c>
      <c r="P695" s="159">
        <f t="shared" si="51"/>
        <v>0</v>
      </c>
      <c r="Q695" s="160">
        <f>IF(M695="nio",0,IF(M695&gt;0,VLOOKUP(G695,'3-Productie normen'!A:L,VLOOKUP(M695,'3-Productie normen'!O:P,2,FALSE),FALSE)))</f>
        <v>0</v>
      </c>
      <c r="R695" s="160">
        <f t="shared" si="52"/>
        <v>0</v>
      </c>
      <c r="S695" s="161" t="str">
        <f>VLOOKUP(G695,'3-Productie normen'!A:L,10,FALSE)</f>
        <v>V</v>
      </c>
      <c r="T695" s="161" t="s">
        <v>193</v>
      </c>
      <c r="V695" s="123">
        <f t="shared" si="53"/>
        <v>257.92000198364258</v>
      </c>
    </row>
    <row r="696" spans="1:22" ht="14.1" customHeight="1">
      <c r="A696" s="138">
        <f t="shared" si="54"/>
        <v>696</v>
      </c>
      <c r="B696" s="156" t="s">
        <v>127</v>
      </c>
      <c r="C696" s="156" t="s">
        <v>339</v>
      </c>
      <c r="D696" s="124" t="s">
        <v>190</v>
      </c>
      <c r="E696" s="157"/>
      <c r="F696" s="475" t="s">
        <v>226</v>
      </c>
      <c r="G696" s="475" t="s">
        <v>160</v>
      </c>
      <c r="H696" s="121" t="s">
        <v>195</v>
      </c>
      <c r="I696" s="121" t="s">
        <v>196</v>
      </c>
      <c r="J696" s="482">
        <v>17.639999389648438</v>
      </c>
      <c r="K696" s="442">
        <v>1</v>
      </c>
      <c r="L696" s="512"/>
      <c r="M696" s="158">
        <v>52</v>
      </c>
      <c r="N696" s="158"/>
      <c r="O696" s="159" t="e">
        <f t="shared" si="50"/>
        <v>#DIV/0!</v>
      </c>
      <c r="P696" s="159">
        <f t="shared" si="51"/>
        <v>0</v>
      </c>
      <c r="Q696" s="160">
        <f>IF(M696="nio",0,IF(M696&gt;0,VLOOKUP(G696,'3-Productie normen'!A:L,VLOOKUP(M696,'3-Productie normen'!O:P,2,FALSE),FALSE)))</f>
        <v>0</v>
      </c>
      <c r="R696" s="160">
        <f t="shared" si="52"/>
        <v>0</v>
      </c>
      <c r="S696" s="161" t="str">
        <f>VLOOKUP(G696,'3-Productie normen'!A:L,10,FALSE)</f>
        <v>S</v>
      </c>
      <c r="T696" s="161" t="s">
        <v>193</v>
      </c>
      <c r="V696" s="123">
        <f t="shared" si="53"/>
        <v>917.27996826171875</v>
      </c>
    </row>
    <row r="697" spans="1:22" ht="14.1" customHeight="1">
      <c r="A697" s="138">
        <f t="shared" si="54"/>
        <v>697</v>
      </c>
      <c r="B697" s="156" t="s">
        <v>127</v>
      </c>
      <c r="C697" s="156" t="s">
        <v>339</v>
      </c>
      <c r="D697" s="124" t="s">
        <v>190</v>
      </c>
      <c r="E697" s="157"/>
      <c r="F697" s="475" t="s">
        <v>226</v>
      </c>
      <c r="G697" s="475" t="s">
        <v>160</v>
      </c>
      <c r="H697" s="121" t="s">
        <v>195</v>
      </c>
      <c r="I697" s="121" t="s">
        <v>196</v>
      </c>
      <c r="J697" s="482">
        <v>30</v>
      </c>
      <c r="K697" s="442">
        <v>1</v>
      </c>
      <c r="L697" s="512"/>
      <c r="M697" s="158">
        <v>52</v>
      </c>
      <c r="N697" s="158"/>
      <c r="O697" s="159" t="e">
        <f t="shared" si="50"/>
        <v>#DIV/0!</v>
      </c>
      <c r="P697" s="159">
        <f t="shared" si="51"/>
        <v>0</v>
      </c>
      <c r="Q697" s="160">
        <f>IF(M697="nio",0,IF(M697&gt;0,VLOOKUP(G697,'3-Productie normen'!A:L,VLOOKUP(M697,'3-Productie normen'!O:P,2,FALSE),FALSE)))</f>
        <v>0</v>
      </c>
      <c r="R697" s="160">
        <f t="shared" si="52"/>
        <v>0</v>
      </c>
      <c r="S697" s="161" t="str">
        <f>VLOOKUP(G697,'3-Productie normen'!A:L,10,FALSE)</f>
        <v>S</v>
      </c>
      <c r="T697" s="161" t="s">
        <v>193</v>
      </c>
      <c r="V697" s="123">
        <f t="shared" si="53"/>
        <v>1560</v>
      </c>
    </row>
    <row r="698" spans="1:22" ht="14.1" customHeight="1">
      <c r="A698" s="138">
        <f t="shared" si="54"/>
        <v>698</v>
      </c>
      <c r="B698" s="156" t="s">
        <v>127</v>
      </c>
      <c r="C698" s="156" t="s">
        <v>339</v>
      </c>
      <c r="D698" s="124" t="s">
        <v>190</v>
      </c>
      <c r="E698" s="157"/>
      <c r="F698" s="475" t="s">
        <v>338</v>
      </c>
      <c r="G698" s="169" t="s">
        <v>157</v>
      </c>
      <c r="H698" s="121" t="s">
        <v>221</v>
      </c>
      <c r="I698" s="121" t="s">
        <v>196</v>
      </c>
      <c r="J698" s="482">
        <v>16.799999237060547</v>
      </c>
      <c r="K698" s="442">
        <v>1</v>
      </c>
      <c r="L698" s="512"/>
      <c r="M698" s="158">
        <v>52</v>
      </c>
      <c r="N698" s="158"/>
      <c r="O698" s="159" t="e">
        <f t="shared" si="50"/>
        <v>#DIV/0!</v>
      </c>
      <c r="P698" s="159">
        <f t="shared" si="51"/>
        <v>0</v>
      </c>
      <c r="Q698" s="160">
        <f>IF(M698="nio",0,IF(M698&gt;0,VLOOKUP(G698,'3-Productie normen'!A:L,VLOOKUP(M698,'3-Productie normen'!O:P,2,FALSE),FALSE)))</f>
        <v>0</v>
      </c>
      <c r="R698" s="160">
        <f t="shared" si="52"/>
        <v>0</v>
      </c>
      <c r="S698" s="161" t="str">
        <f>VLOOKUP(G698,'3-Productie normen'!A:L,10,FALSE)</f>
        <v>V</v>
      </c>
      <c r="T698" s="161" t="s">
        <v>193</v>
      </c>
      <c r="V698" s="123">
        <f t="shared" si="53"/>
        <v>873.59996032714844</v>
      </c>
    </row>
    <row r="699" spans="1:22" ht="14.1" customHeight="1">
      <c r="A699" s="138">
        <f t="shared" si="54"/>
        <v>699</v>
      </c>
      <c r="B699" s="156" t="s">
        <v>127</v>
      </c>
      <c r="C699" s="156" t="s">
        <v>339</v>
      </c>
      <c r="D699" s="124" t="s">
        <v>190</v>
      </c>
      <c r="E699" s="121"/>
      <c r="F699" s="121" t="s">
        <v>288</v>
      </c>
      <c r="G699" s="121" t="s">
        <v>168</v>
      </c>
      <c r="H699" s="121" t="s">
        <v>221</v>
      </c>
      <c r="I699" s="121"/>
      <c r="J699" s="482">
        <v>8.3999996185302734</v>
      </c>
      <c r="K699" s="442">
        <v>1</v>
      </c>
      <c r="L699" s="512"/>
      <c r="M699" s="158" t="s">
        <v>216</v>
      </c>
      <c r="N699" s="158"/>
      <c r="O699" s="159">
        <f t="shared" si="50"/>
        <v>0</v>
      </c>
      <c r="P699" s="159">
        <f t="shared" si="51"/>
        <v>0</v>
      </c>
      <c r="Q699" s="160">
        <f>IF(M699="nio",0,IF(M699&gt;0,VLOOKUP(G699,'3-Productie normen'!A:L,VLOOKUP(M699,'3-Productie normen'!O:P,2,FALSE),FALSE)))</f>
        <v>0</v>
      </c>
      <c r="R699" s="160">
        <f t="shared" si="52"/>
        <v>0</v>
      </c>
      <c r="S699" s="161">
        <f>VLOOKUP(G699,'3-Productie normen'!A:L,10,FALSE)</f>
        <v>0</v>
      </c>
      <c r="T699" s="161" t="s">
        <v>193</v>
      </c>
      <c r="V699" s="123">
        <f t="shared" si="53"/>
        <v>0</v>
      </c>
    </row>
    <row r="700" spans="1:22" ht="14.1" customHeight="1">
      <c r="A700" s="138">
        <f t="shared" si="54"/>
        <v>700</v>
      </c>
      <c r="B700" s="156" t="s">
        <v>127</v>
      </c>
      <c r="C700" s="156" t="s">
        <v>339</v>
      </c>
      <c r="D700" s="285" t="s">
        <v>199</v>
      </c>
      <c r="E700" s="121"/>
      <c r="F700" s="121" t="s">
        <v>210</v>
      </c>
      <c r="G700" s="169" t="s">
        <v>157</v>
      </c>
      <c r="H700" s="121" t="s">
        <v>191</v>
      </c>
      <c r="I700" s="121" t="s">
        <v>192</v>
      </c>
      <c r="J700" s="482">
        <v>63</v>
      </c>
      <c r="K700" s="442">
        <v>1</v>
      </c>
      <c r="L700" s="512"/>
      <c r="M700" s="158">
        <v>52</v>
      </c>
      <c r="N700" s="158"/>
      <c r="O700" s="159" t="e">
        <f t="shared" si="50"/>
        <v>#DIV/0!</v>
      </c>
      <c r="P700" s="159">
        <f t="shared" si="51"/>
        <v>0</v>
      </c>
      <c r="Q700" s="160">
        <f>IF(M700="nio",0,IF(M700&gt;0,VLOOKUP(G700,'3-Productie normen'!A:L,VLOOKUP(M700,'3-Productie normen'!O:P,2,FALSE),FALSE)))</f>
        <v>0</v>
      </c>
      <c r="R700" s="160">
        <f t="shared" si="52"/>
        <v>0</v>
      </c>
      <c r="S700" s="161" t="str">
        <f>VLOOKUP(G700,'3-Productie normen'!A:L,10,FALSE)</f>
        <v>V</v>
      </c>
      <c r="T700" s="161" t="s">
        <v>193</v>
      </c>
      <c r="V700" s="123">
        <f t="shared" si="53"/>
        <v>3276</v>
      </c>
    </row>
    <row r="701" spans="1:22" ht="14.1" customHeight="1">
      <c r="A701" s="138">
        <f t="shared" si="54"/>
        <v>701</v>
      </c>
      <c r="B701" s="476" t="s">
        <v>127</v>
      </c>
      <c r="C701" s="476" t="s">
        <v>339</v>
      </c>
      <c r="D701" s="477" t="s">
        <v>199</v>
      </c>
      <c r="E701" s="163"/>
      <c r="F701" s="163" t="s">
        <v>280</v>
      </c>
      <c r="G701" s="474" t="s">
        <v>157</v>
      </c>
      <c r="H701" s="163" t="s">
        <v>191</v>
      </c>
      <c r="I701" s="121" t="s">
        <v>192</v>
      </c>
      <c r="J701" s="487">
        <v>3</v>
      </c>
      <c r="K701" s="442">
        <v>1</v>
      </c>
      <c r="L701" s="512"/>
      <c r="M701" s="158">
        <v>52</v>
      </c>
      <c r="N701" s="158"/>
      <c r="O701" s="159" t="e">
        <f t="shared" si="50"/>
        <v>#DIV/0!</v>
      </c>
      <c r="P701" s="159">
        <f t="shared" si="51"/>
        <v>0</v>
      </c>
      <c r="Q701" s="160">
        <f>IF(M701="nio",0,IF(M701&gt;0,VLOOKUP(G701,'3-Productie normen'!A:L,VLOOKUP(M701,'3-Productie normen'!O:P,2,FALSE),FALSE)))</f>
        <v>0</v>
      </c>
      <c r="R701" s="160">
        <f t="shared" si="52"/>
        <v>0</v>
      </c>
      <c r="S701" s="161" t="str">
        <f>VLOOKUP(G701,'3-Productie normen'!A:L,10,FALSE)</f>
        <v>V</v>
      </c>
      <c r="T701" s="161" t="s">
        <v>193</v>
      </c>
      <c r="V701" s="123">
        <f t="shared" si="53"/>
        <v>156</v>
      </c>
    </row>
    <row r="702" spans="1:22" ht="14.1" customHeight="1">
      <c r="A702" s="138">
        <f t="shared" si="54"/>
        <v>702</v>
      </c>
      <c r="B702" s="121" t="s">
        <v>116</v>
      </c>
      <c r="C702" s="121" t="s">
        <v>340</v>
      </c>
      <c r="D702" s="285" t="s">
        <v>190</v>
      </c>
      <c r="E702" s="121"/>
      <c r="F702" s="121" t="s">
        <v>142</v>
      </c>
      <c r="G702" s="121" t="s">
        <v>142</v>
      </c>
      <c r="H702" s="121" t="s">
        <v>341</v>
      </c>
      <c r="I702" s="121" t="s">
        <v>202</v>
      </c>
      <c r="J702" s="482">
        <v>7</v>
      </c>
      <c r="K702" s="442">
        <v>1</v>
      </c>
      <c r="L702" s="512"/>
      <c r="M702" s="493">
        <v>52</v>
      </c>
      <c r="N702" s="284"/>
      <c r="O702" s="159" t="e">
        <f t="shared" si="50"/>
        <v>#DIV/0!</v>
      </c>
      <c r="P702" s="159">
        <f t="shared" si="51"/>
        <v>0</v>
      </c>
      <c r="Q702" s="160">
        <f>IF(M702="nio",0,IF(M702&gt;0,VLOOKUP(G702,'3-Productie normen'!A:L,VLOOKUP(M702,'3-Productie normen'!O:P,2,FALSE),FALSE)))</f>
        <v>0</v>
      </c>
      <c r="R702" s="160">
        <f t="shared" si="52"/>
        <v>0</v>
      </c>
      <c r="S702" s="161" t="str">
        <f>VLOOKUP(G702,'3-Productie normen'!A:L,10,FALSE)</f>
        <v>V</v>
      </c>
      <c r="T702" s="478" t="s">
        <v>193</v>
      </c>
      <c r="V702" s="123">
        <f t="shared" si="53"/>
        <v>364</v>
      </c>
    </row>
    <row r="703" spans="1:22" ht="14.1" customHeight="1">
      <c r="A703" s="138">
        <f t="shared" si="54"/>
        <v>703</v>
      </c>
      <c r="B703" s="121" t="s">
        <v>116</v>
      </c>
      <c r="C703" s="121" t="s">
        <v>340</v>
      </c>
      <c r="D703" s="285" t="s">
        <v>190</v>
      </c>
      <c r="E703" s="121"/>
      <c r="F703" s="121" t="s">
        <v>342</v>
      </c>
      <c r="G703" s="121" t="s">
        <v>166</v>
      </c>
      <c r="H703" s="121" t="s">
        <v>195</v>
      </c>
      <c r="I703" s="121" t="s">
        <v>196</v>
      </c>
      <c r="J703" s="482">
        <v>3.5</v>
      </c>
      <c r="K703" s="442">
        <v>1</v>
      </c>
      <c r="L703" s="512"/>
      <c r="M703" s="493">
        <v>52</v>
      </c>
      <c r="N703" s="284"/>
      <c r="O703" s="159" t="e">
        <f t="shared" si="50"/>
        <v>#DIV/0!</v>
      </c>
      <c r="P703" s="159">
        <f t="shared" si="51"/>
        <v>0</v>
      </c>
      <c r="Q703" s="160">
        <f>IF(M703="nio",0,IF(M703&gt;0,VLOOKUP(G703,'3-Productie normen'!A:L,VLOOKUP(M703,'3-Productie normen'!O:P,2,FALSE),FALSE)))</f>
        <v>0</v>
      </c>
      <c r="R703" s="160">
        <f t="shared" si="52"/>
        <v>0</v>
      </c>
      <c r="S703" s="161" t="str">
        <f>VLOOKUP(G703,'3-Productie normen'!A:L,10,FALSE)</f>
        <v>V</v>
      </c>
      <c r="T703" s="478" t="s">
        <v>193</v>
      </c>
      <c r="V703" s="123">
        <f t="shared" si="53"/>
        <v>182</v>
      </c>
    </row>
    <row r="704" spans="1:22" ht="14.1" customHeight="1">
      <c r="A704" s="138">
        <f t="shared" si="54"/>
        <v>704</v>
      </c>
      <c r="B704" s="121" t="s">
        <v>116</v>
      </c>
      <c r="C704" s="121" t="s">
        <v>340</v>
      </c>
      <c r="D704" s="285" t="s">
        <v>190</v>
      </c>
      <c r="E704" s="121"/>
      <c r="F704" s="121" t="s">
        <v>343</v>
      </c>
      <c r="G704" s="121" t="s">
        <v>160</v>
      </c>
      <c r="H704" s="121" t="s">
        <v>195</v>
      </c>
      <c r="I704" s="121" t="s">
        <v>196</v>
      </c>
      <c r="J704" s="482">
        <v>2.6</v>
      </c>
      <c r="K704" s="442">
        <v>1</v>
      </c>
      <c r="L704" s="512"/>
      <c r="M704" s="493">
        <v>52</v>
      </c>
      <c r="N704" s="284"/>
      <c r="O704" s="159" t="e">
        <f t="shared" si="50"/>
        <v>#DIV/0!</v>
      </c>
      <c r="P704" s="159">
        <f t="shared" si="51"/>
        <v>0</v>
      </c>
      <c r="Q704" s="160">
        <f>IF(M704="nio",0,IF(M704&gt;0,VLOOKUP(G704,'3-Productie normen'!A:L,VLOOKUP(M704,'3-Productie normen'!O:P,2,FALSE),FALSE)))</f>
        <v>0</v>
      </c>
      <c r="R704" s="160">
        <f t="shared" si="52"/>
        <v>0</v>
      </c>
      <c r="S704" s="161" t="str">
        <f>VLOOKUP(G704,'3-Productie normen'!A:L,10,FALSE)</f>
        <v>S</v>
      </c>
      <c r="T704" s="478" t="s">
        <v>193</v>
      </c>
      <c r="V704" s="123">
        <f t="shared" si="53"/>
        <v>135.20000000000002</v>
      </c>
    </row>
    <row r="705" spans="1:22" ht="14.1" customHeight="1">
      <c r="A705" s="138">
        <f t="shared" si="54"/>
        <v>705</v>
      </c>
      <c r="B705" s="121" t="s">
        <v>116</v>
      </c>
      <c r="C705" s="121" t="s">
        <v>340</v>
      </c>
      <c r="D705" s="285" t="s">
        <v>190</v>
      </c>
      <c r="E705" s="121"/>
      <c r="F705" s="121" t="s">
        <v>344</v>
      </c>
      <c r="G705" s="121" t="s">
        <v>160</v>
      </c>
      <c r="H705" s="121" t="s">
        <v>195</v>
      </c>
      <c r="I705" s="121" t="s">
        <v>196</v>
      </c>
      <c r="J705" s="482">
        <v>0.9</v>
      </c>
      <c r="K705" s="442">
        <v>1</v>
      </c>
      <c r="L705" s="512"/>
      <c r="M705" s="493">
        <v>52</v>
      </c>
      <c r="N705" s="284"/>
      <c r="O705" s="159" t="e">
        <f t="shared" si="50"/>
        <v>#DIV/0!</v>
      </c>
      <c r="P705" s="159">
        <f t="shared" si="51"/>
        <v>0</v>
      </c>
      <c r="Q705" s="160">
        <f>IF(M705="nio",0,IF(M705&gt;0,VLOOKUP(G705,'3-Productie normen'!A:L,VLOOKUP(M705,'3-Productie normen'!O:P,2,FALSE),FALSE)))</f>
        <v>0</v>
      </c>
      <c r="R705" s="160">
        <f t="shared" si="52"/>
        <v>0</v>
      </c>
      <c r="S705" s="161" t="str">
        <f>VLOOKUP(G705,'3-Productie normen'!A:L,10,FALSE)</f>
        <v>S</v>
      </c>
      <c r="T705" s="478" t="s">
        <v>193</v>
      </c>
      <c r="V705" s="123">
        <f t="shared" si="53"/>
        <v>46.800000000000004</v>
      </c>
    </row>
    <row r="706" spans="1:22" ht="14.1" customHeight="1">
      <c r="A706" s="138">
        <f t="shared" si="54"/>
        <v>706</v>
      </c>
      <c r="B706" s="121" t="s">
        <v>116</v>
      </c>
      <c r="C706" s="121" t="s">
        <v>340</v>
      </c>
      <c r="D706" s="285" t="s">
        <v>190</v>
      </c>
      <c r="E706" s="121"/>
      <c r="F706" s="121" t="s">
        <v>344</v>
      </c>
      <c r="G706" s="121" t="s">
        <v>160</v>
      </c>
      <c r="H706" s="121" t="s">
        <v>195</v>
      </c>
      <c r="I706" s="121" t="s">
        <v>196</v>
      </c>
      <c r="J706" s="482">
        <v>0.9</v>
      </c>
      <c r="K706" s="442">
        <v>1</v>
      </c>
      <c r="L706" s="512"/>
      <c r="M706" s="493">
        <v>52</v>
      </c>
      <c r="N706" s="284"/>
      <c r="O706" s="159" t="e">
        <f t="shared" si="50"/>
        <v>#DIV/0!</v>
      </c>
      <c r="P706" s="159">
        <f t="shared" si="51"/>
        <v>0</v>
      </c>
      <c r="Q706" s="160">
        <f>IF(M706="nio",0,IF(M706&gt;0,VLOOKUP(G706,'3-Productie normen'!A:L,VLOOKUP(M706,'3-Productie normen'!O:P,2,FALSE),FALSE)))</f>
        <v>0</v>
      </c>
      <c r="R706" s="160">
        <f t="shared" si="52"/>
        <v>0</v>
      </c>
      <c r="S706" s="161" t="str">
        <f>VLOOKUP(G706,'3-Productie normen'!A:L,10,FALSE)</f>
        <v>S</v>
      </c>
      <c r="T706" s="478" t="s">
        <v>193</v>
      </c>
      <c r="V706" s="123">
        <f t="shared" si="53"/>
        <v>46.800000000000004</v>
      </c>
    </row>
    <row r="707" spans="1:22" ht="14.1" customHeight="1">
      <c r="A707" s="138">
        <f t="shared" si="54"/>
        <v>707</v>
      </c>
      <c r="B707" s="121" t="s">
        <v>116</v>
      </c>
      <c r="C707" s="121" t="s">
        <v>340</v>
      </c>
      <c r="D707" s="285" t="s">
        <v>190</v>
      </c>
      <c r="E707" s="121"/>
      <c r="F707" s="121" t="s">
        <v>345</v>
      </c>
      <c r="G707" s="121" t="s">
        <v>160</v>
      </c>
      <c r="H707" s="121" t="s">
        <v>195</v>
      </c>
      <c r="I707" s="121" t="s">
        <v>196</v>
      </c>
      <c r="J707" s="482">
        <v>3.8</v>
      </c>
      <c r="K707" s="442">
        <v>1</v>
      </c>
      <c r="L707" s="512"/>
      <c r="M707" s="493">
        <v>52</v>
      </c>
      <c r="N707" s="284"/>
      <c r="O707" s="159" t="e">
        <f t="shared" si="50"/>
        <v>#DIV/0!</v>
      </c>
      <c r="P707" s="159">
        <f t="shared" si="51"/>
        <v>0</v>
      </c>
      <c r="Q707" s="160">
        <f>IF(M707="nio",0,IF(M707&gt;0,VLOOKUP(G707,'3-Productie normen'!A:L,VLOOKUP(M707,'3-Productie normen'!O:P,2,FALSE),FALSE)))</f>
        <v>0</v>
      </c>
      <c r="R707" s="160">
        <f t="shared" si="52"/>
        <v>0</v>
      </c>
      <c r="S707" s="161" t="str">
        <f>VLOOKUP(G707,'3-Productie normen'!A:L,10,FALSE)</f>
        <v>S</v>
      </c>
      <c r="T707" s="478" t="s">
        <v>193</v>
      </c>
      <c r="V707" s="123">
        <f t="shared" si="53"/>
        <v>197.6</v>
      </c>
    </row>
    <row r="708" spans="1:22" ht="14.1" customHeight="1">
      <c r="A708" s="138">
        <f t="shared" si="54"/>
        <v>708</v>
      </c>
      <c r="B708" s="121" t="s">
        <v>116</v>
      </c>
      <c r="C708" s="121" t="s">
        <v>340</v>
      </c>
      <c r="D708" s="285" t="s">
        <v>190</v>
      </c>
      <c r="E708" s="121"/>
      <c r="F708" s="121" t="s">
        <v>346</v>
      </c>
      <c r="G708" s="121" t="s">
        <v>160</v>
      </c>
      <c r="H708" s="121" t="s">
        <v>195</v>
      </c>
      <c r="I708" s="121" t="s">
        <v>196</v>
      </c>
      <c r="J708" s="482">
        <v>3.8</v>
      </c>
      <c r="K708" s="442">
        <v>1</v>
      </c>
      <c r="L708" s="512"/>
      <c r="M708" s="493">
        <v>52</v>
      </c>
      <c r="N708" s="284"/>
      <c r="O708" s="159" t="e">
        <f t="shared" si="50"/>
        <v>#DIV/0!</v>
      </c>
      <c r="P708" s="159">
        <f t="shared" si="51"/>
        <v>0</v>
      </c>
      <c r="Q708" s="160">
        <f>IF(M708="nio",0,IF(M708&gt;0,VLOOKUP(G708,'3-Productie normen'!A:L,VLOOKUP(M708,'3-Productie normen'!O:P,2,FALSE),FALSE)))</f>
        <v>0</v>
      </c>
      <c r="R708" s="160">
        <f t="shared" si="52"/>
        <v>0</v>
      </c>
      <c r="S708" s="161" t="str">
        <f>VLOOKUP(G708,'3-Productie normen'!A:L,10,FALSE)</f>
        <v>S</v>
      </c>
      <c r="T708" s="478" t="s">
        <v>193</v>
      </c>
      <c r="V708" s="123">
        <f t="shared" si="53"/>
        <v>197.6</v>
      </c>
    </row>
    <row r="709" spans="1:22" ht="14.1" customHeight="1">
      <c r="A709" s="138">
        <f t="shared" si="54"/>
        <v>709</v>
      </c>
      <c r="B709" s="121" t="s">
        <v>116</v>
      </c>
      <c r="C709" s="121" t="s">
        <v>340</v>
      </c>
      <c r="D709" s="285" t="s">
        <v>190</v>
      </c>
      <c r="E709" s="121"/>
      <c r="F709" s="121" t="s">
        <v>347</v>
      </c>
      <c r="G709" s="121" t="s">
        <v>160</v>
      </c>
      <c r="H709" s="121" t="s">
        <v>195</v>
      </c>
      <c r="I709" s="121" t="s">
        <v>196</v>
      </c>
      <c r="J709" s="482">
        <v>1.04</v>
      </c>
      <c r="K709" s="442">
        <v>1</v>
      </c>
      <c r="L709" s="512"/>
      <c r="M709" s="493">
        <v>52</v>
      </c>
      <c r="N709" s="284"/>
      <c r="O709" s="159" t="e">
        <f t="shared" si="50"/>
        <v>#DIV/0!</v>
      </c>
      <c r="P709" s="159">
        <f t="shared" si="51"/>
        <v>0</v>
      </c>
      <c r="Q709" s="160">
        <f>IF(M709="nio",0,IF(M709&gt;0,VLOOKUP(G709,'3-Productie normen'!A:L,VLOOKUP(M709,'3-Productie normen'!O:P,2,FALSE),FALSE)))</f>
        <v>0</v>
      </c>
      <c r="R709" s="160">
        <f t="shared" si="52"/>
        <v>0</v>
      </c>
      <c r="S709" s="161" t="str">
        <f>VLOOKUP(G709,'3-Productie normen'!A:L,10,FALSE)</f>
        <v>S</v>
      </c>
      <c r="T709" s="478" t="s">
        <v>193</v>
      </c>
      <c r="V709" s="123">
        <f t="shared" si="53"/>
        <v>54.08</v>
      </c>
    </row>
    <row r="710" spans="1:22" ht="14.1" customHeight="1">
      <c r="A710" s="138">
        <f t="shared" si="54"/>
        <v>710</v>
      </c>
      <c r="B710" s="121" t="s">
        <v>116</v>
      </c>
      <c r="C710" s="121" t="s">
        <v>340</v>
      </c>
      <c r="D710" s="285" t="s">
        <v>190</v>
      </c>
      <c r="E710" s="121"/>
      <c r="F710" s="121" t="s">
        <v>348</v>
      </c>
      <c r="G710" s="121" t="s">
        <v>160</v>
      </c>
      <c r="H710" s="121" t="s">
        <v>195</v>
      </c>
      <c r="I710" s="121" t="s">
        <v>196</v>
      </c>
      <c r="J710" s="482">
        <v>0.7</v>
      </c>
      <c r="K710" s="442">
        <v>1</v>
      </c>
      <c r="L710" s="512"/>
      <c r="M710" s="493">
        <v>52</v>
      </c>
      <c r="N710" s="284"/>
      <c r="O710" s="159" t="e">
        <f t="shared" si="50"/>
        <v>#DIV/0!</v>
      </c>
      <c r="P710" s="159">
        <f t="shared" si="51"/>
        <v>0</v>
      </c>
      <c r="Q710" s="160">
        <f>IF(M710="nio",0,IF(M710&gt;0,VLOOKUP(G710,'3-Productie normen'!A:L,VLOOKUP(M710,'3-Productie normen'!O:P,2,FALSE),FALSE)))</f>
        <v>0</v>
      </c>
      <c r="R710" s="160">
        <f t="shared" si="52"/>
        <v>0</v>
      </c>
      <c r="S710" s="161" t="str">
        <f>VLOOKUP(G710,'3-Productie normen'!A:L,10,FALSE)</f>
        <v>S</v>
      </c>
      <c r="T710" s="478" t="s">
        <v>193</v>
      </c>
      <c r="V710" s="123">
        <f t="shared" si="53"/>
        <v>36.4</v>
      </c>
    </row>
    <row r="711" spans="1:22" ht="14.1" customHeight="1">
      <c r="A711" s="138">
        <f t="shared" si="54"/>
        <v>711</v>
      </c>
      <c r="B711" s="121" t="s">
        <v>116</v>
      </c>
      <c r="C711" s="121" t="s">
        <v>340</v>
      </c>
      <c r="D711" s="285" t="s">
        <v>190</v>
      </c>
      <c r="E711" s="121"/>
      <c r="F711" s="121" t="s">
        <v>349</v>
      </c>
      <c r="G711" s="121" t="s">
        <v>160</v>
      </c>
      <c r="H711" s="121" t="s">
        <v>195</v>
      </c>
      <c r="I711" s="121" t="s">
        <v>196</v>
      </c>
      <c r="J711" s="482">
        <v>1.25</v>
      </c>
      <c r="K711" s="442">
        <v>1</v>
      </c>
      <c r="L711" s="512"/>
      <c r="M711" s="493">
        <v>52</v>
      </c>
      <c r="N711" s="284"/>
      <c r="O711" s="159" t="e">
        <f t="shared" si="50"/>
        <v>#DIV/0!</v>
      </c>
      <c r="P711" s="159">
        <f t="shared" si="51"/>
        <v>0</v>
      </c>
      <c r="Q711" s="160">
        <f>IF(M711="nio",0,IF(M711&gt;0,VLOOKUP(G711,'3-Productie normen'!A:L,VLOOKUP(M711,'3-Productie normen'!O:P,2,FALSE),FALSE)))</f>
        <v>0</v>
      </c>
      <c r="R711" s="160">
        <f t="shared" si="52"/>
        <v>0</v>
      </c>
      <c r="S711" s="161" t="str">
        <f>VLOOKUP(G711,'3-Productie normen'!A:L,10,FALSE)</f>
        <v>S</v>
      </c>
      <c r="T711" s="478" t="s">
        <v>193</v>
      </c>
      <c r="V711" s="123">
        <f t="shared" si="53"/>
        <v>65</v>
      </c>
    </row>
    <row r="712" spans="1:22" ht="14.1" customHeight="1">
      <c r="A712" s="138">
        <f t="shared" si="54"/>
        <v>712</v>
      </c>
      <c r="B712" s="121" t="s">
        <v>116</v>
      </c>
      <c r="C712" s="121" t="s">
        <v>340</v>
      </c>
      <c r="D712" s="285" t="s">
        <v>190</v>
      </c>
      <c r="E712" s="121"/>
      <c r="F712" s="121" t="s">
        <v>204</v>
      </c>
      <c r="G712" s="121" t="s">
        <v>163</v>
      </c>
      <c r="H712" s="121" t="s">
        <v>205</v>
      </c>
      <c r="I712" s="121"/>
      <c r="J712" s="482"/>
      <c r="K712" s="442">
        <v>1</v>
      </c>
      <c r="L712" s="512"/>
      <c r="M712" s="493">
        <v>52</v>
      </c>
      <c r="N712" s="284"/>
      <c r="O712" s="159" t="e">
        <f t="shared" si="50"/>
        <v>#DIV/0!</v>
      </c>
      <c r="P712" s="159">
        <f t="shared" si="51"/>
        <v>0</v>
      </c>
      <c r="Q712" s="160">
        <f>IF(M712="nio",0,IF(M712&gt;0,VLOOKUP(G712,'3-Productie normen'!A:L,VLOOKUP(M712,'3-Productie normen'!O:P,2,FALSE),FALSE)))</f>
        <v>0</v>
      </c>
      <c r="R712" s="160">
        <f t="shared" si="52"/>
        <v>0</v>
      </c>
      <c r="S712" s="161" t="str">
        <f>VLOOKUP(G712,'3-Productie normen'!A:L,10,FALSE)</f>
        <v>V</v>
      </c>
      <c r="T712" s="478" t="s">
        <v>193</v>
      </c>
      <c r="V712" s="123">
        <f t="shared" si="53"/>
        <v>0</v>
      </c>
    </row>
    <row r="713" spans="1:22" ht="14.1" customHeight="1">
      <c r="A713" s="138">
        <f t="shared" si="54"/>
        <v>713</v>
      </c>
      <c r="B713" s="121" t="s">
        <v>116</v>
      </c>
      <c r="C713" s="121" t="s">
        <v>340</v>
      </c>
      <c r="D713" s="285" t="s">
        <v>199</v>
      </c>
      <c r="E713" s="121"/>
      <c r="F713" s="121" t="s">
        <v>229</v>
      </c>
      <c r="G713" s="121" t="s">
        <v>157</v>
      </c>
      <c r="H713" s="121" t="s">
        <v>191</v>
      </c>
      <c r="I713" s="121" t="s">
        <v>192</v>
      </c>
      <c r="J713" s="482">
        <v>9.4499999999999993</v>
      </c>
      <c r="K713" s="442">
        <v>1</v>
      </c>
      <c r="L713" s="512"/>
      <c r="M713" s="493">
        <v>52</v>
      </c>
      <c r="N713" s="284"/>
      <c r="O713" s="159" t="e">
        <f t="shared" si="50"/>
        <v>#DIV/0!</v>
      </c>
      <c r="P713" s="159">
        <f t="shared" si="51"/>
        <v>0</v>
      </c>
      <c r="Q713" s="160">
        <f>IF(M713="nio",0,IF(M713&gt;0,VLOOKUP(G713,'3-Productie normen'!A:L,VLOOKUP(M713,'3-Productie normen'!O:P,2,FALSE),FALSE)))</f>
        <v>0</v>
      </c>
      <c r="R713" s="160">
        <f t="shared" si="52"/>
        <v>0</v>
      </c>
      <c r="S713" s="161" t="str">
        <f>VLOOKUP(G713,'3-Productie normen'!A:L,10,FALSE)</f>
        <v>V</v>
      </c>
      <c r="T713" s="478" t="s">
        <v>193</v>
      </c>
      <c r="V713" s="123">
        <f t="shared" si="53"/>
        <v>491.4</v>
      </c>
    </row>
    <row r="714" spans="1:22" ht="14.1" customHeight="1">
      <c r="A714" s="138">
        <f t="shared" si="54"/>
        <v>714</v>
      </c>
      <c r="B714" s="121" t="s">
        <v>116</v>
      </c>
      <c r="C714" s="121" t="s">
        <v>340</v>
      </c>
      <c r="D714" s="285" t="s">
        <v>199</v>
      </c>
      <c r="E714" s="121"/>
      <c r="F714" s="121" t="s">
        <v>206</v>
      </c>
      <c r="G714" s="121" t="s">
        <v>151</v>
      </c>
      <c r="H714" s="121" t="s">
        <v>191</v>
      </c>
      <c r="I714" s="121" t="s">
        <v>192</v>
      </c>
      <c r="J714" s="482">
        <v>36</v>
      </c>
      <c r="K714" s="442">
        <v>1</v>
      </c>
      <c r="L714" s="512"/>
      <c r="M714" s="493">
        <v>52</v>
      </c>
      <c r="N714" s="284"/>
      <c r="O714" s="159" t="e">
        <f t="shared" ref="O714:O777" si="55">IF(M714="nio",0,IF(M714&gt;0,M714*J714/Q714,0))*K714</f>
        <v>#DIV/0!</v>
      </c>
      <c r="P714" s="159">
        <f t="shared" ref="P714:P777" si="56">IF(N714&gt;0,N714*J714/R714,0)*L714</f>
        <v>0</v>
      </c>
      <c r="Q714" s="160">
        <f>IF(M714="nio",0,IF(M714&gt;0,VLOOKUP(G714,'3-Productie normen'!A:L,VLOOKUP(M714,'3-Productie normen'!O:P,2,FALSE),FALSE)))</f>
        <v>0</v>
      </c>
      <c r="R714" s="160">
        <f t="shared" ref="R714:R777" si="57">IF(N714&gt;0,Q714*$R$8,0)</f>
        <v>0</v>
      </c>
      <c r="S714" s="161" t="str">
        <f>VLOOKUP(G714,'3-Productie normen'!A:L,10,FALSE)</f>
        <v>B</v>
      </c>
      <c r="T714" s="478" t="s">
        <v>193</v>
      </c>
      <c r="V714" s="123">
        <f t="shared" ref="V714:V777" si="58">SUM(M714:M714)*J714</f>
        <v>1872</v>
      </c>
    </row>
    <row r="715" spans="1:22" ht="14.1" customHeight="1">
      <c r="A715" s="138">
        <f t="shared" ref="A715:A778" si="59">A714+1</f>
        <v>715</v>
      </c>
      <c r="B715" s="121" t="s">
        <v>116</v>
      </c>
      <c r="C715" s="121" t="s">
        <v>340</v>
      </c>
      <c r="D715" s="285" t="s">
        <v>199</v>
      </c>
      <c r="E715" s="121"/>
      <c r="F715" s="121" t="s">
        <v>204</v>
      </c>
      <c r="G715" s="121" t="s">
        <v>163</v>
      </c>
      <c r="H715" s="121" t="s">
        <v>205</v>
      </c>
      <c r="I715" s="121"/>
      <c r="J715" s="482"/>
      <c r="K715" s="442">
        <v>1</v>
      </c>
      <c r="L715" s="512"/>
      <c r="M715" s="493">
        <v>52</v>
      </c>
      <c r="N715" s="284"/>
      <c r="O715" s="159" t="e">
        <f t="shared" si="55"/>
        <v>#DIV/0!</v>
      </c>
      <c r="P715" s="159">
        <f t="shared" si="56"/>
        <v>0</v>
      </c>
      <c r="Q715" s="160">
        <f>IF(M715="nio",0,IF(M715&gt;0,VLOOKUP(G715,'3-Productie normen'!A:L,VLOOKUP(M715,'3-Productie normen'!O:P,2,FALSE),FALSE)))</f>
        <v>0</v>
      </c>
      <c r="R715" s="160">
        <f t="shared" si="57"/>
        <v>0</v>
      </c>
      <c r="S715" s="161" t="str">
        <f>VLOOKUP(G715,'3-Productie normen'!A:L,10,FALSE)</f>
        <v>V</v>
      </c>
      <c r="T715" s="478" t="s">
        <v>193</v>
      </c>
      <c r="V715" s="123">
        <f t="shared" si="58"/>
        <v>0</v>
      </c>
    </row>
    <row r="716" spans="1:22" ht="14.1" customHeight="1">
      <c r="A716" s="138">
        <f t="shared" si="59"/>
        <v>716</v>
      </c>
      <c r="B716" s="121" t="s">
        <v>125</v>
      </c>
      <c r="C716" s="121" t="s">
        <v>350</v>
      </c>
      <c r="D716" s="285" t="s">
        <v>190</v>
      </c>
      <c r="E716" s="121"/>
      <c r="F716" s="121" t="s">
        <v>142</v>
      </c>
      <c r="G716" s="121" t="s">
        <v>142</v>
      </c>
      <c r="H716" s="121" t="s">
        <v>201</v>
      </c>
      <c r="I716" s="121" t="s">
        <v>202</v>
      </c>
      <c r="J716" s="482">
        <v>4.7</v>
      </c>
      <c r="K716" s="442">
        <v>1</v>
      </c>
      <c r="L716" s="512"/>
      <c r="M716" s="493">
        <v>52</v>
      </c>
      <c r="N716" s="284"/>
      <c r="O716" s="159" t="e">
        <f t="shared" si="55"/>
        <v>#DIV/0!</v>
      </c>
      <c r="P716" s="159">
        <f t="shared" si="56"/>
        <v>0</v>
      </c>
      <c r="Q716" s="160">
        <f>IF(M716="nio",0,IF(M716&gt;0,VLOOKUP(G716,'3-Productie normen'!A:L,VLOOKUP(M716,'3-Productie normen'!O:P,2,FALSE),FALSE)))</f>
        <v>0</v>
      </c>
      <c r="R716" s="160">
        <f t="shared" si="57"/>
        <v>0</v>
      </c>
      <c r="S716" s="161" t="str">
        <f>VLOOKUP(G716,'3-Productie normen'!A:L,10,FALSE)</f>
        <v>V</v>
      </c>
      <c r="T716" s="478" t="s">
        <v>193</v>
      </c>
      <c r="V716" s="123">
        <f t="shared" si="58"/>
        <v>244.4</v>
      </c>
    </row>
    <row r="717" spans="1:22" ht="14.1" customHeight="1">
      <c r="A717" s="138">
        <f t="shared" si="59"/>
        <v>717</v>
      </c>
      <c r="B717" s="121" t="s">
        <v>125</v>
      </c>
      <c r="C717" s="121" t="s">
        <v>350</v>
      </c>
      <c r="D717" s="285" t="s">
        <v>190</v>
      </c>
      <c r="E717" s="121"/>
      <c r="F717" s="121" t="s">
        <v>210</v>
      </c>
      <c r="G717" s="121" t="s">
        <v>157</v>
      </c>
      <c r="H717" s="121" t="s">
        <v>351</v>
      </c>
      <c r="I717" s="121" t="s">
        <v>192</v>
      </c>
      <c r="J717" s="482">
        <v>15.9</v>
      </c>
      <c r="K717" s="442">
        <v>1</v>
      </c>
      <c r="L717" s="512"/>
      <c r="M717" s="493">
        <v>52</v>
      </c>
      <c r="N717" s="284"/>
      <c r="O717" s="159" t="e">
        <f t="shared" si="55"/>
        <v>#DIV/0!</v>
      </c>
      <c r="P717" s="159">
        <f t="shared" si="56"/>
        <v>0</v>
      </c>
      <c r="Q717" s="160">
        <f>IF(M717="nio",0,IF(M717&gt;0,VLOOKUP(G717,'3-Productie normen'!A:L,VLOOKUP(M717,'3-Productie normen'!O:P,2,FALSE),FALSE)))</f>
        <v>0</v>
      </c>
      <c r="R717" s="160">
        <f t="shared" si="57"/>
        <v>0</v>
      </c>
      <c r="S717" s="161" t="str">
        <f>VLOOKUP(G717,'3-Productie normen'!A:L,10,FALSE)</f>
        <v>V</v>
      </c>
      <c r="T717" s="478" t="s">
        <v>193</v>
      </c>
      <c r="V717" s="123">
        <f t="shared" si="58"/>
        <v>826.80000000000007</v>
      </c>
    </row>
    <row r="718" spans="1:22" ht="14.1" customHeight="1">
      <c r="A718" s="138">
        <f t="shared" si="59"/>
        <v>718</v>
      </c>
      <c r="B718" s="121" t="s">
        <v>125</v>
      </c>
      <c r="C718" s="121" t="s">
        <v>350</v>
      </c>
      <c r="D718" s="285" t="s">
        <v>190</v>
      </c>
      <c r="E718" s="121"/>
      <c r="F718" s="121" t="s">
        <v>229</v>
      </c>
      <c r="G718" s="121" t="s">
        <v>157</v>
      </c>
      <c r="H718" s="121" t="s">
        <v>351</v>
      </c>
      <c r="I718" s="121" t="s">
        <v>192</v>
      </c>
      <c r="J718" s="482">
        <v>9</v>
      </c>
      <c r="K718" s="442">
        <v>1</v>
      </c>
      <c r="L718" s="512"/>
      <c r="M718" s="493">
        <v>52</v>
      </c>
      <c r="N718" s="284"/>
      <c r="O718" s="159" t="e">
        <f t="shared" si="55"/>
        <v>#DIV/0!</v>
      </c>
      <c r="P718" s="159">
        <f t="shared" si="56"/>
        <v>0</v>
      </c>
      <c r="Q718" s="160">
        <f>IF(M718="nio",0,IF(M718&gt;0,VLOOKUP(G718,'3-Productie normen'!A:L,VLOOKUP(M718,'3-Productie normen'!O:P,2,FALSE),FALSE)))</f>
        <v>0</v>
      </c>
      <c r="R718" s="160">
        <f t="shared" si="57"/>
        <v>0</v>
      </c>
      <c r="S718" s="161" t="str">
        <f>VLOOKUP(G718,'3-Productie normen'!A:L,10,FALSE)</f>
        <v>V</v>
      </c>
      <c r="T718" s="478" t="s">
        <v>193</v>
      </c>
      <c r="V718" s="123">
        <f t="shared" si="58"/>
        <v>468</v>
      </c>
    </row>
    <row r="719" spans="1:22" ht="14.1" customHeight="1">
      <c r="A719" s="138">
        <f t="shared" si="59"/>
        <v>719</v>
      </c>
      <c r="B719" s="121" t="s">
        <v>125</v>
      </c>
      <c r="C719" s="121" t="s">
        <v>350</v>
      </c>
      <c r="D719" s="285" t="s">
        <v>190</v>
      </c>
      <c r="E719" s="121"/>
      <c r="F719" s="121" t="s">
        <v>344</v>
      </c>
      <c r="G719" s="121" t="s">
        <v>160</v>
      </c>
      <c r="H719" s="121" t="s">
        <v>352</v>
      </c>
      <c r="I719" s="121" t="s">
        <v>196</v>
      </c>
      <c r="J719" s="482">
        <v>1.5</v>
      </c>
      <c r="K719" s="442">
        <v>1</v>
      </c>
      <c r="L719" s="512"/>
      <c r="M719" s="493">
        <v>52</v>
      </c>
      <c r="N719" s="284"/>
      <c r="O719" s="159" t="e">
        <f t="shared" si="55"/>
        <v>#DIV/0!</v>
      </c>
      <c r="P719" s="159">
        <f t="shared" si="56"/>
        <v>0</v>
      </c>
      <c r="Q719" s="160">
        <f>IF(M719="nio",0,IF(M719&gt;0,VLOOKUP(G719,'3-Productie normen'!A:L,VLOOKUP(M719,'3-Productie normen'!O:P,2,FALSE),FALSE)))</f>
        <v>0</v>
      </c>
      <c r="R719" s="160">
        <f t="shared" si="57"/>
        <v>0</v>
      </c>
      <c r="S719" s="161" t="str">
        <f>VLOOKUP(G719,'3-Productie normen'!A:L,10,FALSE)</f>
        <v>S</v>
      </c>
      <c r="T719" s="478" t="s">
        <v>193</v>
      </c>
      <c r="V719" s="123">
        <f t="shared" si="58"/>
        <v>78</v>
      </c>
    </row>
    <row r="720" spans="1:22" ht="14.1" customHeight="1">
      <c r="A720" s="138">
        <f t="shared" si="59"/>
        <v>720</v>
      </c>
      <c r="B720" s="121" t="s">
        <v>125</v>
      </c>
      <c r="C720" s="121" t="s">
        <v>350</v>
      </c>
      <c r="D720" s="285" t="s">
        <v>190</v>
      </c>
      <c r="E720" s="121"/>
      <c r="F720" s="121" t="s">
        <v>348</v>
      </c>
      <c r="G720" s="121" t="s">
        <v>160</v>
      </c>
      <c r="H720" s="121" t="s">
        <v>352</v>
      </c>
      <c r="I720" s="121" t="s">
        <v>196</v>
      </c>
      <c r="J720" s="482">
        <v>0.8</v>
      </c>
      <c r="K720" s="442">
        <v>1</v>
      </c>
      <c r="L720" s="512"/>
      <c r="M720" s="493">
        <v>52</v>
      </c>
      <c r="N720" s="284"/>
      <c r="O720" s="159" t="e">
        <f t="shared" si="55"/>
        <v>#DIV/0!</v>
      </c>
      <c r="P720" s="159">
        <f t="shared" si="56"/>
        <v>0</v>
      </c>
      <c r="Q720" s="160">
        <f>IF(M720="nio",0,IF(M720&gt;0,VLOOKUP(G720,'3-Productie normen'!A:L,VLOOKUP(M720,'3-Productie normen'!O:P,2,FALSE),FALSE)))</f>
        <v>0</v>
      </c>
      <c r="R720" s="160">
        <f t="shared" si="57"/>
        <v>0</v>
      </c>
      <c r="S720" s="161" t="str">
        <f>VLOOKUP(G720,'3-Productie normen'!A:L,10,FALSE)</f>
        <v>S</v>
      </c>
      <c r="T720" s="478" t="s">
        <v>193</v>
      </c>
      <c r="V720" s="123">
        <f t="shared" si="58"/>
        <v>41.6</v>
      </c>
    </row>
    <row r="721" spans="1:22" ht="14.1" customHeight="1">
      <c r="A721" s="138">
        <f t="shared" si="59"/>
        <v>721</v>
      </c>
      <c r="B721" s="121" t="s">
        <v>125</v>
      </c>
      <c r="C721" s="121" t="s">
        <v>350</v>
      </c>
      <c r="D721" s="285" t="s">
        <v>190</v>
      </c>
      <c r="E721" s="121"/>
      <c r="F721" s="121" t="s">
        <v>344</v>
      </c>
      <c r="G721" s="121" t="s">
        <v>160</v>
      </c>
      <c r="H721" s="121" t="s">
        <v>352</v>
      </c>
      <c r="I721" s="121" t="s">
        <v>196</v>
      </c>
      <c r="J721" s="482">
        <v>0.8</v>
      </c>
      <c r="K721" s="442">
        <v>1</v>
      </c>
      <c r="L721" s="512"/>
      <c r="M721" s="493">
        <v>52</v>
      </c>
      <c r="N721" s="284"/>
      <c r="O721" s="159" t="e">
        <f t="shared" si="55"/>
        <v>#DIV/0!</v>
      </c>
      <c r="P721" s="159">
        <f t="shared" si="56"/>
        <v>0</v>
      </c>
      <c r="Q721" s="160">
        <f>IF(M721="nio",0,IF(M721&gt;0,VLOOKUP(G721,'3-Productie normen'!A:L,VLOOKUP(M721,'3-Productie normen'!O:P,2,FALSE),FALSE)))</f>
        <v>0</v>
      </c>
      <c r="R721" s="160">
        <f t="shared" si="57"/>
        <v>0</v>
      </c>
      <c r="S721" s="161" t="str">
        <f>VLOOKUP(G721,'3-Productie normen'!A:L,10,FALSE)</f>
        <v>S</v>
      </c>
      <c r="T721" s="478" t="s">
        <v>193</v>
      </c>
      <c r="V721" s="123">
        <f t="shared" si="58"/>
        <v>41.6</v>
      </c>
    </row>
    <row r="722" spans="1:22" ht="14.1" customHeight="1">
      <c r="A722" s="138">
        <f t="shared" si="59"/>
        <v>722</v>
      </c>
      <c r="B722" s="121" t="s">
        <v>125</v>
      </c>
      <c r="C722" s="121" t="s">
        <v>350</v>
      </c>
      <c r="D722" s="285" t="s">
        <v>190</v>
      </c>
      <c r="E722" s="121"/>
      <c r="F722" s="121" t="s">
        <v>248</v>
      </c>
      <c r="G722" s="121" t="s">
        <v>148</v>
      </c>
      <c r="H722" s="121" t="s">
        <v>352</v>
      </c>
      <c r="I722" s="121" t="s">
        <v>196</v>
      </c>
      <c r="J722" s="482">
        <v>2.5</v>
      </c>
      <c r="K722" s="442">
        <v>1</v>
      </c>
      <c r="L722" s="512"/>
      <c r="M722" s="493">
        <v>52</v>
      </c>
      <c r="N722" s="284"/>
      <c r="O722" s="159" t="e">
        <f t="shared" si="55"/>
        <v>#DIV/0!</v>
      </c>
      <c r="P722" s="159">
        <f t="shared" si="56"/>
        <v>0</v>
      </c>
      <c r="Q722" s="160">
        <f>IF(M722="nio",0,IF(M722&gt;0,VLOOKUP(G722,'3-Productie normen'!A:L,VLOOKUP(M722,'3-Productie normen'!O:P,2,FALSE),FALSE)))</f>
        <v>0</v>
      </c>
      <c r="R722" s="160">
        <f t="shared" si="57"/>
        <v>0</v>
      </c>
      <c r="S722" s="161" t="str">
        <f>VLOOKUP(G722,'3-Productie normen'!A:L,10,FALSE)</f>
        <v>S</v>
      </c>
      <c r="T722" s="478" t="s">
        <v>193</v>
      </c>
      <c r="V722" s="123">
        <f t="shared" si="58"/>
        <v>130</v>
      </c>
    </row>
    <row r="723" spans="1:22" ht="14.1" customHeight="1">
      <c r="A723" s="138">
        <f t="shared" si="59"/>
        <v>723</v>
      </c>
      <c r="B723" s="121" t="s">
        <v>125</v>
      </c>
      <c r="C723" s="121" t="s">
        <v>350</v>
      </c>
      <c r="D723" s="285" t="s">
        <v>190</v>
      </c>
      <c r="E723" s="121"/>
      <c r="F723" s="121" t="s">
        <v>353</v>
      </c>
      <c r="G723" s="121" t="s">
        <v>160</v>
      </c>
      <c r="H723" s="121" t="s">
        <v>352</v>
      </c>
      <c r="I723" s="121" t="s">
        <v>196</v>
      </c>
      <c r="J723" s="482">
        <v>0.8</v>
      </c>
      <c r="K723" s="442">
        <v>1</v>
      </c>
      <c r="L723" s="512"/>
      <c r="M723" s="493">
        <v>52</v>
      </c>
      <c r="N723" s="284"/>
      <c r="O723" s="159" t="e">
        <f t="shared" si="55"/>
        <v>#DIV/0!</v>
      </c>
      <c r="P723" s="159">
        <f t="shared" si="56"/>
        <v>0</v>
      </c>
      <c r="Q723" s="160">
        <f>IF(M723="nio",0,IF(M723&gt;0,VLOOKUP(G723,'3-Productie normen'!A:L,VLOOKUP(M723,'3-Productie normen'!O:P,2,FALSE),FALSE)))</f>
        <v>0</v>
      </c>
      <c r="R723" s="160">
        <f t="shared" si="57"/>
        <v>0</v>
      </c>
      <c r="S723" s="161" t="str">
        <f>VLOOKUP(G723,'3-Productie normen'!A:L,10,FALSE)</f>
        <v>S</v>
      </c>
      <c r="T723" s="478" t="s">
        <v>193</v>
      </c>
      <c r="V723" s="123">
        <f t="shared" si="58"/>
        <v>41.6</v>
      </c>
    </row>
    <row r="724" spans="1:22" ht="14.1" customHeight="1">
      <c r="A724" s="138">
        <f t="shared" si="59"/>
        <v>724</v>
      </c>
      <c r="B724" s="121" t="s">
        <v>125</v>
      </c>
      <c r="C724" s="121" t="s">
        <v>350</v>
      </c>
      <c r="D724" s="285" t="s">
        <v>190</v>
      </c>
      <c r="E724" s="121"/>
      <c r="F724" s="121" t="s">
        <v>354</v>
      </c>
      <c r="G724" s="121" t="s">
        <v>160</v>
      </c>
      <c r="H724" s="121" t="s">
        <v>352</v>
      </c>
      <c r="I724" s="121" t="s">
        <v>196</v>
      </c>
      <c r="J724" s="482">
        <v>0.8</v>
      </c>
      <c r="K724" s="442">
        <v>1</v>
      </c>
      <c r="L724" s="512"/>
      <c r="M724" s="493">
        <v>52</v>
      </c>
      <c r="N724" s="284"/>
      <c r="O724" s="159" t="e">
        <f t="shared" si="55"/>
        <v>#DIV/0!</v>
      </c>
      <c r="P724" s="159">
        <f t="shared" si="56"/>
        <v>0</v>
      </c>
      <c r="Q724" s="160">
        <f>IF(M724="nio",0,IF(M724&gt;0,VLOOKUP(G724,'3-Productie normen'!A:L,VLOOKUP(M724,'3-Productie normen'!O:P,2,FALSE),FALSE)))</f>
        <v>0</v>
      </c>
      <c r="R724" s="160">
        <f t="shared" si="57"/>
        <v>0</v>
      </c>
      <c r="S724" s="161" t="str">
        <f>VLOOKUP(G724,'3-Productie normen'!A:L,10,FALSE)</f>
        <v>S</v>
      </c>
      <c r="T724" s="478" t="s">
        <v>193</v>
      </c>
      <c r="V724" s="123">
        <f t="shared" si="58"/>
        <v>41.6</v>
      </c>
    </row>
    <row r="725" spans="1:22" ht="14.1" customHeight="1">
      <c r="A725" s="138">
        <f t="shared" si="59"/>
        <v>725</v>
      </c>
      <c r="B725" s="121" t="s">
        <v>125</v>
      </c>
      <c r="C725" s="121" t="s">
        <v>350</v>
      </c>
      <c r="D725" s="285" t="s">
        <v>190</v>
      </c>
      <c r="E725" s="121"/>
      <c r="F725" s="121" t="s">
        <v>321</v>
      </c>
      <c r="G725" s="121" t="s">
        <v>160</v>
      </c>
      <c r="H725" s="121" t="s">
        <v>352</v>
      </c>
      <c r="I725" s="121" t="s">
        <v>196</v>
      </c>
      <c r="J725" s="482">
        <v>0.9</v>
      </c>
      <c r="K725" s="442">
        <v>1</v>
      </c>
      <c r="L725" s="512"/>
      <c r="M725" s="493">
        <v>52</v>
      </c>
      <c r="N725" s="284"/>
      <c r="O725" s="159" t="e">
        <f t="shared" si="55"/>
        <v>#DIV/0!</v>
      </c>
      <c r="P725" s="159">
        <f t="shared" si="56"/>
        <v>0</v>
      </c>
      <c r="Q725" s="160">
        <f>IF(M725="nio",0,IF(M725&gt;0,VLOOKUP(G725,'3-Productie normen'!A:L,VLOOKUP(M725,'3-Productie normen'!O:P,2,FALSE),FALSE)))</f>
        <v>0</v>
      </c>
      <c r="R725" s="160">
        <f t="shared" si="57"/>
        <v>0</v>
      </c>
      <c r="S725" s="161" t="str">
        <f>VLOOKUP(G725,'3-Productie normen'!A:L,10,FALSE)</f>
        <v>S</v>
      </c>
      <c r="T725" s="478" t="s">
        <v>193</v>
      </c>
      <c r="V725" s="123">
        <f t="shared" si="58"/>
        <v>46.800000000000004</v>
      </c>
    </row>
    <row r="726" spans="1:22" ht="14.1" customHeight="1">
      <c r="A726" s="138">
        <f t="shared" si="59"/>
        <v>726</v>
      </c>
      <c r="B726" s="121" t="s">
        <v>125</v>
      </c>
      <c r="C726" s="121" t="s">
        <v>350</v>
      </c>
      <c r="D726" s="285" t="s">
        <v>190</v>
      </c>
      <c r="E726" s="121"/>
      <c r="F726" s="121" t="s">
        <v>248</v>
      </c>
      <c r="G726" s="121" t="s">
        <v>148</v>
      </c>
      <c r="H726" s="121" t="s">
        <v>352</v>
      </c>
      <c r="I726" s="121" t="s">
        <v>196</v>
      </c>
      <c r="J726" s="482">
        <v>0.9</v>
      </c>
      <c r="K726" s="442">
        <v>1</v>
      </c>
      <c r="L726" s="512"/>
      <c r="M726" s="493">
        <v>52</v>
      </c>
      <c r="N726" s="284"/>
      <c r="O726" s="159" t="e">
        <f t="shared" si="55"/>
        <v>#DIV/0!</v>
      </c>
      <c r="P726" s="159">
        <f t="shared" si="56"/>
        <v>0</v>
      </c>
      <c r="Q726" s="160">
        <f>IF(M726="nio",0,IF(M726&gt;0,VLOOKUP(G726,'3-Productie normen'!A:L,VLOOKUP(M726,'3-Productie normen'!O:P,2,FALSE),FALSE)))</f>
        <v>0</v>
      </c>
      <c r="R726" s="160">
        <f t="shared" si="57"/>
        <v>0</v>
      </c>
      <c r="S726" s="161" t="str">
        <f>VLOOKUP(G726,'3-Productie normen'!A:L,10,FALSE)</f>
        <v>S</v>
      </c>
      <c r="T726" s="478" t="s">
        <v>193</v>
      </c>
      <c r="V726" s="123">
        <f t="shared" si="58"/>
        <v>46.800000000000004</v>
      </c>
    </row>
    <row r="727" spans="1:22" ht="14.1" customHeight="1">
      <c r="A727" s="138">
        <f t="shared" si="59"/>
        <v>727</v>
      </c>
      <c r="B727" s="121" t="s">
        <v>125</v>
      </c>
      <c r="C727" s="121" t="s">
        <v>350</v>
      </c>
      <c r="D727" s="285" t="s">
        <v>190</v>
      </c>
      <c r="E727" s="121"/>
      <c r="F727" s="121" t="s">
        <v>249</v>
      </c>
      <c r="G727" s="121" t="s">
        <v>148</v>
      </c>
      <c r="H727" s="121" t="s">
        <v>355</v>
      </c>
      <c r="I727" s="121" t="s">
        <v>196</v>
      </c>
      <c r="J727" s="482">
        <v>6.5</v>
      </c>
      <c r="K727" s="442">
        <v>1</v>
      </c>
      <c r="L727" s="512"/>
      <c r="M727" s="493">
        <v>52</v>
      </c>
      <c r="N727" s="284"/>
      <c r="O727" s="159" t="e">
        <f t="shared" si="55"/>
        <v>#DIV/0!</v>
      </c>
      <c r="P727" s="159">
        <f t="shared" si="56"/>
        <v>0</v>
      </c>
      <c r="Q727" s="160">
        <f>IF(M727="nio",0,IF(M727&gt;0,VLOOKUP(G727,'3-Productie normen'!A:L,VLOOKUP(M727,'3-Productie normen'!O:P,2,FALSE),FALSE)))</f>
        <v>0</v>
      </c>
      <c r="R727" s="160">
        <f t="shared" si="57"/>
        <v>0</v>
      </c>
      <c r="S727" s="161" t="str">
        <f>VLOOKUP(G727,'3-Productie normen'!A:L,10,FALSE)</f>
        <v>S</v>
      </c>
      <c r="T727" s="478" t="s">
        <v>193</v>
      </c>
      <c r="V727" s="123">
        <f t="shared" si="58"/>
        <v>338</v>
      </c>
    </row>
    <row r="728" spans="1:22" ht="14.1" customHeight="1">
      <c r="A728" s="138">
        <f t="shared" si="59"/>
        <v>728</v>
      </c>
      <c r="B728" s="121" t="s">
        <v>126</v>
      </c>
      <c r="C728" s="121" t="s">
        <v>356</v>
      </c>
      <c r="D728" s="285" t="s">
        <v>190</v>
      </c>
      <c r="E728" s="121"/>
      <c r="F728" s="121" t="s">
        <v>210</v>
      </c>
      <c r="G728" s="121" t="s">
        <v>157</v>
      </c>
      <c r="H728" s="121" t="s">
        <v>351</v>
      </c>
      <c r="I728" s="121" t="s">
        <v>192</v>
      </c>
      <c r="J728" s="482">
        <v>10.4</v>
      </c>
      <c r="K728" s="442">
        <v>1</v>
      </c>
      <c r="L728" s="512"/>
      <c r="M728" s="493">
        <v>52</v>
      </c>
      <c r="N728" s="284"/>
      <c r="O728" s="159" t="e">
        <f t="shared" si="55"/>
        <v>#DIV/0!</v>
      </c>
      <c r="P728" s="159">
        <f t="shared" si="56"/>
        <v>0</v>
      </c>
      <c r="Q728" s="160">
        <f>IF(M728="nio",0,IF(M728&gt;0,VLOOKUP(G728,'3-Productie normen'!A:L,VLOOKUP(M728,'3-Productie normen'!O:P,2,FALSE),FALSE)))</f>
        <v>0</v>
      </c>
      <c r="R728" s="160">
        <f t="shared" si="57"/>
        <v>0</v>
      </c>
      <c r="S728" s="161" t="str">
        <f>VLOOKUP(G728,'3-Productie normen'!A:L,10,FALSE)</f>
        <v>V</v>
      </c>
      <c r="T728" s="478" t="s">
        <v>193</v>
      </c>
      <c r="V728" s="123">
        <f t="shared" si="58"/>
        <v>540.80000000000007</v>
      </c>
    </row>
    <row r="729" spans="1:22" ht="14.1" customHeight="1">
      <c r="A729" s="138">
        <f t="shared" si="59"/>
        <v>729</v>
      </c>
      <c r="B729" s="121" t="s">
        <v>126</v>
      </c>
      <c r="C729" s="121" t="s">
        <v>356</v>
      </c>
      <c r="D729" s="285" t="s">
        <v>190</v>
      </c>
      <c r="E729" s="121"/>
      <c r="F729" s="121" t="s">
        <v>357</v>
      </c>
      <c r="G729" s="121" t="s">
        <v>160</v>
      </c>
      <c r="H729" s="121" t="s">
        <v>352</v>
      </c>
      <c r="I729" s="121" t="s">
        <v>196</v>
      </c>
      <c r="J729" s="482">
        <v>2.7</v>
      </c>
      <c r="K729" s="442">
        <v>1</v>
      </c>
      <c r="L729" s="512"/>
      <c r="M729" s="493">
        <v>52</v>
      </c>
      <c r="N729" s="284"/>
      <c r="O729" s="159" t="e">
        <f t="shared" si="55"/>
        <v>#DIV/0!</v>
      </c>
      <c r="P729" s="159">
        <f t="shared" si="56"/>
        <v>0</v>
      </c>
      <c r="Q729" s="160">
        <f>IF(M729="nio",0,IF(M729&gt;0,VLOOKUP(G729,'3-Productie normen'!A:L,VLOOKUP(M729,'3-Productie normen'!O:P,2,FALSE),FALSE)))</f>
        <v>0</v>
      </c>
      <c r="R729" s="160">
        <f t="shared" si="57"/>
        <v>0</v>
      </c>
      <c r="S729" s="161" t="str">
        <f>VLOOKUP(G729,'3-Productie normen'!A:L,10,FALSE)</f>
        <v>S</v>
      </c>
      <c r="T729" s="478" t="s">
        <v>193</v>
      </c>
      <c r="V729" s="123">
        <f t="shared" si="58"/>
        <v>140.4</v>
      </c>
    </row>
    <row r="730" spans="1:22" ht="14.1" customHeight="1">
      <c r="A730" s="138">
        <f t="shared" si="59"/>
        <v>730</v>
      </c>
      <c r="B730" s="121" t="s">
        <v>126</v>
      </c>
      <c r="C730" s="121" t="s">
        <v>356</v>
      </c>
      <c r="D730" s="285" t="s">
        <v>190</v>
      </c>
      <c r="E730" s="121"/>
      <c r="F730" s="121" t="s">
        <v>321</v>
      </c>
      <c r="G730" s="121" t="s">
        <v>160</v>
      </c>
      <c r="H730" s="121" t="s">
        <v>352</v>
      </c>
      <c r="I730" s="121" t="s">
        <v>196</v>
      </c>
      <c r="J730" s="482">
        <v>1.8</v>
      </c>
      <c r="K730" s="442">
        <v>1</v>
      </c>
      <c r="L730" s="512"/>
      <c r="M730" s="493">
        <v>52</v>
      </c>
      <c r="N730" s="284"/>
      <c r="O730" s="159" t="e">
        <f t="shared" si="55"/>
        <v>#DIV/0!</v>
      </c>
      <c r="P730" s="159">
        <f t="shared" si="56"/>
        <v>0</v>
      </c>
      <c r="Q730" s="160">
        <f>IF(M730="nio",0,IF(M730&gt;0,VLOOKUP(G730,'3-Productie normen'!A:L,VLOOKUP(M730,'3-Productie normen'!O:P,2,FALSE),FALSE)))</f>
        <v>0</v>
      </c>
      <c r="R730" s="160">
        <f t="shared" si="57"/>
        <v>0</v>
      </c>
      <c r="S730" s="161" t="str">
        <f>VLOOKUP(G730,'3-Productie normen'!A:L,10,FALSE)</f>
        <v>S</v>
      </c>
      <c r="T730" s="478" t="s">
        <v>193</v>
      </c>
      <c r="V730" s="123">
        <f t="shared" si="58"/>
        <v>93.600000000000009</v>
      </c>
    </row>
    <row r="731" spans="1:22" ht="14.1" customHeight="1">
      <c r="A731" s="138">
        <f t="shared" si="59"/>
        <v>731</v>
      </c>
      <c r="B731" s="121" t="s">
        <v>126</v>
      </c>
      <c r="C731" s="121" t="s">
        <v>356</v>
      </c>
      <c r="D731" s="285" t="s">
        <v>190</v>
      </c>
      <c r="E731" s="121"/>
      <c r="F731" s="121" t="s">
        <v>348</v>
      </c>
      <c r="G731" s="121" t="s">
        <v>160</v>
      </c>
      <c r="H731" s="121" t="s">
        <v>352</v>
      </c>
      <c r="I731" s="121" t="s">
        <v>196</v>
      </c>
      <c r="J731" s="482">
        <v>1.2</v>
      </c>
      <c r="K731" s="442">
        <v>1</v>
      </c>
      <c r="L731" s="512"/>
      <c r="M731" s="493">
        <v>52</v>
      </c>
      <c r="N731" s="284"/>
      <c r="O731" s="159" t="e">
        <f t="shared" si="55"/>
        <v>#DIV/0!</v>
      </c>
      <c r="P731" s="159">
        <f t="shared" si="56"/>
        <v>0</v>
      </c>
      <c r="Q731" s="160">
        <f>IF(M731="nio",0,IF(M731&gt;0,VLOOKUP(G731,'3-Productie normen'!A:L,VLOOKUP(M731,'3-Productie normen'!O:P,2,FALSE),FALSE)))</f>
        <v>0</v>
      </c>
      <c r="R731" s="160">
        <f t="shared" si="57"/>
        <v>0</v>
      </c>
      <c r="S731" s="161" t="str">
        <f>VLOOKUP(G731,'3-Productie normen'!A:L,10,FALSE)</f>
        <v>S</v>
      </c>
      <c r="T731" s="478" t="s">
        <v>193</v>
      </c>
      <c r="V731" s="123">
        <f t="shared" si="58"/>
        <v>62.4</v>
      </c>
    </row>
    <row r="732" spans="1:22" ht="14.1" customHeight="1">
      <c r="A732" s="138">
        <f t="shared" si="59"/>
        <v>732</v>
      </c>
      <c r="B732" s="121" t="s">
        <v>126</v>
      </c>
      <c r="C732" s="121" t="s">
        <v>356</v>
      </c>
      <c r="D732" s="285" t="s">
        <v>190</v>
      </c>
      <c r="E732" s="121"/>
      <c r="F732" s="121" t="s">
        <v>358</v>
      </c>
      <c r="G732" s="121" t="s">
        <v>160</v>
      </c>
      <c r="H732" s="121" t="s">
        <v>352</v>
      </c>
      <c r="I732" s="121" t="s">
        <v>196</v>
      </c>
      <c r="J732" s="482">
        <v>2</v>
      </c>
      <c r="K732" s="442">
        <v>1</v>
      </c>
      <c r="L732" s="512"/>
      <c r="M732" s="493">
        <v>52</v>
      </c>
      <c r="N732" s="284"/>
      <c r="O732" s="159" t="e">
        <f t="shared" si="55"/>
        <v>#DIV/0!</v>
      </c>
      <c r="P732" s="159">
        <f t="shared" si="56"/>
        <v>0</v>
      </c>
      <c r="Q732" s="160">
        <f>IF(M732="nio",0,IF(M732&gt;0,VLOOKUP(G732,'3-Productie normen'!A:L,VLOOKUP(M732,'3-Productie normen'!O:P,2,FALSE),FALSE)))</f>
        <v>0</v>
      </c>
      <c r="R732" s="160">
        <f t="shared" si="57"/>
        <v>0</v>
      </c>
      <c r="S732" s="161" t="str">
        <f>VLOOKUP(G732,'3-Productie normen'!A:L,10,FALSE)</f>
        <v>S</v>
      </c>
      <c r="T732" s="478" t="s">
        <v>193</v>
      </c>
      <c r="V732" s="123">
        <f t="shared" si="58"/>
        <v>104</v>
      </c>
    </row>
    <row r="733" spans="1:22" ht="14.1" customHeight="1">
      <c r="A733" s="138">
        <f t="shared" si="59"/>
        <v>733</v>
      </c>
      <c r="B733" s="121" t="s">
        <v>126</v>
      </c>
      <c r="C733" s="121" t="s">
        <v>356</v>
      </c>
      <c r="D733" s="285" t="s">
        <v>190</v>
      </c>
      <c r="E733" s="121"/>
      <c r="F733" s="121" t="s">
        <v>359</v>
      </c>
      <c r="G733" s="121" t="s">
        <v>160</v>
      </c>
      <c r="H733" s="121" t="s">
        <v>352</v>
      </c>
      <c r="I733" s="121" t="s">
        <v>196</v>
      </c>
      <c r="J733" s="482">
        <v>1.8</v>
      </c>
      <c r="K733" s="442">
        <v>1</v>
      </c>
      <c r="L733" s="512"/>
      <c r="M733" s="493">
        <v>52</v>
      </c>
      <c r="N733" s="284"/>
      <c r="O733" s="159" t="e">
        <f t="shared" si="55"/>
        <v>#DIV/0!</v>
      </c>
      <c r="P733" s="159">
        <f t="shared" si="56"/>
        <v>0</v>
      </c>
      <c r="Q733" s="160">
        <f>IF(M733="nio",0,IF(M733&gt;0,VLOOKUP(G733,'3-Productie normen'!A:L,VLOOKUP(M733,'3-Productie normen'!O:P,2,FALSE),FALSE)))</f>
        <v>0</v>
      </c>
      <c r="R733" s="160">
        <f t="shared" si="57"/>
        <v>0</v>
      </c>
      <c r="S733" s="161" t="str">
        <f>VLOOKUP(G733,'3-Productie normen'!A:L,10,FALSE)</f>
        <v>S</v>
      </c>
      <c r="T733" s="478" t="s">
        <v>193</v>
      </c>
      <c r="V733" s="123">
        <f t="shared" si="58"/>
        <v>93.600000000000009</v>
      </c>
    </row>
    <row r="734" spans="1:22" ht="14.1" customHeight="1">
      <c r="A734" s="138">
        <f t="shared" si="59"/>
        <v>734</v>
      </c>
      <c r="B734" s="121" t="s">
        <v>126</v>
      </c>
      <c r="C734" s="121" t="s">
        <v>356</v>
      </c>
      <c r="D734" s="285" t="s">
        <v>190</v>
      </c>
      <c r="E734" s="121"/>
      <c r="F734" s="121" t="s">
        <v>344</v>
      </c>
      <c r="G734" s="121" t="s">
        <v>160</v>
      </c>
      <c r="H734" s="121" t="s">
        <v>352</v>
      </c>
      <c r="I734" s="121" t="s">
        <v>196</v>
      </c>
      <c r="J734" s="482">
        <v>1.2</v>
      </c>
      <c r="K734" s="442">
        <v>1</v>
      </c>
      <c r="L734" s="512"/>
      <c r="M734" s="493">
        <v>52</v>
      </c>
      <c r="N734" s="284"/>
      <c r="O734" s="159" t="e">
        <f t="shared" si="55"/>
        <v>#DIV/0!</v>
      </c>
      <c r="P734" s="159">
        <f t="shared" si="56"/>
        <v>0</v>
      </c>
      <c r="Q734" s="160">
        <f>IF(M734="nio",0,IF(M734&gt;0,VLOOKUP(G734,'3-Productie normen'!A:L,VLOOKUP(M734,'3-Productie normen'!O:P,2,FALSE),FALSE)))</f>
        <v>0</v>
      </c>
      <c r="R734" s="160">
        <f t="shared" si="57"/>
        <v>0</v>
      </c>
      <c r="S734" s="161" t="str">
        <f>VLOOKUP(G734,'3-Productie normen'!A:L,10,FALSE)</f>
        <v>S</v>
      </c>
      <c r="T734" s="478" t="s">
        <v>193</v>
      </c>
      <c r="V734" s="123">
        <f t="shared" si="58"/>
        <v>62.4</v>
      </c>
    </row>
    <row r="735" spans="1:22" ht="14.1" customHeight="1">
      <c r="A735" s="138">
        <f t="shared" si="59"/>
        <v>735</v>
      </c>
      <c r="B735" s="121" t="s">
        <v>126</v>
      </c>
      <c r="C735" s="121" t="s">
        <v>356</v>
      </c>
      <c r="D735" s="285" t="s">
        <v>190</v>
      </c>
      <c r="E735" s="121"/>
      <c r="F735" s="121" t="s">
        <v>204</v>
      </c>
      <c r="G735" s="121" t="s">
        <v>163</v>
      </c>
      <c r="H735" s="121" t="s">
        <v>360</v>
      </c>
      <c r="I735" s="121"/>
      <c r="J735" s="482"/>
      <c r="K735" s="442">
        <v>1</v>
      </c>
      <c r="L735" s="512"/>
      <c r="M735" s="493">
        <v>52</v>
      </c>
      <c r="N735" s="284"/>
      <c r="O735" s="159" t="e">
        <f t="shared" si="55"/>
        <v>#DIV/0!</v>
      </c>
      <c r="P735" s="159">
        <f t="shared" si="56"/>
        <v>0</v>
      </c>
      <c r="Q735" s="160">
        <f>IF(M735="nio",0,IF(M735&gt;0,VLOOKUP(G735,'3-Productie normen'!A:L,VLOOKUP(M735,'3-Productie normen'!O:P,2,FALSE),FALSE)))</f>
        <v>0</v>
      </c>
      <c r="R735" s="160">
        <f t="shared" si="57"/>
        <v>0</v>
      </c>
      <c r="S735" s="161" t="str">
        <f>VLOOKUP(G735,'3-Productie normen'!A:L,10,FALSE)</f>
        <v>V</v>
      </c>
      <c r="T735" s="478" t="s">
        <v>193</v>
      </c>
      <c r="V735" s="123">
        <f t="shared" si="58"/>
        <v>0</v>
      </c>
    </row>
    <row r="736" spans="1:22" ht="14.1" customHeight="1">
      <c r="A736" s="138">
        <f t="shared" si="59"/>
        <v>736</v>
      </c>
      <c r="B736" s="121" t="s">
        <v>111</v>
      </c>
      <c r="C736" s="121" t="s">
        <v>361</v>
      </c>
      <c r="D736" s="285" t="s">
        <v>190</v>
      </c>
      <c r="E736" s="121"/>
      <c r="F736" s="121" t="s">
        <v>142</v>
      </c>
      <c r="G736" s="121" t="s">
        <v>142</v>
      </c>
      <c r="H736" s="121" t="s">
        <v>201</v>
      </c>
      <c r="I736" s="121" t="s">
        <v>202</v>
      </c>
      <c r="J736" s="482">
        <v>5</v>
      </c>
      <c r="K736" s="442">
        <v>1</v>
      </c>
      <c r="L736" s="512"/>
      <c r="M736" s="493">
        <v>52</v>
      </c>
      <c r="N736" s="284"/>
      <c r="O736" s="159" t="e">
        <f t="shared" si="55"/>
        <v>#DIV/0!</v>
      </c>
      <c r="P736" s="159">
        <f t="shared" si="56"/>
        <v>0</v>
      </c>
      <c r="Q736" s="160">
        <f>IF(M736="nio",0,IF(M736&gt;0,VLOOKUP(G736,'3-Productie normen'!A:L,VLOOKUP(M736,'3-Productie normen'!O:P,2,FALSE),FALSE)))</f>
        <v>0</v>
      </c>
      <c r="R736" s="160">
        <f t="shared" si="57"/>
        <v>0</v>
      </c>
      <c r="S736" s="161" t="str">
        <f>VLOOKUP(G736,'3-Productie normen'!A:L,10,FALSE)</f>
        <v>V</v>
      </c>
      <c r="T736" s="478" t="s">
        <v>193</v>
      </c>
      <c r="V736" s="123">
        <f t="shared" si="58"/>
        <v>260</v>
      </c>
    </row>
    <row r="737" spans="1:22" ht="14.1" customHeight="1">
      <c r="A737" s="138">
        <f t="shared" si="59"/>
        <v>737</v>
      </c>
      <c r="B737" s="121" t="s">
        <v>111</v>
      </c>
      <c r="C737" s="121" t="s">
        <v>361</v>
      </c>
      <c r="D737" s="285" t="s">
        <v>190</v>
      </c>
      <c r="E737" s="121"/>
      <c r="F737" s="121" t="s">
        <v>362</v>
      </c>
      <c r="G737" s="121" t="s">
        <v>160</v>
      </c>
      <c r="H737" s="121" t="s">
        <v>195</v>
      </c>
      <c r="I737" s="121" t="s">
        <v>196</v>
      </c>
      <c r="J737" s="482">
        <v>10.5</v>
      </c>
      <c r="K737" s="442">
        <v>1</v>
      </c>
      <c r="L737" s="512"/>
      <c r="M737" s="493">
        <v>52</v>
      </c>
      <c r="N737" s="284"/>
      <c r="O737" s="159" t="e">
        <f t="shared" si="55"/>
        <v>#DIV/0!</v>
      </c>
      <c r="P737" s="159">
        <f t="shared" si="56"/>
        <v>0</v>
      </c>
      <c r="Q737" s="160">
        <f>IF(M737="nio",0,IF(M737&gt;0,VLOOKUP(G737,'3-Productie normen'!A:L,VLOOKUP(M737,'3-Productie normen'!O:P,2,FALSE),FALSE)))</f>
        <v>0</v>
      </c>
      <c r="R737" s="160">
        <f t="shared" si="57"/>
        <v>0</v>
      </c>
      <c r="S737" s="161" t="str">
        <f>VLOOKUP(G737,'3-Productie normen'!A:L,10,FALSE)</f>
        <v>S</v>
      </c>
      <c r="T737" s="478" t="s">
        <v>193</v>
      </c>
      <c r="V737" s="123">
        <f t="shared" si="58"/>
        <v>546</v>
      </c>
    </row>
    <row r="738" spans="1:22" ht="14.1" customHeight="1">
      <c r="A738" s="138">
        <f t="shared" si="59"/>
        <v>738</v>
      </c>
      <c r="B738" s="121" t="s">
        <v>111</v>
      </c>
      <c r="C738" s="121" t="s">
        <v>361</v>
      </c>
      <c r="D738" s="285" t="s">
        <v>190</v>
      </c>
      <c r="E738" s="121"/>
      <c r="F738" s="121" t="s">
        <v>363</v>
      </c>
      <c r="G738" s="121" t="s">
        <v>151</v>
      </c>
      <c r="H738" s="121" t="s">
        <v>191</v>
      </c>
      <c r="I738" s="121" t="s">
        <v>192</v>
      </c>
      <c r="J738" s="482">
        <v>55</v>
      </c>
      <c r="K738" s="442">
        <v>1</v>
      </c>
      <c r="L738" s="512"/>
      <c r="M738" s="493">
        <v>52</v>
      </c>
      <c r="N738" s="284"/>
      <c r="O738" s="159" t="e">
        <f t="shared" si="55"/>
        <v>#DIV/0!</v>
      </c>
      <c r="P738" s="159">
        <f t="shared" si="56"/>
        <v>0</v>
      </c>
      <c r="Q738" s="160">
        <f>IF(M738="nio",0,IF(M738&gt;0,VLOOKUP(G738,'3-Productie normen'!A:L,VLOOKUP(M738,'3-Productie normen'!O:P,2,FALSE),FALSE)))</f>
        <v>0</v>
      </c>
      <c r="R738" s="160">
        <f t="shared" si="57"/>
        <v>0</v>
      </c>
      <c r="S738" s="161" t="str">
        <f>VLOOKUP(G738,'3-Productie normen'!A:L,10,FALSE)</f>
        <v>B</v>
      </c>
      <c r="T738" s="478" t="s">
        <v>193</v>
      </c>
      <c r="V738" s="123">
        <f t="shared" si="58"/>
        <v>2860</v>
      </c>
    </row>
    <row r="739" spans="1:22" ht="14.1" customHeight="1">
      <c r="A739" s="138">
        <f t="shared" si="59"/>
        <v>739</v>
      </c>
      <c r="B739" s="121" t="s">
        <v>88</v>
      </c>
      <c r="C739" s="121" t="s">
        <v>364</v>
      </c>
      <c r="D739" s="285" t="s">
        <v>190</v>
      </c>
      <c r="E739" s="121"/>
      <c r="F739" s="121" t="s">
        <v>365</v>
      </c>
      <c r="G739" s="121" t="s">
        <v>142</v>
      </c>
      <c r="H739" s="121" t="s">
        <v>366</v>
      </c>
      <c r="I739" s="121" t="s">
        <v>202</v>
      </c>
      <c r="J739" s="482">
        <v>9.75</v>
      </c>
      <c r="K739" s="442">
        <v>1</v>
      </c>
      <c r="L739" s="512"/>
      <c r="M739" s="493">
        <v>52</v>
      </c>
      <c r="N739" s="284"/>
      <c r="O739" s="159" t="e">
        <f t="shared" si="55"/>
        <v>#DIV/0!</v>
      </c>
      <c r="P739" s="159">
        <f t="shared" si="56"/>
        <v>0</v>
      </c>
      <c r="Q739" s="160">
        <f>IF(M739="nio",0,IF(M739&gt;0,VLOOKUP(G739,'3-Productie normen'!A:L,VLOOKUP(M739,'3-Productie normen'!O:P,2,FALSE),FALSE)))</f>
        <v>0</v>
      </c>
      <c r="R739" s="160">
        <f t="shared" si="57"/>
        <v>0</v>
      </c>
      <c r="S739" s="161" t="str">
        <f>VLOOKUP(G739,'3-Productie normen'!A:L,10,FALSE)</f>
        <v>V</v>
      </c>
      <c r="T739" s="478" t="s">
        <v>193</v>
      </c>
      <c r="V739" s="123">
        <f t="shared" si="58"/>
        <v>507</v>
      </c>
    </row>
    <row r="740" spans="1:22" ht="14.1" customHeight="1">
      <c r="A740" s="138">
        <f t="shared" si="59"/>
        <v>740</v>
      </c>
      <c r="B740" s="121" t="s">
        <v>88</v>
      </c>
      <c r="C740" s="121" t="s">
        <v>364</v>
      </c>
      <c r="D740" s="285" t="s">
        <v>190</v>
      </c>
      <c r="E740" s="121"/>
      <c r="F740" s="121" t="s">
        <v>347</v>
      </c>
      <c r="G740" s="121" t="s">
        <v>160</v>
      </c>
      <c r="H740" s="121" t="s">
        <v>352</v>
      </c>
      <c r="I740" s="121" t="s">
        <v>196</v>
      </c>
      <c r="J740" s="482">
        <v>2.25</v>
      </c>
      <c r="K740" s="442">
        <v>1</v>
      </c>
      <c r="L740" s="512"/>
      <c r="M740" s="493">
        <v>52</v>
      </c>
      <c r="N740" s="284"/>
      <c r="O740" s="159" t="e">
        <f t="shared" si="55"/>
        <v>#DIV/0!</v>
      </c>
      <c r="P740" s="159">
        <f t="shared" si="56"/>
        <v>0</v>
      </c>
      <c r="Q740" s="160">
        <f>IF(M740="nio",0,IF(M740&gt;0,VLOOKUP(G740,'3-Productie normen'!A:L,VLOOKUP(M740,'3-Productie normen'!O:P,2,FALSE),FALSE)))</f>
        <v>0</v>
      </c>
      <c r="R740" s="160">
        <f t="shared" si="57"/>
        <v>0</v>
      </c>
      <c r="S740" s="161" t="str">
        <f>VLOOKUP(G740,'3-Productie normen'!A:L,10,FALSE)</f>
        <v>S</v>
      </c>
      <c r="T740" s="478" t="s">
        <v>193</v>
      </c>
      <c r="V740" s="123">
        <f t="shared" si="58"/>
        <v>117</v>
      </c>
    </row>
    <row r="741" spans="1:22" ht="14.1" customHeight="1">
      <c r="A741" s="138">
        <f t="shared" si="59"/>
        <v>741</v>
      </c>
      <c r="B741" s="121" t="s">
        <v>88</v>
      </c>
      <c r="C741" s="121" t="s">
        <v>364</v>
      </c>
      <c r="D741" s="285" t="s">
        <v>190</v>
      </c>
      <c r="E741" s="121"/>
      <c r="F741" s="121" t="s">
        <v>348</v>
      </c>
      <c r="G741" s="121" t="s">
        <v>160</v>
      </c>
      <c r="H741" s="121" t="s">
        <v>352</v>
      </c>
      <c r="I741" s="121" t="s">
        <v>196</v>
      </c>
      <c r="J741" s="482">
        <v>0.8</v>
      </c>
      <c r="K741" s="442">
        <v>1</v>
      </c>
      <c r="L741" s="512"/>
      <c r="M741" s="493">
        <v>52</v>
      </c>
      <c r="N741" s="284"/>
      <c r="O741" s="159" t="e">
        <f t="shared" si="55"/>
        <v>#DIV/0!</v>
      </c>
      <c r="P741" s="159">
        <f t="shared" si="56"/>
        <v>0</v>
      </c>
      <c r="Q741" s="160">
        <f>IF(M741="nio",0,IF(M741&gt;0,VLOOKUP(G741,'3-Productie normen'!A:L,VLOOKUP(M741,'3-Productie normen'!O:P,2,FALSE),FALSE)))</f>
        <v>0</v>
      </c>
      <c r="R741" s="160">
        <f t="shared" si="57"/>
        <v>0</v>
      </c>
      <c r="S741" s="161" t="str">
        <f>VLOOKUP(G741,'3-Productie normen'!A:L,10,FALSE)</f>
        <v>S</v>
      </c>
      <c r="T741" s="478" t="s">
        <v>193</v>
      </c>
      <c r="V741" s="123">
        <f t="shared" si="58"/>
        <v>41.6</v>
      </c>
    </row>
    <row r="742" spans="1:22" ht="14.1" customHeight="1">
      <c r="A742" s="138">
        <f t="shared" si="59"/>
        <v>742</v>
      </c>
      <c r="B742" s="121" t="s">
        <v>88</v>
      </c>
      <c r="C742" s="121" t="s">
        <v>364</v>
      </c>
      <c r="D742" s="285" t="s">
        <v>190</v>
      </c>
      <c r="E742" s="121"/>
      <c r="F742" s="121" t="s">
        <v>349</v>
      </c>
      <c r="G742" s="121" t="s">
        <v>160</v>
      </c>
      <c r="H742" s="121" t="s">
        <v>352</v>
      </c>
      <c r="I742" s="121" t="s">
        <v>196</v>
      </c>
      <c r="J742" s="482">
        <v>0.8</v>
      </c>
      <c r="K742" s="442">
        <v>1</v>
      </c>
      <c r="L742" s="512"/>
      <c r="M742" s="493">
        <v>52</v>
      </c>
      <c r="N742" s="284"/>
      <c r="O742" s="159" t="e">
        <f t="shared" si="55"/>
        <v>#DIV/0!</v>
      </c>
      <c r="P742" s="159">
        <f t="shared" si="56"/>
        <v>0</v>
      </c>
      <c r="Q742" s="160">
        <f>IF(M742="nio",0,IF(M742&gt;0,VLOOKUP(G742,'3-Productie normen'!A:L,VLOOKUP(M742,'3-Productie normen'!O:P,2,FALSE),FALSE)))</f>
        <v>0</v>
      </c>
      <c r="R742" s="160">
        <f t="shared" si="57"/>
        <v>0</v>
      </c>
      <c r="S742" s="161" t="str">
        <f>VLOOKUP(G742,'3-Productie normen'!A:L,10,FALSE)</f>
        <v>S</v>
      </c>
      <c r="T742" s="478" t="s">
        <v>193</v>
      </c>
      <c r="V742" s="123">
        <f t="shared" si="58"/>
        <v>41.6</v>
      </c>
    </row>
    <row r="743" spans="1:22" ht="14.1" customHeight="1">
      <c r="A743" s="138">
        <f t="shared" si="59"/>
        <v>743</v>
      </c>
      <c r="B743" s="121" t="s">
        <v>88</v>
      </c>
      <c r="C743" s="121" t="s">
        <v>364</v>
      </c>
      <c r="D743" s="285" t="s">
        <v>190</v>
      </c>
      <c r="E743" s="121"/>
      <c r="F743" s="121" t="s">
        <v>346</v>
      </c>
      <c r="G743" s="121" t="s">
        <v>160</v>
      </c>
      <c r="H743" s="121" t="s">
        <v>352</v>
      </c>
      <c r="I743" s="121" t="s">
        <v>196</v>
      </c>
      <c r="J743" s="482">
        <v>4.8</v>
      </c>
      <c r="K743" s="442">
        <v>1</v>
      </c>
      <c r="L743" s="512"/>
      <c r="M743" s="493">
        <v>52</v>
      </c>
      <c r="N743" s="284"/>
      <c r="O743" s="159" t="e">
        <f t="shared" si="55"/>
        <v>#DIV/0!</v>
      </c>
      <c r="P743" s="159">
        <f t="shared" si="56"/>
        <v>0</v>
      </c>
      <c r="Q743" s="160">
        <f>IF(M743="nio",0,IF(M743&gt;0,VLOOKUP(G743,'3-Productie normen'!A:L,VLOOKUP(M743,'3-Productie normen'!O:P,2,FALSE),FALSE)))</f>
        <v>0</v>
      </c>
      <c r="R743" s="160">
        <f t="shared" si="57"/>
        <v>0</v>
      </c>
      <c r="S743" s="161" t="str">
        <f>VLOOKUP(G743,'3-Productie normen'!A:L,10,FALSE)</f>
        <v>S</v>
      </c>
      <c r="T743" s="478" t="s">
        <v>193</v>
      </c>
      <c r="V743" s="123">
        <f t="shared" si="58"/>
        <v>249.6</v>
      </c>
    </row>
    <row r="744" spans="1:22" ht="14.1" customHeight="1">
      <c r="A744" s="138">
        <f t="shared" si="59"/>
        <v>744</v>
      </c>
      <c r="B744" s="121" t="s">
        <v>88</v>
      </c>
      <c r="C744" s="121" t="s">
        <v>364</v>
      </c>
      <c r="D744" s="285" t="s">
        <v>190</v>
      </c>
      <c r="E744" s="121"/>
      <c r="F744" s="121" t="s">
        <v>344</v>
      </c>
      <c r="G744" s="121" t="s">
        <v>160</v>
      </c>
      <c r="H744" s="121" t="s">
        <v>352</v>
      </c>
      <c r="I744" s="121" t="s">
        <v>196</v>
      </c>
      <c r="J744" s="482">
        <v>0.8</v>
      </c>
      <c r="K744" s="442">
        <v>1</v>
      </c>
      <c r="L744" s="512"/>
      <c r="M744" s="493">
        <v>52</v>
      </c>
      <c r="N744" s="284"/>
      <c r="O744" s="159" t="e">
        <f t="shared" si="55"/>
        <v>#DIV/0!</v>
      </c>
      <c r="P744" s="159">
        <f t="shared" si="56"/>
        <v>0</v>
      </c>
      <c r="Q744" s="160">
        <f>IF(M744="nio",0,IF(M744&gt;0,VLOOKUP(G744,'3-Productie normen'!A:L,VLOOKUP(M744,'3-Productie normen'!O:P,2,FALSE),FALSE)))</f>
        <v>0</v>
      </c>
      <c r="R744" s="160">
        <f t="shared" si="57"/>
        <v>0</v>
      </c>
      <c r="S744" s="161" t="str">
        <f>VLOOKUP(G744,'3-Productie normen'!A:L,10,FALSE)</f>
        <v>S</v>
      </c>
      <c r="T744" s="478" t="s">
        <v>193</v>
      </c>
      <c r="V744" s="123">
        <f t="shared" si="58"/>
        <v>41.6</v>
      </c>
    </row>
    <row r="745" spans="1:22" ht="14.1" customHeight="1">
      <c r="A745" s="138">
        <f t="shared" si="59"/>
        <v>745</v>
      </c>
      <c r="B745" s="121" t="s">
        <v>88</v>
      </c>
      <c r="C745" s="121" t="s">
        <v>364</v>
      </c>
      <c r="D745" s="285" t="s">
        <v>190</v>
      </c>
      <c r="E745" s="121"/>
      <c r="F745" s="121" t="s">
        <v>344</v>
      </c>
      <c r="G745" s="121" t="s">
        <v>160</v>
      </c>
      <c r="H745" s="121" t="s">
        <v>352</v>
      </c>
      <c r="I745" s="121" t="s">
        <v>196</v>
      </c>
      <c r="J745" s="482">
        <v>0.8</v>
      </c>
      <c r="K745" s="442">
        <v>1</v>
      </c>
      <c r="L745" s="512"/>
      <c r="M745" s="493">
        <v>52</v>
      </c>
      <c r="N745" s="284"/>
      <c r="O745" s="159" t="e">
        <f t="shared" si="55"/>
        <v>#DIV/0!</v>
      </c>
      <c r="P745" s="159">
        <f t="shared" si="56"/>
        <v>0</v>
      </c>
      <c r="Q745" s="160">
        <f>IF(M745="nio",0,IF(M745&gt;0,VLOOKUP(G745,'3-Productie normen'!A:L,VLOOKUP(M745,'3-Productie normen'!O:P,2,FALSE),FALSE)))</f>
        <v>0</v>
      </c>
      <c r="R745" s="160">
        <f t="shared" si="57"/>
        <v>0</v>
      </c>
      <c r="S745" s="161" t="str">
        <f>VLOOKUP(G745,'3-Productie normen'!A:L,10,FALSE)</f>
        <v>S</v>
      </c>
      <c r="T745" s="478" t="s">
        <v>193</v>
      </c>
      <c r="V745" s="123">
        <f t="shared" si="58"/>
        <v>41.6</v>
      </c>
    </row>
    <row r="746" spans="1:22" ht="14.1" customHeight="1">
      <c r="A746" s="138">
        <f t="shared" si="59"/>
        <v>746</v>
      </c>
      <c r="B746" s="121" t="s">
        <v>88</v>
      </c>
      <c r="C746" s="121" t="s">
        <v>364</v>
      </c>
      <c r="D746" s="285" t="s">
        <v>190</v>
      </c>
      <c r="E746" s="121"/>
      <c r="F746" s="121" t="s">
        <v>343</v>
      </c>
      <c r="G746" s="121" t="s">
        <v>160</v>
      </c>
      <c r="H746" s="121" t="s">
        <v>352</v>
      </c>
      <c r="I746" s="121" t="s">
        <v>196</v>
      </c>
      <c r="J746" s="482">
        <v>2.5</v>
      </c>
      <c r="K746" s="442">
        <v>1</v>
      </c>
      <c r="L746" s="512"/>
      <c r="M746" s="493">
        <v>52</v>
      </c>
      <c r="N746" s="284"/>
      <c r="O746" s="159" t="e">
        <f t="shared" si="55"/>
        <v>#DIV/0!</v>
      </c>
      <c r="P746" s="159">
        <f t="shared" si="56"/>
        <v>0</v>
      </c>
      <c r="Q746" s="160">
        <f>IF(M746="nio",0,IF(M746&gt;0,VLOOKUP(G746,'3-Productie normen'!A:L,VLOOKUP(M746,'3-Productie normen'!O:P,2,FALSE),FALSE)))</f>
        <v>0</v>
      </c>
      <c r="R746" s="160">
        <f t="shared" si="57"/>
        <v>0</v>
      </c>
      <c r="S746" s="161" t="str">
        <f>VLOOKUP(G746,'3-Productie normen'!A:L,10,FALSE)</f>
        <v>S</v>
      </c>
      <c r="T746" s="478" t="s">
        <v>193</v>
      </c>
      <c r="V746" s="123">
        <f t="shared" si="58"/>
        <v>130</v>
      </c>
    </row>
    <row r="747" spans="1:22" ht="14.1" customHeight="1">
      <c r="A747" s="138">
        <f t="shared" si="59"/>
        <v>747</v>
      </c>
      <c r="B747" s="121" t="s">
        <v>88</v>
      </c>
      <c r="C747" s="121" t="s">
        <v>364</v>
      </c>
      <c r="D747" s="285" t="s">
        <v>199</v>
      </c>
      <c r="E747" s="121"/>
      <c r="F747" s="121" t="s">
        <v>203</v>
      </c>
      <c r="G747" s="121" t="s">
        <v>166</v>
      </c>
      <c r="H747" s="121" t="s">
        <v>201</v>
      </c>
      <c r="I747" s="121" t="s">
        <v>202</v>
      </c>
      <c r="J747" s="482">
        <v>1.2</v>
      </c>
      <c r="K747" s="442">
        <v>1</v>
      </c>
      <c r="L747" s="512"/>
      <c r="M747" s="493">
        <v>52</v>
      </c>
      <c r="N747" s="284"/>
      <c r="O747" s="159" t="e">
        <f t="shared" si="55"/>
        <v>#DIV/0!</v>
      </c>
      <c r="P747" s="159">
        <f t="shared" si="56"/>
        <v>0</v>
      </c>
      <c r="Q747" s="160">
        <f>IF(M747="nio",0,IF(M747&gt;0,VLOOKUP(G747,'3-Productie normen'!A:L,VLOOKUP(M747,'3-Productie normen'!O:P,2,FALSE),FALSE)))</f>
        <v>0</v>
      </c>
      <c r="R747" s="160">
        <f t="shared" si="57"/>
        <v>0</v>
      </c>
      <c r="S747" s="161" t="str">
        <f>VLOOKUP(G747,'3-Productie normen'!A:L,10,FALSE)</f>
        <v>V</v>
      </c>
      <c r="T747" s="478" t="s">
        <v>193</v>
      </c>
      <c r="V747" s="123">
        <f t="shared" si="58"/>
        <v>62.4</v>
      </c>
    </row>
    <row r="748" spans="1:22" ht="14.1" customHeight="1">
      <c r="A748" s="138">
        <f t="shared" si="59"/>
        <v>748</v>
      </c>
      <c r="B748" s="121" t="s">
        <v>88</v>
      </c>
      <c r="C748" s="121" t="s">
        <v>364</v>
      </c>
      <c r="D748" s="285" t="s">
        <v>199</v>
      </c>
      <c r="E748" s="121"/>
      <c r="F748" s="121" t="s">
        <v>367</v>
      </c>
      <c r="G748" s="121" t="s">
        <v>151</v>
      </c>
      <c r="H748" s="121" t="s">
        <v>191</v>
      </c>
      <c r="I748" s="121" t="s">
        <v>192</v>
      </c>
      <c r="J748" s="482">
        <v>18</v>
      </c>
      <c r="K748" s="442">
        <v>1</v>
      </c>
      <c r="L748" s="512"/>
      <c r="M748" s="493">
        <v>52</v>
      </c>
      <c r="N748" s="284"/>
      <c r="O748" s="159" t="e">
        <f t="shared" si="55"/>
        <v>#DIV/0!</v>
      </c>
      <c r="P748" s="159">
        <f t="shared" si="56"/>
        <v>0</v>
      </c>
      <c r="Q748" s="160">
        <f>IF(M748="nio",0,IF(M748&gt;0,VLOOKUP(G748,'3-Productie normen'!A:L,VLOOKUP(M748,'3-Productie normen'!O:P,2,FALSE),FALSE)))</f>
        <v>0</v>
      </c>
      <c r="R748" s="160">
        <f t="shared" si="57"/>
        <v>0</v>
      </c>
      <c r="S748" s="161" t="str">
        <f>VLOOKUP(G748,'3-Productie normen'!A:L,10,FALSE)</f>
        <v>B</v>
      </c>
      <c r="T748" s="478" t="s">
        <v>193</v>
      </c>
      <c r="V748" s="123">
        <f t="shared" si="58"/>
        <v>936</v>
      </c>
    </row>
    <row r="749" spans="1:22" ht="14.1" customHeight="1">
      <c r="A749" s="138">
        <f t="shared" si="59"/>
        <v>749</v>
      </c>
      <c r="B749" s="121" t="s">
        <v>88</v>
      </c>
      <c r="C749" s="121" t="s">
        <v>364</v>
      </c>
      <c r="D749" s="285" t="s">
        <v>199</v>
      </c>
      <c r="E749" s="121"/>
      <c r="F749" s="121" t="s">
        <v>204</v>
      </c>
      <c r="G749" s="121" t="s">
        <v>163</v>
      </c>
      <c r="H749" s="121"/>
      <c r="I749" s="121"/>
      <c r="J749" s="482"/>
      <c r="K749" s="442">
        <v>1</v>
      </c>
      <c r="L749" s="512"/>
      <c r="M749" s="493">
        <v>52</v>
      </c>
      <c r="N749" s="284"/>
      <c r="O749" s="159" t="e">
        <f t="shared" si="55"/>
        <v>#DIV/0!</v>
      </c>
      <c r="P749" s="159">
        <f t="shared" si="56"/>
        <v>0</v>
      </c>
      <c r="Q749" s="160">
        <f>IF(M749="nio",0,IF(M749&gt;0,VLOOKUP(G749,'3-Productie normen'!A:L,VLOOKUP(M749,'3-Productie normen'!O:P,2,FALSE),FALSE)))</f>
        <v>0</v>
      </c>
      <c r="R749" s="160">
        <f t="shared" si="57"/>
        <v>0</v>
      </c>
      <c r="S749" s="161" t="str">
        <f>VLOOKUP(G749,'3-Productie normen'!A:L,10,FALSE)</f>
        <v>V</v>
      </c>
      <c r="T749" s="478" t="s">
        <v>193</v>
      </c>
      <c r="V749" s="123">
        <f t="shared" si="58"/>
        <v>0</v>
      </c>
    </row>
    <row r="750" spans="1:22" ht="14.1" customHeight="1">
      <c r="A750" s="138">
        <f t="shared" si="59"/>
        <v>750</v>
      </c>
      <c r="B750" s="121" t="s">
        <v>85</v>
      </c>
      <c r="C750" s="121" t="s">
        <v>368</v>
      </c>
      <c r="D750" s="285" t="s">
        <v>190</v>
      </c>
      <c r="E750" s="121"/>
      <c r="F750" s="121" t="s">
        <v>369</v>
      </c>
      <c r="G750" s="121" t="s">
        <v>166</v>
      </c>
      <c r="H750" s="121" t="s">
        <v>370</v>
      </c>
      <c r="I750" s="121" t="s">
        <v>196</v>
      </c>
      <c r="J750" s="482">
        <v>11.4</v>
      </c>
      <c r="K750" s="442">
        <v>1</v>
      </c>
      <c r="L750" s="512"/>
      <c r="M750" s="493">
        <v>52</v>
      </c>
      <c r="N750" s="284"/>
      <c r="O750" s="159" t="e">
        <f t="shared" si="55"/>
        <v>#DIV/0!</v>
      </c>
      <c r="P750" s="159">
        <f t="shared" si="56"/>
        <v>0</v>
      </c>
      <c r="Q750" s="160">
        <f>IF(M750="nio",0,IF(M750&gt;0,VLOOKUP(G750,'3-Productie normen'!A:L,VLOOKUP(M750,'3-Productie normen'!O:P,2,FALSE),FALSE)))</f>
        <v>0</v>
      </c>
      <c r="R750" s="160">
        <f t="shared" si="57"/>
        <v>0</v>
      </c>
      <c r="S750" s="161" t="str">
        <f>VLOOKUP(G750,'3-Productie normen'!A:L,10,FALSE)</f>
        <v>V</v>
      </c>
      <c r="T750" s="478" t="s">
        <v>193</v>
      </c>
      <c r="V750" s="123">
        <f t="shared" si="58"/>
        <v>592.80000000000007</v>
      </c>
    </row>
    <row r="751" spans="1:22" ht="14.1" customHeight="1">
      <c r="A751" s="138">
        <f t="shared" si="59"/>
        <v>751</v>
      </c>
      <c r="B751" s="121" t="s">
        <v>85</v>
      </c>
      <c r="C751" s="121" t="s">
        <v>368</v>
      </c>
      <c r="D751" s="285" t="s">
        <v>190</v>
      </c>
      <c r="E751" s="121"/>
      <c r="F751" s="121" t="s">
        <v>371</v>
      </c>
      <c r="G751" s="121" t="s">
        <v>157</v>
      </c>
      <c r="H751" s="121" t="s">
        <v>372</v>
      </c>
      <c r="I751" s="121" t="s">
        <v>196</v>
      </c>
      <c r="J751" s="482">
        <v>26.5</v>
      </c>
      <c r="K751" s="442">
        <v>1</v>
      </c>
      <c r="L751" s="512"/>
      <c r="M751" s="493">
        <v>52</v>
      </c>
      <c r="N751" s="284"/>
      <c r="O751" s="159" t="e">
        <f t="shared" si="55"/>
        <v>#DIV/0!</v>
      </c>
      <c r="P751" s="159">
        <f t="shared" si="56"/>
        <v>0</v>
      </c>
      <c r="Q751" s="160">
        <f>IF(M751="nio",0,IF(M751&gt;0,VLOOKUP(G751,'3-Productie normen'!A:L,VLOOKUP(M751,'3-Productie normen'!O:P,2,FALSE),FALSE)))</f>
        <v>0</v>
      </c>
      <c r="R751" s="160">
        <f t="shared" si="57"/>
        <v>0</v>
      </c>
      <c r="S751" s="161" t="str">
        <f>VLOOKUP(G751,'3-Productie normen'!A:L,10,FALSE)</f>
        <v>V</v>
      </c>
      <c r="T751" s="478" t="s">
        <v>193</v>
      </c>
      <c r="V751" s="123">
        <f t="shared" si="58"/>
        <v>1378</v>
      </c>
    </row>
    <row r="752" spans="1:22" ht="14.1" customHeight="1">
      <c r="A752" s="138">
        <f t="shared" si="59"/>
        <v>752</v>
      </c>
      <c r="B752" s="121" t="s">
        <v>85</v>
      </c>
      <c r="C752" s="121" t="s">
        <v>368</v>
      </c>
      <c r="D752" s="285" t="s">
        <v>190</v>
      </c>
      <c r="E752" s="121"/>
      <c r="F752" s="121" t="s">
        <v>344</v>
      </c>
      <c r="G752" s="121" t="s">
        <v>160</v>
      </c>
      <c r="H752" s="121" t="s">
        <v>352</v>
      </c>
      <c r="I752" s="121" t="s">
        <v>196</v>
      </c>
      <c r="J752" s="482">
        <v>2.1</v>
      </c>
      <c r="K752" s="442">
        <v>1</v>
      </c>
      <c r="L752" s="512"/>
      <c r="M752" s="493">
        <v>52</v>
      </c>
      <c r="N752" s="284"/>
      <c r="O752" s="159" t="e">
        <f t="shared" si="55"/>
        <v>#DIV/0!</v>
      </c>
      <c r="P752" s="159">
        <f t="shared" si="56"/>
        <v>0</v>
      </c>
      <c r="Q752" s="160">
        <f>IF(M752="nio",0,IF(M752&gt;0,VLOOKUP(G752,'3-Productie normen'!A:L,VLOOKUP(M752,'3-Productie normen'!O:P,2,FALSE),FALSE)))</f>
        <v>0</v>
      </c>
      <c r="R752" s="160">
        <f t="shared" si="57"/>
        <v>0</v>
      </c>
      <c r="S752" s="161" t="str">
        <f>VLOOKUP(G752,'3-Productie normen'!A:L,10,FALSE)</f>
        <v>S</v>
      </c>
      <c r="T752" s="478" t="s">
        <v>193</v>
      </c>
      <c r="V752" s="123">
        <f t="shared" si="58"/>
        <v>109.2</v>
      </c>
    </row>
    <row r="753" spans="1:22" ht="14.1" customHeight="1">
      <c r="A753" s="138">
        <f t="shared" si="59"/>
        <v>753</v>
      </c>
      <c r="B753" s="121" t="s">
        <v>85</v>
      </c>
      <c r="C753" s="121" t="s">
        <v>368</v>
      </c>
      <c r="D753" s="285" t="s">
        <v>190</v>
      </c>
      <c r="E753" s="121"/>
      <c r="F753" s="121" t="s">
        <v>373</v>
      </c>
      <c r="G753" s="121" t="s">
        <v>160</v>
      </c>
      <c r="H753" s="121" t="s">
        <v>352</v>
      </c>
      <c r="I753" s="121" t="s">
        <v>196</v>
      </c>
      <c r="J753" s="482">
        <v>0.7</v>
      </c>
      <c r="K753" s="442">
        <v>1</v>
      </c>
      <c r="L753" s="512"/>
      <c r="M753" s="493">
        <v>52</v>
      </c>
      <c r="N753" s="284"/>
      <c r="O753" s="159" t="e">
        <f t="shared" si="55"/>
        <v>#DIV/0!</v>
      </c>
      <c r="P753" s="159">
        <f t="shared" si="56"/>
        <v>0</v>
      </c>
      <c r="Q753" s="160">
        <f>IF(M753="nio",0,IF(M753&gt;0,VLOOKUP(G753,'3-Productie normen'!A:L,VLOOKUP(M753,'3-Productie normen'!O:P,2,FALSE),FALSE)))</f>
        <v>0</v>
      </c>
      <c r="R753" s="160">
        <f t="shared" si="57"/>
        <v>0</v>
      </c>
      <c r="S753" s="161" t="str">
        <f>VLOOKUP(G753,'3-Productie normen'!A:L,10,FALSE)</f>
        <v>S</v>
      </c>
      <c r="T753" s="478" t="s">
        <v>193</v>
      </c>
      <c r="V753" s="123">
        <f t="shared" si="58"/>
        <v>36.4</v>
      </c>
    </row>
    <row r="754" spans="1:22" ht="14.1" customHeight="1">
      <c r="A754" s="138">
        <f t="shared" si="59"/>
        <v>754</v>
      </c>
      <c r="B754" s="121" t="s">
        <v>85</v>
      </c>
      <c r="C754" s="121" t="s">
        <v>368</v>
      </c>
      <c r="D754" s="285" t="s">
        <v>190</v>
      </c>
      <c r="E754" s="121"/>
      <c r="F754" s="121" t="s">
        <v>373</v>
      </c>
      <c r="G754" s="121" t="s">
        <v>160</v>
      </c>
      <c r="H754" s="121" t="s">
        <v>352</v>
      </c>
      <c r="I754" s="121" t="s">
        <v>196</v>
      </c>
      <c r="J754" s="482">
        <v>0.7</v>
      </c>
      <c r="K754" s="442">
        <v>1</v>
      </c>
      <c r="L754" s="512"/>
      <c r="M754" s="493">
        <v>52</v>
      </c>
      <c r="N754" s="284"/>
      <c r="O754" s="159" t="e">
        <f t="shared" si="55"/>
        <v>#DIV/0!</v>
      </c>
      <c r="P754" s="159">
        <f t="shared" si="56"/>
        <v>0</v>
      </c>
      <c r="Q754" s="160">
        <f>IF(M754="nio",0,IF(M754&gt;0,VLOOKUP(G754,'3-Productie normen'!A:L,VLOOKUP(M754,'3-Productie normen'!O:P,2,FALSE),FALSE)))</f>
        <v>0</v>
      </c>
      <c r="R754" s="160">
        <f t="shared" si="57"/>
        <v>0</v>
      </c>
      <c r="S754" s="161" t="str">
        <f>VLOOKUP(G754,'3-Productie normen'!A:L,10,FALSE)</f>
        <v>S</v>
      </c>
      <c r="T754" s="478" t="s">
        <v>193</v>
      </c>
      <c r="V754" s="123">
        <f t="shared" si="58"/>
        <v>36.4</v>
      </c>
    </row>
    <row r="755" spans="1:22" ht="14.1" customHeight="1">
      <c r="A755" s="138">
        <f t="shared" si="59"/>
        <v>755</v>
      </c>
      <c r="B755" s="121" t="s">
        <v>85</v>
      </c>
      <c r="C755" s="121" t="s">
        <v>368</v>
      </c>
      <c r="D755" s="285" t="s">
        <v>190</v>
      </c>
      <c r="E755" s="121"/>
      <c r="F755" s="121" t="s">
        <v>260</v>
      </c>
      <c r="G755" s="121" t="s">
        <v>166</v>
      </c>
      <c r="H755" s="121" t="s">
        <v>374</v>
      </c>
      <c r="I755" s="121" t="s">
        <v>196</v>
      </c>
      <c r="J755" s="482">
        <v>7.2</v>
      </c>
      <c r="K755" s="442">
        <v>1</v>
      </c>
      <c r="L755" s="512"/>
      <c r="M755" s="493">
        <v>52</v>
      </c>
      <c r="N755" s="284"/>
      <c r="O755" s="159" t="e">
        <f t="shared" si="55"/>
        <v>#DIV/0!</v>
      </c>
      <c r="P755" s="159">
        <f t="shared" si="56"/>
        <v>0</v>
      </c>
      <c r="Q755" s="160">
        <f>IF(M755="nio",0,IF(M755&gt;0,VLOOKUP(G755,'3-Productie normen'!A:L,VLOOKUP(M755,'3-Productie normen'!O:P,2,FALSE),FALSE)))</f>
        <v>0</v>
      </c>
      <c r="R755" s="160">
        <f t="shared" si="57"/>
        <v>0</v>
      </c>
      <c r="S755" s="161" t="str">
        <f>VLOOKUP(G755,'3-Productie normen'!A:L,10,FALSE)</f>
        <v>V</v>
      </c>
      <c r="T755" s="478" t="s">
        <v>193</v>
      </c>
      <c r="V755" s="123">
        <f t="shared" si="58"/>
        <v>374.40000000000003</v>
      </c>
    </row>
    <row r="756" spans="1:22" ht="14.1" customHeight="1">
      <c r="A756" s="138">
        <f t="shared" si="59"/>
        <v>756</v>
      </c>
      <c r="B756" s="121" t="s">
        <v>85</v>
      </c>
      <c r="C756" s="121" t="s">
        <v>368</v>
      </c>
      <c r="D756" s="285" t="s">
        <v>190</v>
      </c>
      <c r="E756" s="121"/>
      <c r="F756" s="121" t="s">
        <v>348</v>
      </c>
      <c r="G756" s="121" t="s">
        <v>160</v>
      </c>
      <c r="H756" s="121" t="s">
        <v>352</v>
      </c>
      <c r="I756" s="121" t="s">
        <v>196</v>
      </c>
      <c r="J756" s="482">
        <v>0.8</v>
      </c>
      <c r="K756" s="442">
        <v>1</v>
      </c>
      <c r="L756" s="512"/>
      <c r="M756" s="493">
        <v>52</v>
      </c>
      <c r="N756" s="284"/>
      <c r="O756" s="159" t="e">
        <f t="shared" si="55"/>
        <v>#DIV/0!</v>
      </c>
      <c r="P756" s="159">
        <f t="shared" si="56"/>
        <v>0</v>
      </c>
      <c r="Q756" s="160">
        <f>IF(M756="nio",0,IF(M756&gt;0,VLOOKUP(G756,'3-Productie normen'!A:L,VLOOKUP(M756,'3-Productie normen'!O:P,2,FALSE),FALSE)))</f>
        <v>0</v>
      </c>
      <c r="R756" s="160">
        <f t="shared" si="57"/>
        <v>0</v>
      </c>
      <c r="S756" s="161" t="str">
        <f>VLOOKUP(G756,'3-Productie normen'!A:L,10,FALSE)</f>
        <v>S</v>
      </c>
      <c r="T756" s="478" t="s">
        <v>193</v>
      </c>
      <c r="V756" s="123">
        <f t="shared" si="58"/>
        <v>41.6</v>
      </c>
    </row>
    <row r="757" spans="1:22" ht="14.1" customHeight="1">
      <c r="A757" s="138">
        <f t="shared" si="59"/>
        <v>757</v>
      </c>
      <c r="B757" s="121" t="s">
        <v>85</v>
      </c>
      <c r="C757" s="121" t="s">
        <v>368</v>
      </c>
      <c r="D757" s="285" t="s">
        <v>190</v>
      </c>
      <c r="E757" s="121"/>
      <c r="F757" s="121" t="s">
        <v>346</v>
      </c>
      <c r="G757" s="121" t="s">
        <v>160</v>
      </c>
      <c r="H757" s="121" t="s">
        <v>352</v>
      </c>
      <c r="I757" s="121" t="s">
        <v>196</v>
      </c>
      <c r="J757" s="482">
        <v>0.8</v>
      </c>
      <c r="K757" s="442">
        <v>1</v>
      </c>
      <c r="L757" s="512"/>
      <c r="M757" s="493">
        <v>52</v>
      </c>
      <c r="N757" s="284"/>
      <c r="O757" s="159" t="e">
        <f t="shared" si="55"/>
        <v>#DIV/0!</v>
      </c>
      <c r="P757" s="159">
        <f t="shared" si="56"/>
        <v>0</v>
      </c>
      <c r="Q757" s="160">
        <f>IF(M757="nio",0,IF(M757&gt;0,VLOOKUP(G757,'3-Productie normen'!A:L,VLOOKUP(M757,'3-Productie normen'!O:P,2,FALSE),FALSE)))</f>
        <v>0</v>
      </c>
      <c r="R757" s="160">
        <f t="shared" si="57"/>
        <v>0</v>
      </c>
      <c r="S757" s="161" t="str">
        <f>VLOOKUP(G757,'3-Productie normen'!A:L,10,FALSE)</f>
        <v>S</v>
      </c>
      <c r="T757" s="478" t="s">
        <v>193</v>
      </c>
      <c r="V757" s="123">
        <f t="shared" si="58"/>
        <v>41.6</v>
      </c>
    </row>
    <row r="758" spans="1:22" ht="14.1" customHeight="1">
      <c r="A758" s="138">
        <f t="shared" si="59"/>
        <v>758</v>
      </c>
      <c r="B758" s="121" t="s">
        <v>85</v>
      </c>
      <c r="C758" s="121" t="s">
        <v>368</v>
      </c>
      <c r="D758" s="285" t="s">
        <v>190</v>
      </c>
      <c r="E758" s="121"/>
      <c r="F758" s="121" t="s">
        <v>347</v>
      </c>
      <c r="G758" s="121" t="s">
        <v>160</v>
      </c>
      <c r="H758" s="121" t="s">
        <v>352</v>
      </c>
      <c r="I758" s="121" t="s">
        <v>196</v>
      </c>
      <c r="J758" s="482">
        <v>3</v>
      </c>
      <c r="K758" s="442">
        <v>1</v>
      </c>
      <c r="L758" s="512"/>
      <c r="M758" s="493">
        <v>52</v>
      </c>
      <c r="N758" s="284"/>
      <c r="O758" s="159" t="e">
        <f t="shared" si="55"/>
        <v>#DIV/0!</v>
      </c>
      <c r="P758" s="159">
        <f t="shared" si="56"/>
        <v>0</v>
      </c>
      <c r="Q758" s="160">
        <f>IF(M758="nio",0,IF(M758&gt;0,VLOOKUP(G758,'3-Productie normen'!A:L,VLOOKUP(M758,'3-Productie normen'!O:P,2,FALSE),FALSE)))</f>
        <v>0</v>
      </c>
      <c r="R758" s="160">
        <f t="shared" si="57"/>
        <v>0</v>
      </c>
      <c r="S758" s="161" t="str">
        <f>VLOOKUP(G758,'3-Productie normen'!A:L,10,FALSE)</f>
        <v>S</v>
      </c>
      <c r="T758" s="478" t="s">
        <v>193</v>
      </c>
      <c r="V758" s="123">
        <f t="shared" si="58"/>
        <v>156</v>
      </c>
    </row>
    <row r="759" spans="1:22" ht="14.1" customHeight="1">
      <c r="A759" s="138">
        <f t="shared" si="59"/>
        <v>759</v>
      </c>
      <c r="B759" s="121" t="s">
        <v>85</v>
      </c>
      <c r="C759" s="121" t="s">
        <v>368</v>
      </c>
      <c r="D759" s="285" t="s">
        <v>190</v>
      </c>
      <c r="E759" s="121"/>
      <c r="F759" s="121" t="s">
        <v>349</v>
      </c>
      <c r="G759" s="121" t="s">
        <v>160</v>
      </c>
      <c r="H759" s="121" t="s">
        <v>352</v>
      </c>
      <c r="I759" s="121" t="s">
        <v>196</v>
      </c>
      <c r="J759" s="482">
        <v>1.4</v>
      </c>
      <c r="K759" s="442">
        <v>1</v>
      </c>
      <c r="L759" s="512"/>
      <c r="M759" s="493">
        <v>52</v>
      </c>
      <c r="N759" s="284"/>
      <c r="O759" s="159" t="e">
        <f t="shared" si="55"/>
        <v>#DIV/0!</v>
      </c>
      <c r="P759" s="159">
        <f t="shared" si="56"/>
        <v>0</v>
      </c>
      <c r="Q759" s="160">
        <f>IF(M759="nio",0,IF(M759&gt;0,VLOOKUP(G759,'3-Productie normen'!A:L,VLOOKUP(M759,'3-Productie normen'!O:P,2,FALSE),FALSE)))</f>
        <v>0</v>
      </c>
      <c r="R759" s="160">
        <f t="shared" si="57"/>
        <v>0</v>
      </c>
      <c r="S759" s="161" t="str">
        <f>VLOOKUP(G759,'3-Productie normen'!A:L,10,FALSE)</f>
        <v>S</v>
      </c>
      <c r="T759" s="478" t="s">
        <v>193</v>
      </c>
      <c r="V759" s="123">
        <f t="shared" si="58"/>
        <v>72.8</v>
      </c>
    </row>
    <row r="760" spans="1:22" ht="14.1" customHeight="1">
      <c r="A760" s="138">
        <f t="shared" si="59"/>
        <v>760</v>
      </c>
      <c r="B760" s="121" t="s">
        <v>85</v>
      </c>
      <c r="C760" s="121" t="s">
        <v>368</v>
      </c>
      <c r="D760" s="285" t="s">
        <v>190</v>
      </c>
      <c r="E760" s="121"/>
      <c r="F760" s="121" t="s">
        <v>343</v>
      </c>
      <c r="G760" s="121" t="s">
        <v>160</v>
      </c>
      <c r="H760" s="121" t="s">
        <v>352</v>
      </c>
      <c r="I760" s="121" t="s">
        <v>196</v>
      </c>
      <c r="J760" s="482">
        <v>10.5</v>
      </c>
      <c r="K760" s="442">
        <v>1</v>
      </c>
      <c r="L760" s="512"/>
      <c r="M760" s="493">
        <v>52</v>
      </c>
      <c r="N760" s="284"/>
      <c r="O760" s="159" t="e">
        <f t="shared" si="55"/>
        <v>#DIV/0!</v>
      </c>
      <c r="P760" s="159">
        <f t="shared" si="56"/>
        <v>0</v>
      </c>
      <c r="Q760" s="160">
        <f>IF(M760="nio",0,IF(M760&gt;0,VLOOKUP(G760,'3-Productie normen'!A:L,VLOOKUP(M760,'3-Productie normen'!O:P,2,FALSE),FALSE)))</f>
        <v>0</v>
      </c>
      <c r="R760" s="160">
        <f t="shared" si="57"/>
        <v>0</v>
      </c>
      <c r="S760" s="161" t="str">
        <f>VLOOKUP(G760,'3-Productie normen'!A:L,10,FALSE)</f>
        <v>S</v>
      </c>
      <c r="T760" s="478" t="s">
        <v>193</v>
      </c>
      <c r="V760" s="123">
        <f t="shared" si="58"/>
        <v>546</v>
      </c>
    </row>
    <row r="761" spans="1:22" ht="14.1" customHeight="1">
      <c r="A761" s="138">
        <f t="shared" si="59"/>
        <v>761</v>
      </c>
      <c r="B761" s="121" t="s">
        <v>85</v>
      </c>
      <c r="C761" s="121" t="s">
        <v>368</v>
      </c>
      <c r="D761" s="285" t="s">
        <v>190</v>
      </c>
      <c r="E761" s="121"/>
      <c r="F761" s="121" t="s">
        <v>346</v>
      </c>
      <c r="G761" s="121" t="s">
        <v>160</v>
      </c>
      <c r="H761" s="121" t="s">
        <v>352</v>
      </c>
      <c r="I761" s="121" t="s">
        <v>196</v>
      </c>
      <c r="J761" s="482">
        <v>5.6</v>
      </c>
      <c r="K761" s="442">
        <v>1</v>
      </c>
      <c r="L761" s="512"/>
      <c r="M761" s="493">
        <v>52</v>
      </c>
      <c r="N761" s="284"/>
      <c r="O761" s="159" t="e">
        <f t="shared" si="55"/>
        <v>#DIV/0!</v>
      </c>
      <c r="P761" s="159">
        <f t="shared" si="56"/>
        <v>0</v>
      </c>
      <c r="Q761" s="160">
        <f>IF(M761="nio",0,IF(M761&gt;0,VLOOKUP(G761,'3-Productie normen'!A:L,VLOOKUP(M761,'3-Productie normen'!O:P,2,FALSE),FALSE)))</f>
        <v>0</v>
      </c>
      <c r="R761" s="160">
        <f t="shared" si="57"/>
        <v>0</v>
      </c>
      <c r="S761" s="161" t="str">
        <f>VLOOKUP(G761,'3-Productie normen'!A:L,10,FALSE)</f>
        <v>S</v>
      </c>
      <c r="T761" s="478" t="s">
        <v>193</v>
      </c>
      <c r="V761" s="123">
        <f t="shared" si="58"/>
        <v>291.2</v>
      </c>
    </row>
    <row r="762" spans="1:22" ht="14.1" customHeight="1">
      <c r="A762" s="138">
        <f t="shared" si="59"/>
        <v>762</v>
      </c>
      <c r="B762" s="121" t="s">
        <v>85</v>
      </c>
      <c r="C762" s="121" t="s">
        <v>368</v>
      </c>
      <c r="D762" s="285" t="s">
        <v>199</v>
      </c>
      <c r="E762" s="121"/>
      <c r="F762" s="121" t="s">
        <v>203</v>
      </c>
      <c r="G762" s="121" t="s">
        <v>166</v>
      </c>
      <c r="H762" s="121" t="s">
        <v>375</v>
      </c>
      <c r="I762" s="121" t="s">
        <v>202</v>
      </c>
      <c r="J762" s="482">
        <v>0.8</v>
      </c>
      <c r="K762" s="442">
        <v>1</v>
      </c>
      <c r="L762" s="512"/>
      <c r="M762" s="493">
        <v>52</v>
      </c>
      <c r="N762" s="284"/>
      <c r="O762" s="159" t="e">
        <f t="shared" si="55"/>
        <v>#DIV/0!</v>
      </c>
      <c r="P762" s="159">
        <f t="shared" si="56"/>
        <v>0</v>
      </c>
      <c r="Q762" s="160">
        <f>IF(M762="nio",0,IF(M762&gt;0,VLOOKUP(G762,'3-Productie normen'!A:L,VLOOKUP(M762,'3-Productie normen'!O:P,2,FALSE),FALSE)))</f>
        <v>0</v>
      </c>
      <c r="R762" s="160">
        <f t="shared" si="57"/>
        <v>0</v>
      </c>
      <c r="S762" s="161" t="str">
        <f>VLOOKUP(G762,'3-Productie normen'!A:L,10,FALSE)</f>
        <v>V</v>
      </c>
      <c r="T762" s="478" t="s">
        <v>193</v>
      </c>
      <c r="V762" s="123">
        <f t="shared" si="58"/>
        <v>41.6</v>
      </c>
    </row>
    <row r="763" spans="1:22" ht="14.1" customHeight="1">
      <c r="A763" s="138">
        <f t="shared" si="59"/>
        <v>763</v>
      </c>
      <c r="B763" s="121" t="s">
        <v>85</v>
      </c>
      <c r="C763" s="121" t="s">
        <v>368</v>
      </c>
      <c r="D763" s="285" t="s">
        <v>199</v>
      </c>
      <c r="E763" s="121"/>
      <c r="F763" s="121" t="s">
        <v>200</v>
      </c>
      <c r="G763" s="121" t="s">
        <v>138</v>
      </c>
      <c r="H763" s="121" t="s">
        <v>375</v>
      </c>
      <c r="I763" s="121" t="s">
        <v>202</v>
      </c>
      <c r="J763" s="482">
        <v>3.9</v>
      </c>
      <c r="K763" s="442">
        <v>1</v>
      </c>
      <c r="L763" s="512"/>
      <c r="M763" s="493">
        <v>52</v>
      </c>
      <c r="N763" s="284"/>
      <c r="O763" s="159" t="e">
        <f t="shared" si="55"/>
        <v>#DIV/0!</v>
      </c>
      <c r="P763" s="159">
        <f t="shared" si="56"/>
        <v>0</v>
      </c>
      <c r="Q763" s="160">
        <f>IF(M763="nio",0,IF(M763&gt;0,VLOOKUP(G763,'3-Productie normen'!A:L,VLOOKUP(M763,'3-Productie normen'!O:P,2,FALSE),FALSE)))</f>
        <v>0</v>
      </c>
      <c r="R763" s="160">
        <f t="shared" si="57"/>
        <v>0</v>
      </c>
      <c r="S763" s="161" t="str">
        <f>VLOOKUP(G763,'3-Productie normen'!A:L,10,FALSE)</f>
        <v>B</v>
      </c>
      <c r="T763" s="478" t="s">
        <v>193</v>
      </c>
      <c r="V763" s="123">
        <f t="shared" si="58"/>
        <v>202.79999999999998</v>
      </c>
    </row>
    <row r="764" spans="1:22" ht="14.1" customHeight="1">
      <c r="A764" s="138">
        <f t="shared" si="59"/>
        <v>764</v>
      </c>
      <c r="B764" s="121" t="s">
        <v>85</v>
      </c>
      <c r="C764" s="121" t="s">
        <v>368</v>
      </c>
      <c r="D764" s="285" t="s">
        <v>199</v>
      </c>
      <c r="E764" s="121"/>
      <c r="F764" s="121" t="s">
        <v>204</v>
      </c>
      <c r="G764" s="121" t="s">
        <v>163</v>
      </c>
      <c r="H764" s="121" t="s">
        <v>376</v>
      </c>
      <c r="I764" s="121" t="s">
        <v>196</v>
      </c>
      <c r="J764" s="482"/>
      <c r="K764" s="442">
        <v>1</v>
      </c>
      <c r="L764" s="512"/>
      <c r="M764" s="493">
        <v>52</v>
      </c>
      <c r="N764" s="284"/>
      <c r="O764" s="159" t="e">
        <f t="shared" si="55"/>
        <v>#DIV/0!</v>
      </c>
      <c r="P764" s="159">
        <f t="shared" si="56"/>
        <v>0</v>
      </c>
      <c r="Q764" s="160">
        <f>IF(M764="nio",0,IF(M764&gt;0,VLOOKUP(G764,'3-Productie normen'!A:L,VLOOKUP(M764,'3-Productie normen'!O:P,2,FALSE),FALSE)))</f>
        <v>0</v>
      </c>
      <c r="R764" s="160">
        <f t="shared" si="57"/>
        <v>0</v>
      </c>
      <c r="S764" s="161" t="str">
        <f>VLOOKUP(G764,'3-Productie normen'!A:L,10,FALSE)</f>
        <v>V</v>
      </c>
      <c r="T764" s="478" t="s">
        <v>193</v>
      </c>
      <c r="V764" s="123">
        <f t="shared" si="58"/>
        <v>0</v>
      </c>
    </row>
    <row r="765" spans="1:22" ht="14.1" customHeight="1">
      <c r="A765" s="138">
        <f t="shared" si="59"/>
        <v>765</v>
      </c>
      <c r="B765" s="121" t="s">
        <v>82</v>
      </c>
      <c r="C765" s="121" t="s">
        <v>377</v>
      </c>
      <c r="D765" s="285" t="s">
        <v>190</v>
      </c>
      <c r="E765" s="121"/>
      <c r="F765" s="121" t="s">
        <v>378</v>
      </c>
      <c r="G765" s="121" t="s">
        <v>151</v>
      </c>
      <c r="H765" s="121" t="s">
        <v>379</v>
      </c>
      <c r="I765" s="121" t="s">
        <v>202</v>
      </c>
      <c r="J765" s="482">
        <v>24.3</v>
      </c>
      <c r="K765" s="442">
        <v>1</v>
      </c>
      <c r="L765" s="512"/>
      <c r="M765" s="493">
        <v>52</v>
      </c>
      <c r="N765" s="284"/>
      <c r="O765" s="159" t="e">
        <f t="shared" si="55"/>
        <v>#DIV/0!</v>
      </c>
      <c r="P765" s="159">
        <f t="shared" si="56"/>
        <v>0</v>
      </c>
      <c r="Q765" s="160">
        <f>IF(M765="nio",0,IF(M765&gt;0,VLOOKUP(G765,'3-Productie normen'!A:L,VLOOKUP(M765,'3-Productie normen'!O:P,2,FALSE),FALSE)))</f>
        <v>0</v>
      </c>
      <c r="R765" s="160">
        <f t="shared" si="57"/>
        <v>0</v>
      </c>
      <c r="S765" s="161" t="str">
        <f>VLOOKUP(G765,'3-Productie normen'!A:L,10,FALSE)</f>
        <v>B</v>
      </c>
      <c r="T765" s="478" t="s">
        <v>193</v>
      </c>
      <c r="V765" s="123">
        <f t="shared" si="58"/>
        <v>1263.6000000000001</v>
      </c>
    </row>
    <row r="766" spans="1:22" ht="14.1" customHeight="1">
      <c r="A766" s="138">
        <f t="shared" si="59"/>
        <v>766</v>
      </c>
      <c r="B766" s="121" t="s">
        <v>82</v>
      </c>
      <c r="C766" s="121" t="s">
        <v>377</v>
      </c>
      <c r="D766" s="285" t="s">
        <v>190</v>
      </c>
      <c r="E766" s="121"/>
      <c r="F766" s="121" t="s">
        <v>142</v>
      </c>
      <c r="G766" s="121" t="s">
        <v>142</v>
      </c>
      <c r="H766" s="121" t="s">
        <v>380</v>
      </c>
      <c r="I766" s="121" t="s">
        <v>196</v>
      </c>
      <c r="J766" s="482">
        <v>6</v>
      </c>
      <c r="K766" s="442">
        <v>1</v>
      </c>
      <c r="L766" s="512"/>
      <c r="M766" s="493">
        <v>52</v>
      </c>
      <c r="N766" s="284"/>
      <c r="O766" s="159" t="e">
        <f t="shared" si="55"/>
        <v>#DIV/0!</v>
      </c>
      <c r="P766" s="159">
        <f t="shared" si="56"/>
        <v>0</v>
      </c>
      <c r="Q766" s="160">
        <f>IF(M766="nio",0,IF(M766&gt;0,VLOOKUP(G766,'3-Productie normen'!A:L,VLOOKUP(M766,'3-Productie normen'!O:P,2,FALSE),FALSE)))</f>
        <v>0</v>
      </c>
      <c r="R766" s="160">
        <f t="shared" si="57"/>
        <v>0</v>
      </c>
      <c r="S766" s="161" t="str">
        <f>VLOOKUP(G766,'3-Productie normen'!A:L,10,FALSE)</f>
        <v>V</v>
      </c>
      <c r="T766" s="478" t="s">
        <v>193</v>
      </c>
      <c r="V766" s="123">
        <f t="shared" si="58"/>
        <v>312</v>
      </c>
    </row>
    <row r="767" spans="1:22" ht="14.1" customHeight="1">
      <c r="A767" s="138">
        <f t="shared" si="59"/>
        <v>767</v>
      </c>
      <c r="B767" s="121" t="s">
        <v>82</v>
      </c>
      <c r="C767" s="121" t="s">
        <v>377</v>
      </c>
      <c r="D767" s="285" t="s">
        <v>190</v>
      </c>
      <c r="E767" s="121"/>
      <c r="F767" s="121" t="s">
        <v>381</v>
      </c>
      <c r="G767" s="121" t="s">
        <v>148</v>
      </c>
      <c r="H767" s="121" t="s">
        <v>352</v>
      </c>
      <c r="I767" s="121" t="s">
        <v>196</v>
      </c>
      <c r="J767" s="482">
        <v>5.2</v>
      </c>
      <c r="K767" s="442">
        <v>1</v>
      </c>
      <c r="L767" s="512"/>
      <c r="M767" s="493">
        <v>52</v>
      </c>
      <c r="N767" s="284"/>
      <c r="O767" s="159" t="e">
        <f t="shared" si="55"/>
        <v>#DIV/0!</v>
      </c>
      <c r="P767" s="159">
        <f t="shared" si="56"/>
        <v>0</v>
      </c>
      <c r="Q767" s="160">
        <f>IF(M767="nio",0,IF(M767&gt;0,VLOOKUP(G767,'3-Productie normen'!A:L,VLOOKUP(M767,'3-Productie normen'!O:P,2,FALSE),FALSE)))</f>
        <v>0</v>
      </c>
      <c r="R767" s="160">
        <f t="shared" si="57"/>
        <v>0</v>
      </c>
      <c r="S767" s="161" t="str">
        <f>VLOOKUP(G767,'3-Productie normen'!A:L,10,FALSE)</f>
        <v>S</v>
      </c>
      <c r="T767" s="478" t="s">
        <v>193</v>
      </c>
      <c r="V767" s="123">
        <f t="shared" si="58"/>
        <v>270.40000000000003</v>
      </c>
    </row>
    <row r="768" spans="1:22" ht="14.1" customHeight="1">
      <c r="A768" s="138">
        <f t="shared" si="59"/>
        <v>768</v>
      </c>
      <c r="B768" s="121" t="s">
        <v>82</v>
      </c>
      <c r="C768" s="121" t="s">
        <v>377</v>
      </c>
      <c r="D768" s="285" t="s">
        <v>190</v>
      </c>
      <c r="E768" s="121"/>
      <c r="F768" s="121" t="s">
        <v>344</v>
      </c>
      <c r="G768" s="121" t="s">
        <v>160</v>
      </c>
      <c r="H768" s="121" t="s">
        <v>352</v>
      </c>
      <c r="I768" s="121" t="s">
        <v>196</v>
      </c>
      <c r="J768" s="482">
        <v>0.8</v>
      </c>
      <c r="K768" s="442">
        <v>1</v>
      </c>
      <c r="L768" s="512"/>
      <c r="M768" s="493">
        <v>52</v>
      </c>
      <c r="N768" s="284"/>
      <c r="O768" s="159" t="e">
        <f t="shared" si="55"/>
        <v>#DIV/0!</v>
      </c>
      <c r="P768" s="159">
        <f t="shared" si="56"/>
        <v>0</v>
      </c>
      <c r="Q768" s="160">
        <f>IF(M768="nio",0,IF(M768&gt;0,VLOOKUP(G768,'3-Productie normen'!A:L,VLOOKUP(M768,'3-Productie normen'!O:P,2,FALSE),FALSE)))</f>
        <v>0</v>
      </c>
      <c r="R768" s="160">
        <f t="shared" si="57"/>
        <v>0</v>
      </c>
      <c r="S768" s="161" t="str">
        <f>VLOOKUP(G768,'3-Productie normen'!A:L,10,FALSE)</f>
        <v>S</v>
      </c>
      <c r="T768" s="478" t="s">
        <v>193</v>
      </c>
      <c r="V768" s="123">
        <f t="shared" si="58"/>
        <v>41.6</v>
      </c>
    </row>
    <row r="769" spans="1:22" ht="14.1" customHeight="1">
      <c r="A769" s="138">
        <f t="shared" si="59"/>
        <v>769</v>
      </c>
      <c r="B769" s="121" t="s">
        <v>82</v>
      </c>
      <c r="C769" s="121" t="s">
        <v>377</v>
      </c>
      <c r="D769" s="285" t="s">
        <v>190</v>
      </c>
      <c r="E769" s="121"/>
      <c r="F769" s="121" t="s">
        <v>382</v>
      </c>
      <c r="G769" s="121" t="s">
        <v>148</v>
      </c>
      <c r="H769" s="121" t="s">
        <v>352</v>
      </c>
      <c r="I769" s="121" t="s">
        <v>196</v>
      </c>
      <c r="J769" s="482">
        <v>2.6</v>
      </c>
      <c r="K769" s="442">
        <v>1</v>
      </c>
      <c r="L769" s="512"/>
      <c r="M769" s="493">
        <v>52</v>
      </c>
      <c r="N769" s="284"/>
      <c r="O769" s="159" t="e">
        <f t="shared" si="55"/>
        <v>#DIV/0!</v>
      </c>
      <c r="P769" s="159">
        <f t="shared" si="56"/>
        <v>0</v>
      </c>
      <c r="Q769" s="160">
        <f>IF(M769="nio",0,IF(M769&gt;0,VLOOKUP(G769,'3-Productie normen'!A:L,VLOOKUP(M769,'3-Productie normen'!O:P,2,FALSE),FALSE)))</f>
        <v>0</v>
      </c>
      <c r="R769" s="160">
        <f t="shared" si="57"/>
        <v>0</v>
      </c>
      <c r="S769" s="161" t="str">
        <f>VLOOKUP(G769,'3-Productie normen'!A:L,10,FALSE)</f>
        <v>S</v>
      </c>
      <c r="T769" s="478" t="s">
        <v>193</v>
      </c>
      <c r="V769" s="123">
        <f t="shared" si="58"/>
        <v>135.20000000000002</v>
      </c>
    </row>
    <row r="770" spans="1:22" ht="14.1" customHeight="1">
      <c r="A770" s="138">
        <f t="shared" si="59"/>
        <v>770</v>
      </c>
      <c r="B770" s="121" t="s">
        <v>82</v>
      </c>
      <c r="C770" s="121" t="s">
        <v>377</v>
      </c>
      <c r="D770" s="285" t="s">
        <v>190</v>
      </c>
      <c r="E770" s="121"/>
      <c r="F770" s="121" t="s">
        <v>348</v>
      </c>
      <c r="G770" s="121" t="s">
        <v>160</v>
      </c>
      <c r="H770" s="121" t="s">
        <v>352</v>
      </c>
      <c r="I770" s="121" t="s">
        <v>196</v>
      </c>
      <c r="J770" s="482">
        <v>1</v>
      </c>
      <c r="K770" s="442">
        <v>1</v>
      </c>
      <c r="L770" s="512"/>
      <c r="M770" s="493">
        <v>52</v>
      </c>
      <c r="N770" s="284"/>
      <c r="O770" s="159" t="e">
        <f t="shared" si="55"/>
        <v>#DIV/0!</v>
      </c>
      <c r="P770" s="159">
        <f t="shared" si="56"/>
        <v>0</v>
      </c>
      <c r="Q770" s="160">
        <f>IF(M770="nio",0,IF(M770&gt;0,VLOOKUP(G770,'3-Productie normen'!A:L,VLOOKUP(M770,'3-Productie normen'!O:P,2,FALSE),FALSE)))</f>
        <v>0</v>
      </c>
      <c r="R770" s="160">
        <f t="shared" si="57"/>
        <v>0</v>
      </c>
      <c r="S770" s="161" t="str">
        <f>VLOOKUP(G770,'3-Productie normen'!A:L,10,FALSE)</f>
        <v>S</v>
      </c>
      <c r="T770" s="478" t="s">
        <v>193</v>
      </c>
      <c r="V770" s="123">
        <f t="shared" si="58"/>
        <v>52</v>
      </c>
    </row>
    <row r="771" spans="1:22" ht="14.1" customHeight="1">
      <c r="A771" s="138">
        <f t="shared" si="59"/>
        <v>771</v>
      </c>
      <c r="B771" s="121" t="s">
        <v>76</v>
      </c>
      <c r="C771" s="121" t="s">
        <v>383</v>
      </c>
      <c r="D771" s="285" t="s">
        <v>190</v>
      </c>
      <c r="E771" s="121"/>
      <c r="F771" s="121" t="s">
        <v>142</v>
      </c>
      <c r="G771" s="121" t="s">
        <v>142</v>
      </c>
      <c r="H771" s="121" t="s">
        <v>384</v>
      </c>
      <c r="I771" s="121" t="s">
        <v>196</v>
      </c>
      <c r="J771" s="482">
        <v>24.9</v>
      </c>
      <c r="K771" s="442">
        <v>1</v>
      </c>
      <c r="L771" s="512"/>
      <c r="M771" s="493">
        <v>52</v>
      </c>
      <c r="N771" s="284"/>
      <c r="O771" s="159" t="e">
        <f t="shared" si="55"/>
        <v>#DIV/0!</v>
      </c>
      <c r="P771" s="159">
        <f t="shared" si="56"/>
        <v>0</v>
      </c>
      <c r="Q771" s="160">
        <f>IF(M771="nio",0,IF(M771&gt;0,VLOOKUP(G771,'3-Productie normen'!A:L,VLOOKUP(M771,'3-Productie normen'!O:P,2,FALSE),FALSE)))</f>
        <v>0</v>
      </c>
      <c r="R771" s="160">
        <f t="shared" si="57"/>
        <v>0</v>
      </c>
      <c r="S771" s="161" t="str">
        <f>VLOOKUP(G771,'3-Productie normen'!A:L,10,FALSE)</f>
        <v>V</v>
      </c>
      <c r="T771" s="478" t="s">
        <v>193</v>
      </c>
      <c r="V771" s="123">
        <f t="shared" si="58"/>
        <v>1294.8</v>
      </c>
    </row>
    <row r="772" spans="1:22" ht="14.1" customHeight="1">
      <c r="A772" s="138">
        <f t="shared" si="59"/>
        <v>772</v>
      </c>
      <c r="B772" s="121" t="s">
        <v>76</v>
      </c>
      <c r="C772" s="121" t="s">
        <v>383</v>
      </c>
      <c r="D772" s="285" t="s">
        <v>190</v>
      </c>
      <c r="E772" s="121"/>
      <c r="F772" s="121" t="s">
        <v>348</v>
      </c>
      <c r="G772" s="121" t="s">
        <v>160</v>
      </c>
      <c r="H772" s="121" t="s">
        <v>352</v>
      </c>
      <c r="I772" s="121" t="s">
        <v>196</v>
      </c>
      <c r="J772" s="482">
        <v>2</v>
      </c>
      <c r="K772" s="442">
        <v>1</v>
      </c>
      <c r="L772" s="512"/>
      <c r="M772" s="493">
        <v>52</v>
      </c>
      <c r="N772" s="284"/>
      <c r="O772" s="159" t="e">
        <f t="shared" si="55"/>
        <v>#DIV/0!</v>
      </c>
      <c r="P772" s="159">
        <f t="shared" si="56"/>
        <v>0</v>
      </c>
      <c r="Q772" s="160">
        <f>IF(M772="nio",0,IF(M772&gt;0,VLOOKUP(G772,'3-Productie normen'!A:L,VLOOKUP(M772,'3-Productie normen'!O:P,2,FALSE),FALSE)))</f>
        <v>0</v>
      </c>
      <c r="R772" s="160">
        <f t="shared" si="57"/>
        <v>0</v>
      </c>
      <c r="S772" s="161" t="str">
        <f>VLOOKUP(G772,'3-Productie normen'!A:L,10,FALSE)</f>
        <v>S</v>
      </c>
      <c r="T772" s="478" t="s">
        <v>193</v>
      </c>
      <c r="V772" s="123">
        <f t="shared" si="58"/>
        <v>104</v>
      </c>
    </row>
    <row r="773" spans="1:22" ht="14.1" customHeight="1">
      <c r="A773" s="138">
        <f t="shared" si="59"/>
        <v>773</v>
      </c>
      <c r="B773" s="121" t="s">
        <v>76</v>
      </c>
      <c r="C773" s="121" t="s">
        <v>383</v>
      </c>
      <c r="D773" s="285" t="s">
        <v>190</v>
      </c>
      <c r="E773" s="121"/>
      <c r="F773" s="121" t="s">
        <v>212</v>
      </c>
      <c r="G773" s="121" t="s">
        <v>166</v>
      </c>
      <c r="H773" s="121" t="s">
        <v>384</v>
      </c>
      <c r="I773" s="121" t="s">
        <v>196</v>
      </c>
      <c r="J773" s="482">
        <v>3</v>
      </c>
      <c r="K773" s="442">
        <v>1</v>
      </c>
      <c r="L773" s="512"/>
      <c r="M773" s="493">
        <v>52</v>
      </c>
      <c r="N773" s="284"/>
      <c r="O773" s="159" t="e">
        <f t="shared" si="55"/>
        <v>#DIV/0!</v>
      </c>
      <c r="P773" s="159">
        <f t="shared" si="56"/>
        <v>0</v>
      </c>
      <c r="Q773" s="160">
        <f>IF(M773="nio",0,IF(M773&gt;0,VLOOKUP(G773,'3-Productie normen'!A:L,VLOOKUP(M773,'3-Productie normen'!O:P,2,FALSE),FALSE)))</f>
        <v>0</v>
      </c>
      <c r="R773" s="160">
        <f t="shared" si="57"/>
        <v>0</v>
      </c>
      <c r="S773" s="161" t="str">
        <f>VLOOKUP(G773,'3-Productie normen'!A:L,10,FALSE)</f>
        <v>V</v>
      </c>
      <c r="T773" s="478" t="s">
        <v>193</v>
      </c>
      <c r="V773" s="123">
        <f t="shared" si="58"/>
        <v>156</v>
      </c>
    </row>
    <row r="774" spans="1:22" ht="14.1" customHeight="1">
      <c r="A774" s="138">
        <f t="shared" si="59"/>
        <v>774</v>
      </c>
      <c r="B774" s="121" t="s">
        <v>76</v>
      </c>
      <c r="C774" s="121" t="s">
        <v>383</v>
      </c>
      <c r="D774" s="285" t="s">
        <v>190</v>
      </c>
      <c r="E774" s="121"/>
      <c r="F774" s="121" t="s">
        <v>385</v>
      </c>
      <c r="G774" s="121" t="s">
        <v>148</v>
      </c>
      <c r="H774" s="121" t="s">
        <v>352</v>
      </c>
      <c r="I774" s="121" t="s">
        <v>196</v>
      </c>
      <c r="J774" s="482">
        <v>3</v>
      </c>
      <c r="K774" s="442">
        <v>1</v>
      </c>
      <c r="L774" s="512"/>
      <c r="M774" s="493">
        <v>52</v>
      </c>
      <c r="N774" s="284"/>
      <c r="O774" s="159" t="e">
        <f t="shared" si="55"/>
        <v>#DIV/0!</v>
      </c>
      <c r="P774" s="159">
        <f t="shared" si="56"/>
        <v>0</v>
      </c>
      <c r="Q774" s="160">
        <f>IF(M774="nio",0,IF(M774&gt;0,VLOOKUP(G774,'3-Productie normen'!A:L,VLOOKUP(M774,'3-Productie normen'!O:P,2,FALSE),FALSE)))</f>
        <v>0</v>
      </c>
      <c r="R774" s="160">
        <f t="shared" si="57"/>
        <v>0</v>
      </c>
      <c r="S774" s="161" t="str">
        <f>VLOOKUP(G774,'3-Productie normen'!A:L,10,FALSE)</f>
        <v>S</v>
      </c>
      <c r="T774" s="478" t="s">
        <v>193</v>
      </c>
      <c r="V774" s="123">
        <f t="shared" si="58"/>
        <v>156</v>
      </c>
    </row>
    <row r="775" spans="1:22" ht="14.1" customHeight="1">
      <c r="A775" s="138">
        <f t="shared" si="59"/>
        <v>775</v>
      </c>
      <c r="B775" s="121" t="s">
        <v>76</v>
      </c>
      <c r="C775" s="121" t="s">
        <v>383</v>
      </c>
      <c r="D775" s="285" t="s">
        <v>190</v>
      </c>
      <c r="E775" s="121"/>
      <c r="F775" s="121" t="s">
        <v>344</v>
      </c>
      <c r="G775" s="121" t="s">
        <v>160</v>
      </c>
      <c r="H775" s="121" t="s">
        <v>352</v>
      </c>
      <c r="I775" s="121" t="s">
        <v>196</v>
      </c>
      <c r="J775" s="482">
        <v>2.8</v>
      </c>
      <c r="K775" s="442">
        <v>1</v>
      </c>
      <c r="L775" s="512"/>
      <c r="M775" s="493">
        <v>52</v>
      </c>
      <c r="N775" s="284"/>
      <c r="O775" s="159" t="e">
        <f t="shared" si="55"/>
        <v>#DIV/0!</v>
      </c>
      <c r="P775" s="159">
        <f t="shared" si="56"/>
        <v>0</v>
      </c>
      <c r="Q775" s="160">
        <f>IF(M775="nio",0,IF(M775&gt;0,VLOOKUP(G775,'3-Productie normen'!A:L,VLOOKUP(M775,'3-Productie normen'!O:P,2,FALSE),FALSE)))</f>
        <v>0</v>
      </c>
      <c r="R775" s="160">
        <f t="shared" si="57"/>
        <v>0</v>
      </c>
      <c r="S775" s="161" t="str">
        <f>VLOOKUP(G775,'3-Productie normen'!A:L,10,FALSE)</f>
        <v>S</v>
      </c>
      <c r="T775" s="478" t="s">
        <v>193</v>
      </c>
      <c r="V775" s="123">
        <f t="shared" si="58"/>
        <v>145.6</v>
      </c>
    </row>
    <row r="776" spans="1:22" ht="14.1" customHeight="1">
      <c r="A776" s="138">
        <f t="shared" si="59"/>
        <v>776</v>
      </c>
      <c r="B776" s="121" t="s">
        <v>76</v>
      </c>
      <c r="C776" s="121" t="s">
        <v>383</v>
      </c>
      <c r="D776" s="285" t="s">
        <v>190</v>
      </c>
      <c r="E776" s="121"/>
      <c r="F776" s="121" t="s">
        <v>349</v>
      </c>
      <c r="G776" s="121" t="s">
        <v>160</v>
      </c>
      <c r="H776" s="121" t="s">
        <v>352</v>
      </c>
      <c r="I776" s="121" t="s">
        <v>196</v>
      </c>
      <c r="J776" s="482">
        <v>1.2</v>
      </c>
      <c r="K776" s="442">
        <v>1</v>
      </c>
      <c r="L776" s="512"/>
      <c r="M776" s="493">
        <v>52</v>
      </c>
      <c r="N776" s="284"/>
      <c r="O776" s="159" t="e">
        <f t="shared" si="55"/>
        <v>#DIV/0!</v>
      </c>
      <c r="P776" s="159">
        <f t="shared" si="56"/>
        <v>0</v>
      </c>
      <c r="Q776" s="160">
        <f>IF(M776="nio",0,IF(M776&gt;0,VLOOKUP(G776,'3-Productie normen'!A:L,VLOOKUP(M776,'3-Productie normen'!O:P,2,FALSE),FALSE)))</f>
        <v>0</v>
      </c>
      <c r="R776" s="160">
        <f t="shared" si="57"/>
        <v>0</v>
      </c>
      <c r="S776" s="161" t="str">
        <f>VLOOKUP(G776,'3-Productie normen'!A:L,10,FALSE)</f>
        <v>S</v>
      </c>
      <c r="T776" s="478" t="s">
        <v>193</v>
      </c>
      <c r="V776" s="123">
        <f t="shared" si="58"/>
        <v>62.4</v>
      </c>
    </row>
    <row r="777" spans="1:22" ht="14.1" customHeight="1">
      <c r="A777" s="138">
        <f t="shared" si="59"/>
        <v>777</v>
      </c>
      <c r="B777" s="121" t="s">
        <v>76</v>
      </c>
      <c r="C777" s="121" t="s">
        <v>383</v>
      </c>
      <c r="D777" s="285" t="s">
        <v>190</v>
      </c>
      <c r="E777" s="121"/>
      <c r="F777" s="121" t="s">
        <v>346</v>
      </c>
      <c r="G777" s="121" t="s">
        <v>160</v>
      </c>
      <c r="H777" s="121" t="s">
        <v>352</v>
      </c>
      <c r="I777" s="121" t="s">
        <v>196</v>
      </c>
      <c r="J777" s="482">
        <v>10.4</v>
      </c>
      <c r="K777" s="442">
        <v>1</v>
      </c>
      <c r="L777" s="512"/>
      <c r="M777" s="493">
        <v>52</v>
      </c>
      <c r="N777" s="284"/>
      <c r="O777" s="159" t="e">
        <f t="shared" si="55"/>
        <v>#DIV/0!</v>
      </c>
      <c r="P777" s="159">
        <f t="shared" si="56"/>
        <v>0</v>
      </c>
      <c r="Q777" s="160">
        <f>IF(M777="nio",0,IF(M777&gt;0,VLOOKUP(G777,'3-Productie normen'!A:L,VLOOKUP(M777,'3-Productie normen'!O:P,2,FALSE),FALSE)))</f>
        <v>0</v>
      </c>
      <c r="R777" s="160">
        <f t="shared" si="57"/>
        <v>0</v>
      </c>
      <c r="S777" s="161" t="str">
        <f>VLOOKUP(G777,'3-Productie normen'!A:L,10,FALSE)</f>
        <v>S</v>
      </c>
      <c r="T777" s="478" t="s">
        <v>193</v>
      </c>
      <c r="V777" s="123">
        <f t="shared" si="58"/>
        <v>540.80000000000007</v>
      </c>
    </row>
    <row r="778" spans="1:22" ht="14.1" customHeight="1">
      <c r="A778" s="138">
        <f t="shared" si="59"/>
        <v>778</v>
      </c>
      <c r="B778" s="121" t="s">
        <v>76</v>
      </c>
      <c r="C778" s="121" t="s">
        <v>383</v>
      </c>
      <c r="D778" s="285" t="s">
        <v>199</v>
      </c>
      <c r="E778" s="121"/>
      <c r="F778" s="121" t="s">
        <v>203</v>
      </c>
      <c r="G778" s="121" t="s">
        <v>166</v>
      </c>
      <c r="H778" s="121" t="s">
        <v>386</v>
      </c>
      <c r="I778" s="121" t="s">
        <v>192</v>
      </c>
      <c r="J778" s="482">
        <v>5.6</v>
      </c>
      <c r="K778" s="442">
        <v>1</v>
      </c>
      <c r="L778" s="512"/>
      <c r="M778" s="493">
        <v>52</v>
      </c>
      <c r="N778" s="284"/>
      <c r="O778" s="159" t="e">
        <f t="shared" ref="O778:O841" si="60">IF(M778="nio",0,IF(M778&gt;0,M778*J778/Q778,0))*K778</f>
        <v>#DIV/0!</v>
      </c>
      <c r="P778" s="159">
        <f t="shared" ref="P778:P841" si="61">IF(N778&gt;0,N778*J778/R778,0)*L778</f>
        <v>0</v>
      </c>
      <c r="Q778" s="160">
        <f>IF(M778="nio",0,IF(M778&gt;0,VLOOKUP(G778,'3-Productie normen'!A:L,VLOOKUP(M778,'3-Productie normen'!O:P,2,FALSE),FALSE)))</f>
        <v>0</v>
      </c>
      <c r="R778" s="160">
        <f t="shared" ref="R778:R829" si="62">IF(N778&gt;0,Q778*$R$8,0)</f>
        <v>0</v>
      </c>
      <c r="S778" s="161" t="str">
        <f>VLOOKUP(G778,'3-Productie normen'!A:L,10,FALSE)</f>
        <v>V</v>
      </c>
      <c r="T778" s="478" t="s">
        <v>193</v>
      </c>
      <c r="V778" s="123">
        <f t="shared" ref="V778:V841" si="63">SUM(M778:M778)*J778</f>
        <v>291.2</v>
      </c>
    </row>
    <row r="779" spans="1:22" ht="14.1" customHeight="1">
      <c r="A779" s="138">
        <f t="shared" ref="A779:A831" si="64">A778+1</f>
        <v>779</v>
      </c>
      <c r="B779" s="121" t="s">
        <v>76</v>
      </c>
      <c r="C779" s="121" t="s">
        <v>383</v>
      </c>
      <c r="D779" s="285" t="s">
        <v>199</v>
      </c>
      <c r="E779" s="121"/>
      <c r="F779" s="121" t="s">
        <v>210</v>
      </c>
      <c r="G779" s="121" t="s">
        <v>157</v>
      </c>
      <c r="H779" s="121" t="s">
        <v>386</v>
      </c>
      <c r="I779" s="121" t="s">
        <v>192</v>
      </c>
      <c r="J779" s="482">
        <v>18</v>
      </c>
      <c r="K779" s="442">
        <v>1</v>
      </c>
      <c r="L779" s="512"/>
      <c r="M779" s="493">
        <v>52</v>
      </c>
      <c r="N779" s="284"/>
      <c r="O779" s="159" t="e">
        <f t="shared" si="60"/>
        <v>#DIV/0!</v>
      </c>
      <c r="P779" s="159">
        <f t="shared" si="61"/>
        <v>0</v>
      </c>
      <c r="Q779" s="160">
        <f>IF(M779="nio",0,IF(M779&gt;0,VLOOKUP(G779,'3-Productie normen'!A:L,VLOOKUP(M779,'3-Productie normen'!O:P,2,FALSE),FALSE)))</f>
        <v>0</v>
      </c>
      <c r="R779" s="160">
        <f t="shared" si="62"/>
        <v>0</v>
      </c>
      <c r="S779" s="161" t="str">
        <f>VLOOKUP(G779,'3-Productie normen'!A:L,10,FALSE)</f>
        <v>V</v>
      </c>
      <c r="T779" s="478" t="s">
        <v>193</v>
      </c>
      <c r="V779" s="123">
        <f t="shared" si="63"/>
        <v>936</v>
      </c>
    </row>
    <row r="780" spans="1:22" ht="14.1" customHeight="1">
      <c r="A780" s="138">
        <f t="shared" si="64"/>
        <v>780</v>
      </c>
      <c r="B780" s="121" t="s">
        <v>76</v>
      </c>
      <c r="C780" s="121" t="s">
        <v>383</v>
      </c>
      <c r="D780" s="285" t="s">
        <v>199</v>
      </c>
      <c r="E780" s="121"/>
      <c r="F780" s="121" t="s">
        <v>200</v>
      </c>
      <c r="G780" s="121" t="s">
        <v>138</v>
      </c>
      <c r="H780" s="121" t="s">
        <v>375</v>
      </c>
      <c r="I780" s="121" t="s">
        <v>202</v>
      </c>
      <c r="J780" s="482">
        <v>1.5</v>
      </c>
      <c r="K780" s="442">
        <v>1</v>
      </c>
      <c r="L780" s="512"/>
      <c r="M780" s="493">
        <v>52</v>
      </c>
      <c r="N780" s="284"/>
      <c r="O780" s="159" t="e">
        <f t="shared" si="60"/>
        <v>#DIV/0!</v>
      </c>
      <c r="P780" s="159">
        <f t="shared" si="61"/>
        <v>0</v>
      </c>
      <c r="Q780" s="160">
        <f>IF(M780="nio",0,IF(M780&gt;0,VLOOKUP(G780,'3-Productie normen'!A:L,VLOOKUP(M780,'3-Productie normen'!O:P,2,FALSE),FALSE)))</f>
        <v>0</v>
      </c>
      <c r="R780" s="160">
        <f t="shared" si="62"/>
        <v>0</v>
      </c>
      <c r="S780" s="161" t="str">
        <f>VLOOKUP(G780,'3-Productie normen'!A:L,10,FALSE)</f>
        <v>B</v>
      </c>
      <c r="T780" s="478" t="s">
        <v>193</v>
      </c>
      <c r="V780" s="123">
        <f t="shared" si="63"/>
        <v>78</v>
      </c>
    </row>
    <row r="781" spans="1:22" ht="14.1" customHeight="1">
      <c r="A781" s="138">
        <f t="shared" si="64"/>
        <v>781</v>
      </c>
      <c r="B781" s="121" t="s">
        <v>76</v>
      </c>
      <c r="C781" s="121" t="s">
        <v>383</v>
      </c>
      <c r="D781" s="285" t="s">
        <v>199</v>
      </c>
      <c r="E781" s="121"/>
      <c r="F781" s="121" t="s">
        <v>200</v>
      </c>
      <c r="G781" s="121" t="s">
        <v>138</v>
      </c>
      <c r="H781" s="121" t="s">
        <v>375</v>
      </c>
      <c r="I781" s="121" t="s">
        <v>202</v>
      </c>
      <c r="J781" s="482">
        <v>7.8</v>
      </c>
      <c r="K781" s="442">
        <v>1</v>
      </c>
      <c r="L781" s="512"/>
      <c r="M781" s="493">
        <v>52</v>
      </c>
      <c r="N781" s="284"/>
      <c r="O781" s="159" t="e">
        <f t="shared" si="60"/>
        <v>#DIV/0!</v>
      </c>
      <c r="P781" s="159">
        <f t="shared" si="61"/>
        <v>0</v>
      </c>
      <c r="Q781" s="160">
        <f>IF(M781="nio",0,IF(M781&gt;0,VLOOKUP(G781,'3-Productie normen'!A:L,VLOOKUP(M781,'3-Productie normen'!O:P,2,FALSE),FALSE)))</f>
        <v>0</v>
      </c>
      <c r="R781" s="160">
        <f t="shared" si="62"/>
        <v>0</v>
      </c>
      <c r="S781" s="161" t="str">
        <f>VLOOKUP(G781,'3-Productie normen'!A:L,10,FALSE)</f>
        <v>B</v>
      </c>
      <c r="T781" s="478" t="s">
        <v>193</v>
      </c>
      <c r="V781" s="123">
        <f t="shared" si="63"/>
        <v>405.59999999999997</v>
      </c>
    </row>
    <row r="782" spans="1:22" ht="14.1" customHeight="1">
      <c r="A782" s="138">
        <f t="shared" si="64"/>
        <v>782</v>
      </c>
      <c r="B782" s="121" t="s">
        <v>76</v>
      </c>
      <c r="C782" s="121" t="s">
        <v>383</v>
      </c>
      <c r="D782" s="285" t="s">
        <v>199</v>
      </c>
      <c r="E782" s="121"/>
      <c r="F782" s="121" t="s">
        <v>204</v>
      </c>
      <c r="G782" s="121" t="s">
        <v>163</v>
      </c>
      <c r="H782" s="121" t="s">
        <v>387</v>
      </c>
      <c r="I782" s="121"/>
      <c r="J782" s="482"/>
      <c r="K782" s="442">
        <v>1</v>
      </c>
      <c r="L782" s="512"/>
      <c r="M782" s="493">
        <v>52</v>
      </c>
      <c r="N782" s="284"/>
      <c r="O782" s="159" t="e">
        <f t="shared" si="60"/>
        <v>#DIV/0!</v>
      </c>
      <c r="P782" s="159">
        <f t="shared" si="61"/>
        <v>0</v>
      </c>
      <c r="Q782" s="160">
        <f>IF(M782="nio",0,IF(M782&gt;0,VLOOKUP(G782,'3-Productie normen'!A:L,VLOOKUP(M782,'3-Productie normen'!O:P,2,FALSE),FALSE)))</f>
        <v>0</v>
      </c>
      <c r="R782" s="160">
        <f t="shared" si="62"/>
        <v>0</v>
      </c>
      <c r="S782" s="161" t="str">
        <f>VLOOKUP(G782,'3-Productie normen'!A:L,10,FALSE)</f>
        <v>V</v>
      </c>
      <c r="T782" s="478" t="s">
        <v>193</v>
      </c>
      <c r="V782" s="123">
        <f t="shared" si="63"/>
        <v>0</v>
      </c>
    </row>
    <row r="783" spans="1:22" ht="14.1" customHeight="1">
      <c r="A783" s="138">
        <f t="shared" si="64"/>
        <v>783</v>
      </c>
      <c r="B783" s="121" t="s">
        <v>119</v>
      </c>
      <c r="C783" s="121" t="s">
        <v>388</v>
      </c>
      <c r="D783" s="285" t="s">
        <v>190</v>
      </c>
      <c r="E783" s="121"/>
      <c r="F783" s="121" t="s">
        <v>385</v>
      </c>
      <c r="G783" s="121" t="s">
        <v>148</v>
      </c>
      <c r="H783" s="121" t="s">
        <v>389</v>
      </c>
      <c r="I783" s="121" t="s">
        <v>196</v>
      </c>
      <c r="J783" s="482">
        <v>5.0999999999999996</v>
      </c>
      <c r="K783" s="442">
        <v>1</v>
      </c>
      <c r="L783" s="512"/>
      <c r="M783" s="493">
        <v>52</v>
      </c>
      <c r="N783" s="284"/>
      <c r="O783" s="159" t="e">
        <f t="shared" si="60"/>
        <v>#DIV/0!</v>
      </c>
      <c r="P783" s="159">
        <f t="shared" si="61"/>
        <v>0</v>
      </c>
      <c r="Q783" s="160">
        <f>IF(M783="nio",0,IF(M783&gt;0,VLOOKUP(G783,'3-Productie normen'!A:L,VLOOKUP(M783,'3-Productie normen'!O:P,2,FALSE),FALSE)))</f>
        <v>0</v>
      </c>
      <c r="R783" s="160">
        <f t="shared" si="62"/>
        <v>0</v>
      </c>
      <c r="S783" s="161" t="str">
        <f>VLOOKUP(G783,'3-Productie normen'!A:L,10,FALSE)</f>
        <v>S</v>
      </c>
      <c r="T783" s="478" t="s">
        <v>193</v>
      </c>
      <c r="V783" s="123">
        <f t="shared" si="63"/>
        <v>265.2</v>
      </c>
    </row>
    <row r="784" spans="1:22" ht="14.1" customHeight="1">
      <c r="A784" s="138">
        <f t="shared" si="64"/>
        <v>784</v>
      </c>
      <c r="B784" s="121" t="s">
        <v>119</v>
      </c>
      <c r="C784" s="121" t="s">
        <v>388</v>
      </c>
      <c r="D784" s="285" t="s">
        <v>190</v>
      </c>
      <c r="E784" s="121"/>
      <c r="F784" s="121" t="s">
        <v>349</v>
      </c>
      <c r="G784" s="121" t="s">
        <v>160</v>
      </c>
      <c r="H784" s="121" t="s">
        <v>389</v>
      </c>
      <c r="I784" s="121" t="s">
        <v>196</v>
      </c>
      <c r="J784" s="482">
        <v>5</v>
      </c>
      <c r="K784" s="442">
        <v>1</v>
      </c>
      <c r="L784" s="512"/>
      <c r="M784" s="493">
        <v>52</v>
      </c>
      <c r="N784" s="284"/>
      <c r="O784" s="159" t="e">
        <f t="shared" si="60"/>
        <v>#DIV/0!</v>
      </c>
      <c r="P784" s="159">
        <f t="shared" si="61"/>
        <v>0</v>
      </c>
      <c r="Q784" s="160">
        <f>IF(M784="nio",0,IF(M784&gt;0,VLOOKUP(G784,'3-Productie normen'!A:L,VLOOKUP(M784,'3-Productie normen'!O:P,2,FALSE),FALSE)))</f>
        <v>0</v>
      </c>
      <c r="R784" s="160">
        <f t="shared" si="62"/>
        <v>0</v>
      </c>
      <c r="S784" s="161" t="str">
        <f>VLOOKUP(G784,'3-Productie normen'!A:L,10,FALSE)</f>
        <v>S</v>
      </c>
      <c r="T784" s="478" t="s">
        <v>193</v>
      </c>
      <c r="V784" s="123">
        <f t="shared" si="63"/>
        <v>260</v>
      </c>
    </row>
    <row r="785" spans="1:22" ht="14.1" customHeight="1">
      <c r="A785" s="138">
        <f t="shared" si="64"/>
        <v>785</v>
      </c>
      <c r="B785" s="121" t="s">
        <v>119</v>
      </c>
      <c r="C785" s="121" t="s">
        <v>388</v>
      </c>
      <c r="D785" s="285" t="s">
        <v>190</v>
      </c>
      <c r="E785" s="121"/>
      <c r="F785" s="121" t="s">
        <v>390</v>
      </c>
      <c r="G785" s="121" t="s">
        <v>160</v>
      </c>
      <c r="H785" s="121" t="s">
        <v>391</v>
      </c>
      <c r="I785" s="121" t="s">
        <v>196</v>
      </c>
      <c r="J785" s="482">
        <v>0.8</v>
      </c>
      <c r="K785" s="442">
        <v>1</v>
      </c>
      <c r="L785" s="512"/>
      <c r="M785" s="493">
        <v>52</v>
      </c>
      <c r="N785" s="284"/>
      <c r="O785" s="159" t="e">
        <f t="shared" si="60"/>
        <v>#DIV/0!</v>
      </c>
      <c r="P785" s="159">
        <f t="shared" si="61"/>
        <v>0</v>
      </c>
      <c r="Q785" s="160">
        <f>IF(M785="nio",0,IF(M785&gt;0,VLOOKUP(G785,'3-Productie normen'!A:L,VLOOKUP(M785,'3-Productie normen'!O:P,2,FALSE),FALSE)))</f>
        <v>0</v>
      </c>
      <c r="R785" s="160">
        <f t="shared" si="62"/>
        <v>0</v>
      </c>
      <c r="S785" s="161" t="str">
        <f>VLOOKUP(G785,'3-Productie normen'!A:L,10,FALSE)</f>
        <v>S</v>
      </c>
      <c r="T785" s="478" t="s">
        <v>193</v>
      </c>
      <c r="V785" s="123">
        <f t="shared" si="63"/>
        <v>41.6</v>
      </c>
    </row>
    <row r="786" spans="1:22" ht="14.1" customHeight="1">
      <c r="A786" s="138">
        <f t="shared" si="64"/>
        <v>786</v>
      </c>
      <c r="B786" s="121" t="s">
        <v>119</v>
      </c>
      <c r="C786" s="121" t="s">
        <v>388</v>
      </c>
      <c r="D786" s="285" t="s">
        <v>190</v>
      </c>
      <c r="E786" s="121"/>
      <c r="F786" s="121" t="s">
        <v>373</v>
      </c>
      <c r="G786" s="121" t="s">
        <v>160</v>
      </c>
      <c r="H786" s="121" t="s">
        <v>391</v>
      </c>
      <c r="I786" s="121" t="s">
        <v>196</v>
      </c>
      <c r="J786" s="482">
        <v>0.8</v>
      </c>
      <c r="K786" s="442">
        <v>1</v>
      </c>
      <c r="L786" s="512"/>
      <c r="M786" s="493">
        <v>52</v>
      </c>
      <c r="N786" s="284"/>
      <c r="O786" s="159" t="e">
        <f t="shared" si="60"/>
        <v>#DIV/0!</v>
      </c>
      <c r="P786" s="159">
        <f t="shared" si="61"/>
        <v>0</v>
      </c>
      <c r="Q786" s="160">
        <f>IF(M786="nio",0,IF(M786&gt;0,VLOOKUP(G786,'3-Productie normen'!A:L,VLOOKUP(M786,'3-Productie normen'!O:P,2,FALSE),FALSE)))</f>
        <v>0</v>
      </c>
      <c r="R786" s="160">
        <f t="shared" si="62"/>
        <v>0</v>
      </c>
      <c r="S786" s="161" t="str">
        <f>VLOOKUP(G786,'3-Productie normen'!A:L,10,FALSE)</f>
        <v>S</v>
      </c>
      <c r="T786" s="478" t="s">
        <v>193</v>
      </c>
      <c r="V786" s="123">
        <f t="shared" si="63"/>
        <v>41.6</v>
      </c>
    </row>
    <row r="787" spans="1:22" ht="14.1" customHeight="1">
      <c r="A787" s="138">
        <f t="shared" si="64"/>
        <v>787</v>
      </c>
      <c r="B787" s="121" t="s">
        <v>119</v>
      </c>
      <c r="C787" s="121" t="s">
        <v>388</v>
      </c>
      <c r="D787" s="285" t="s">
        <v>190</v>
      </c>
      <c r="E787" s="121"/>
      <c r="F787" s="121" t="s">
        <v>385</v>
      </c>
      <c r="G787" s="121" t="s">
        <v>148</v>
      </c>
      <c r="H787" s="121" t="s">
        <v>391</v>
      </c>
      <c r="I787" s="121" t="s">
        <v>196</v>
      </c>
      <c r="J787" s="482">
        <v>4.5999999999999996</v>
      </c>
      <c r="K787" s="442">
        <v>1</v>
      </c>
      <c r="L787" s="512"/>
      <c r="M787" s="493">
        <v>52</v>
      </c>
      <c r="N787" s="284"/>
      <c r="O787" s="159" t="e">
        <f t="shared" si="60"/>
        <v>#DIV/0!</v>
      </c>
      <c r="P787" s="159">
        <f t="shared" si="61"/>
        <v>0</v>
      </c>
      <c r="Q787" s="160">
        <f>IF(M787="nio",0,IF(M787&gt;0,VLOOKUP(G787,'3-Productie normen'!A:L,VLOOKUP(M787,'3-Productie normen'!O:P,2,FALSE),FALSE)))</f>
        <v>0</v>
      </c>
      <c r="R787" s="160">
        <f t="shared" si="62"/>
        <v>0</v>
      </c>
      <c r="S787" s="161" t="str">
        <f>VLOOKUP(G787,'3-Productie normen'!A:L,10,FALSE)</f>
        <v>S</v>
      </c>
      <c r="T787" s="478" t="s">
        <v>193</v>
      </c>
      <c r="V787" s="123">
        <f t="shared" si="63"/>
        <v>239.2</v>
      </c>
    </row>
    <row r="788" spans="1:22" ht="14.1" customHeight="1">
      <c r="A788" s="138">
        <f t="shared" si="64"/>
        <v>788</v>
      </c>
      <c r="B788" s="121" t="s">
        <v>119</v>
      </c>
      <c r="C788" s="121" t="s">
        <v>388</v>
      </c>
      <c r="D788" s="285" t="s">
        <v>190</v>
      </c>
      <c r="E788" s="121"/>
      <c r="F788" s="121" t="s">
        <v>369</v>
      </c>
      <c r="G788" s="121" t="s">
        <v>166</v>
      </c>
      <c r="H788" s="121" t="s">
        <v>352</v>
      </c>
      <c r="I788" s="121" t="s">
        <v>196</v>
      </c>
      <c r="J788" s="482">
        <v>31.5</v>
      </c>
      <c r="K788" s="442">
        <v>1</v>
      </c>
      <c r="L788" s="512"/>
      <c r="M788" s="493">
        <v>52</v>
      </c>
      <c r="N788" s="284"/>
      <c r="O788" s="159" t="e">
        <f t="shared" si="60"/>
        <v>#DIV/0!</v>
      </c>
      <c r="P788" s="159">
        <f t="shared" si="61"/>
        <v>0</v>
      </c>
      <c r="Q788" s="160">
        <f>IF(M788="nio",0,IF(M788&gt;0,VLOOKUP(G788,'3-Productie normen'!A:L,VLOOKUP(M788,'3-Productie normen'!O:P,2,FALSE),FALSE)))</f>
        <v>0</v>
      </c>
      <c r="R788" s="160">
        <f t="shared" si="62"/>
        <v>0</v>
      </c>
      <c r="S788" s="161" t="str">
        <f>VLOOKUP(G788,'3-Productie normen'!A:L,10,FALSE)</f>
        <v>V</v>
      </c>
      <c r="T788" s="478" t="s">
        <v>193</v>
      </c>
      <c r="V788" s="123">
        <f t="shared" si="63"/>
        <v>1638</v>
      </c>
    </row>
    <row r="789" spans="1:22" ht="14.1" customHeight="1">
      <c r="A789" s="138">
        <f t="shared" si="64"/>
        <v>789</v>
      </c>
      <c r="B789" s="121" t="s">
        <v>119</v>
      </c>
      <c r="C789" s="121" t="s">
        <v>388</v>
      </c>
      <c r="D789" s="285" t="s">
        <v>190</v>
      </c>
      <c r="E789" s="121"/>
      <c r="F789" s="121" t="s">
        <v>392</v>
      </c>
      <c r="G789" s="121" t="s">
        <v>148</v>
      </c>
      <c r="H789" s="121" t="s">
        <v>391</v>
      </c>
      <c r="I789" s="121" t="s">
        <v>196</v>
      </c>
      <c r="J789" s="482">
        <v>5.75</v>
      </c>
      <c r="K789" s="442">
        <v>1</v>
      </c>
      <c r="L789" s="512"/>
      <c r="M789" s="493">
        <v>52</v>
      </c>
      <c r="N789" s="284"/>
      <c r="O789" s="159" t="e">
        <f t="shared" si="60"/>
        <v>#DIV/0!</v>
      </c>
      <c r="P789" s="159">
        <f t="shared" si="61"/>
        <v>0</v>
      </c>
      <c r="Q789" s="160">
        <f>IF(M789="nio",0,IF(M789&gt;0,VLOOKUP(G789,'3-Productie normen'!A:L,VLOOKUP(M789,'3-Productie normen'!O:P,2,FALSE),FALSE)))</f>
        <v>0</v>
      </c>
      <c r="R789" s="160">
        <f t="shared" si="62"/>
        <v>0</v>
      </c>
      <c r="S789" s="161" t="str">
        <f>VLOOKUP(G789,'3-Productie normen'!A:L,10,FALSE)</f>
        <v>S</v>
      </c>
      <c r="T789" s="478" t="s">
        <v>193</v>
      </c>
      <c r="V789" s="123">
        <f t="shared" si="63"/>
        <v>299</v>
      </c>
    </row>
    <row r="790" spans="1:22" ht="14.1" customHeight="1">
      <c r="A790" s="138">
        <f t="shared" si="64"/>
        <v>790</v>
      </c>
      <c r="B790" s="121" t="s">
        <v>119</v>
      </c>
      <c r="C790" s="121" t="s">
        <v>388</v>
      </c>
      <c r="D790" s="285" t="s">
        <v>190</v>
      </c>
      <c r="E790" s="121"/>
      <c r="F790" s="121" t="s">
        <v>212</v>
      </c>
      <c r="G790" s="121" t="s">
        <v>166</v>
      </c>
      <c r="H790" s="121" t="s">
        <v>389</v>
      </c>
      <c r="I790" s="121" t="s">
        <v>196</v>
      </c>
      <c r="J790" s="482">
        <v>1.25</v>
      </c>
      <c r="K790" s="442">
        <v>1</v>
      </c>
      <c r="L790" s="512"/>
      <c r="M790" s="493">
        <v>52</v>
      </c>
      <c r="N790" s="284"/>
      <c r="O790" s="159" t="e">
        <f t="shared" si="60"/>
        <v>#DIV/0!</v>
      </c>
      <c r="P790" s="159">
        <f t="shared" si="61"/>
        <v>0</v>
      </c>
      <c r="Q790" s="160">
        <f>IF(M790="nio",0,IF(M790&gt;0,VLOOKUP(G790,'3-Productie normen'!A:L,VLOOKUP(M790,'3-Productie normen'!O:P,2,FALSE),FALSE)))</f>
        <v>0</v>
      </c>
      <c r="R790" s="160">
        <f t="shared" si="62"/>
        <v>0</v>
      </c>
      <c r="S790" s="161" t="str">
        <f>VLOOKUP(G790,'3-Productie normen'!A:L,10,FALSE)</f>
        <v>V</v>
      </c>
      <c r="T790" s="478" t="s">
        <v>193</v>
      </c>
      <c r="V790" s="123">
        <f t="shared" si="63"/>
        <v>65</v>
      </c>
    </row>
    <row r="791" spans="1:22" ht="14.1" customHeight="1">
      <c r="A791" s="138">
        <f t="shared" si="64"/>
        <v>791</v>
      </c>
      <c r="B791" s="121" t="s">
        <v>119</v>
      </c>
      <c r="C791" s="121" t="s">
        <v>388</v>
      </c>
      <c r="D791" s="285" t="s">
        <v>190</v>
      </c>
      <c r="E791" s="121"/>
      <c r="F791" s="121" t="s">
        <v>200</v>
      </c>
      <c r="G791" s="121" t="s">
        <v>138</v>
      </c>
      <c r="H791" s="121" t="s">
        <v>389</v>
      </c>
      <c r="I791" s="121" t="s">
        <v>196</v>
      </c>
      <c r="J791" s="482">
        <v>5</v>
      </c>
      <c r="K791" s="442">
        <v>1</v>
      </c>
      <c r="L791" s="512"/>
      <c r="M791" s="493">
        <v>52</v>
      </c>
      <c r="N791" s="284"/>
      <c r="O791" s="159" t="e">
        <f t="shared" si="60"/>
        <v>#DIV/0!</v>
      </c>
      <c r="P791" s="159">
        <f t="shared" si="61"/>
        <v>0</v>
      </c>
      <c r="Q791" s="160">
        <f>IF(M791="nio",0,IF(M791&gt;0,VLOOKUP(G791,'3-Productie normen'!A:L,VLOOKUP(M791,'3-Productie normen'!O:P,2,FALSE),FALSE)))</f>
        <v>0</v>
      </c>
      <c r="R791" s="160">
        <f t="shared" si="62"/>
        <v>0</v>
      </c>
      <c r="S791" s="161" t="str">
        <f>VLOOKUP(G791,'3-Productie normen'!A:L,10,FALSE)</f>
        <v>B</v>
      </c>
      <c r="T791" s="478" t="s">
        <v>193</v>
      </c>
      <c r="V791" s="123">
        <f t="shared" si="63"/>
        <v>260</v>
      </c>
    </row>
    <row r="792" spans="1:22" ht="14.1" customHeight="1">
      <c r="A792" s="138">
        <f t="shared" si="64"/>
        <v>792</v>
      </c>
      <c r="B792" s="121" t="s">
        <v>119</v>
      </c>
      <c r="C792" s="121" t="s">
        <v>388</v>
      </c>
      <c r="D792" s="285" t="s">
        <v>190</v>
      </c>
      <c r="E792" s="121"/>
      <c r="F792" s="121" t="s">
        <v>200</v>
      </c>
      <c r="G792" s="121" t="s">
        <v>138</v>
      </c>
      <c r="H792" s="121" t="s">
        <v>389</v>
      </c>
      <c r="I792" s="121" t="s">
        <v>196</v>
      </c>
      <c r="J792" s="482">
        <v>6.25</v>
      </c>
      <c r="K792" s="442">
        <v>1</v>
      </c>
      <c r="L792" s="512"/>
      <c r="M792" s="493">
        <v>52</v>
      </c>
      <c r="N792" s="284"/>
      <c r="O792" s="159" t="e">
        <f t="shared" si="60"/>
        <v>#DIV/0!</v>
      </c>
      <c r="P792" s="159">
        <f t="shared" si="61"/>
        <v>0</v>
      </c>
      <c r="Q792" s="160">
        <f>IF(M792="nio",0,IF(M792&gt;0,VLOOKUP(G792,'3-Productie normen'!A:L,VLOOKUP(M792,'3-Productie normen'!O:P,2,FALSE),FALSE)))</f>
        <v>0</v>
      </c>
      <c r="R792" s="160">
        <f t="shared" si="62"/>
        <v>0</v>
      </c>
      <c r="S792" s="161" t="str">
        <f>VLOOKUP(G792,'3-Productie normen'!A:L,10,FALSE)</f>
        <v>B</v>
      </c>
      <c r="T792" s="478" t="s">
        <v>193</v>
      </c>
      <c r="V792" s="123">
        <f t="shared" si="63"/>
        <v>325</v>
      </c>
    </row>
    <row r="793" spans="1:22" ht="14.1" customHeight="1">
      <c r="A793" s="138">
        <f t="shared" si="64"/>
        <v>793</v>
      </c>
      <c r="B793" s="121" t="s">
        <v>119</v>
      </c>
      <c r="C793" s="121" t="s">
        <v>388</v>
      </c>
      <c r="D793" s="285" t="s">
        <v>190</v>
      </c>
      <c r="E793" s="121"/>
      <c r="F793" s="121" t="s">
        <v>346</v>
      </c>
      <c r="G793" s="121" t="s">
        <v>160</v>
      </c>
      <c r="H793" s="121" t="s">
        <v>391</v>
      </c>
      <c r="I793" s="121" t="s">
        <v>196</v>
      </c>
      <c r="J793" s="482">
        <v>10</v>
      </c>
      <c r="K793" s="442">
        <v>1</v>
      </c>
      <c r="L793" s="512"/>
      <c r="M793" s="493">
        <v>52</v>
      </c>
      <c r="N793" s="284"/>
      <c r="O793" s="159" t="e">
        <f t="shared" si="60"/>
        <v>#DIV/0!</v>
      </c>
      <c r="P793" s="159">
        <f t="shared" si="61"/>
        <v>0</v>
      </c>
      <c r="Q793" s="160">
        <f>IF(M793="nio",0,IF(M793&gt;0,VLOOKUP(G793,'3-Productie normen'!A:L,VLOOKUP(M793,'3-Productie normen'!O:P,2,FALSE),FALSE)))</f>
        <v>0</v>
      </c>
      <c r="R793" s="160">
        <f t="shared" si="62"/>
        <v>0</v>
      </c>
      <c r="S793" s="161" t="str">
        <f>VLOOKUP(G793,'3-Productie normen'!A:L,10,FALSE)</f>
        <v>S</v>
      </c>
      <c r="T793" s="478" t="s">
        <v>193</v>
      </c>
      <c r="V793" s="123">
        <f t="shared" si="63"/>
        <v>520</v>
      </c>
    </row>
    <row r="794" spans="1:22" ht="14.1" customHeight="1">
      <c r="A794" s="138">
        <f t="shared" si="64"/>
        <v>794</v>
      </c>
      <c r="B794" s="121" t="s">
        <v>119</v>
      </c>
      <c r="C794" s="121" t="s">
        <v>388</v>
      </c>
      <c r="D794" s="285" t="s">
        <v>190</v>
      </c>
      <c r="E794" s="121"/>
      <c r="F794" s="121" t="s">
        <v>344</v>
      </c>
      <c r="G794" s="121" t="s">
        <v>160</v>
      </c>
      <c r="H794" s="121" t="s">
        <v>391</v>
      </c>
      <c r="I794" s="121" t="s">
        <v>196</v>
      </c>
      <c r="J794" s="482">
        <v>0.8</v>
      </c>
      <c r="K794" s="442">
        <v>1</v>
      </c>
      <c r="L794" s="512"/>
      <c r="M794" s="493">
        <v>52</v>
      </c>
      <c r="N794" s="284"/>
      <c r="O794" s="159" t="e">
        <f t="shared" si="60"/>
        <v>#DIV/0!</v>
      </c>
      <c r="P794" s="159">
        <f t="shared" si="61"/>
        <v>0</v>
      </c>
      <c r="Q794" s="160">
        <f>IF(M794="nio",0,IF(M794&gt;0,VLOOKUP(G794,'3-Productie normen'!A:L,VLOOKUP(M794,'3-Productie normen'!O:P,2,FALSE),FALSE)))</f>
        <v>0</v>
      </c>
      <c r="R794" s="160">
        <f t="shared" si="62"/>
        <v>0</v>
      </c>
      <c r="S794" s="161" t="str">
        <f>VLOOKUP(G794,'3-Productie normen'!A:L,10,FALSE)</f>
        <v>S</v>
      </c>
      <c r="T794" s="478" t="s">
        <v>193</v>
      </c>
      <c r="V794" s="123">
        <f t="shared" si="63"/>
        <v>41.6</v>
      </c>
    </row>
    <row r="795" spans="1:22" ht="14.1" customHeight="1">
      <c r="A795" s="138">
        <f t="shared" si="64"/>
        <v>795</v>
      </c>
      <c r="B795" s="121" t="s">
        <v>119</v>
      </c>
      <c r="C795" s="121" t="s">
        <v>388</v>
      </c>
      <c r="D795" s="285" t="s">
        <v>190</v>
      </c>
      <c r="E795" s="121"/>
      <c r="F795" s="121" t="s">
        <v>344</v>
      </c>
      <c r="G795" s="121" t="s">
        <v>160</v>
      </c>
      <c r="H795" s="121" t="s">
        <v>391</v>
      </c>
      <c r="I795" s="121" t="s">
        <v>196</v>
      </c>
      <c r="J795" s="482">
        <v>0.8</v>
      </c>
      <c r="K795" s="442">
        <v>1</v>
      </c>
      <c r="L795" s="512"/>
      <c r="M795" s="493">
        <v>52</v>
      </c>
      <c r="N795" s="284"/>
      <c r="O795" s="159" t="e">
        <f t="shared" si="60"/>
        <v>#DIV/0!</v>
      </c>
      <c r="P795" s="159">
        <f t="shared" si="61"/>
        <v>0</v>
      </c>
      <c r="Q795" s="160">
        <f>IF(M795="nio",0,IF(M795&gt;0,VLOOKUP(G795,'3-Productie normen'!A:L,VLOOKUP(M795,'3-Productie normen'!O:P,2,FALSE),FALSE)))</f>
        <v>0</v>
      </c>
      <c r="R795" s="160">
        <f t="shared" si="62"/>
        <v>0</v>
      </c>
      <c r="S795" s="161" t="str">
        <f>VLOOKUP(G795,'3-Productie normen'!A:L,10,FALSE)</f>
        <v>S</v>
      </c>
      <c r="T795" s="478" t="s">
        <v>193</v>
      </c>
      <c r="V795" s="123">
        <f t="shared" si="63"/>
        <v>41.6</v>
      </c>
    </row>
    <row r="796" spans="1:22" ht="14.1" customHeight="1">
      <c r="A796" s="138">
        <f t="shared" si="64"/>
        <v>796</v>
      </c>
      <c r="B796" s="121" t="s">
        <v>119</v>
      </c>
      <c r="C796" s="121" t="s">
        <v>388</v>
      </c>
      <c r="D796" s="285" t="s">
        <v>190</v>
      </c>
      <c r="E796" s="121"/>
      <c r="F796" s="121" t="s">
        <v>393</v>
      </c>
      <c r="G796" s="121" t="s">
        <v>148</v>
      </c>
      <c r="H796" s="121" t="s">
        <v>389</v>
      </c>
      <c r="I796" s="121" t="s">
        <v>196</v>
      </c>
      <c r="J796" s="482">
        <v>23.6</v>
      </c>
      <c r="K796" s="442">
        <v>1</v>
      </c>
      <c r="L796" s="512"/>
      <c r="M796" s="493">
        <v>52</v>
      </c>
      <c r="N796" s="284"/>
      <c r="O796" s="159" t="e">
        <f t="shared" si="60"/>
        <v>#DIV/0!</v>
      </c>
      <c r="P796" s="159">
        <f t="shared" si="61"/>
        <v>0</v>
      </c>
      <c r="Q796" s="160">
        <f>IF(M796="nio",0,IF(M796&gt;0,VLOOKUP(G796,'3-Productie normen'!A:L,VLOOKUP(M796,'3-Productie normen'!O:P,2,FALSE),FALSE)))</f>
        <v>0</v>
      </c>
      <c r="R796" s="160">
        <f t="shared" si="62"/>
        <v>0</v>
      </c>
      <c r="S796" s="161" t="str">
        <f>VLOOKUP(G796,'3-Productie normen'!A:L,10,FALSE)</f>
        <v>S</v>
      </c>
      <c r="T796" s="478" t="s">
        <v>193</v>
      </c>
      <c r="V796" s="123">
        <f t="shared" si="63"/>
        <v>1227.2</v>
      </c>
    </row>
    <row r="797" spans="1:22" ht="14.1" customHeight="1">
      <c r="A797" s="138">
        <f t="shared" si="64"/>
        <v>797</v>
      </c>
      <c r="B797" s="121" t="s">
        <v>119</v>
      </c>
      <c r="C797" s="121" t="s">
        <v>388</v>
      </c>
      <c r="D797" s="285" t="s">
        <v>199</v>
      </c>
      <c r="E797" s="121"/>
      <c r="F797" s="121" t="s">
        <v>203</v>
      </c>
      <c r="G797" s="121" t="s">
        <v>166</v>
      </c>
      <c r="H797" s="121" t="s">
        <v>389</v>
      </c>
      <c r="I797" s="121" t="s">
        <v>196</v>
      </c>
      <c r="J797" s="482">
        <v>6</v>
      </c>
      <c r="K797" s="442">
        <v>1</v>
      </c>
      <c r="L797" s="512"/>
      <c r="M797" s="493">
        <v>52</v>
      </c>
      <c r="N797" s="284"/>
      <c r="O797" s="159" t="e">
        <f t="shared" si="60"/>
        <v>#DIV/0!</v>
      </c>
      <c r="P797" s="159">
        <f t="shared" si="61"/>
        <v>0</v>
      </c>
      <c r="Q797" s="160">
        <f>IF(M797="nio",0,IF(M797&gt;0,VLOOKUP(G797,'3-Productie normen'!A:L,VLOOKUP(M797,'3-Productie normen'!O:P,2,FALSE),FALSE)))</f>
        <v>0</v>
      </c>
      <c r="R797" s="160">
        <f t="shared" si="62"/>
        <v>0</v>
      </c>
      <c r="S797" s="161" t="str">
        <f>VLOOKUP(G797,'3-Productie normen'!A:L,10,FALSE)</f>
        <v>V</v>
      </c>
      <c r="T797" s="478" t="s">
        <v>193</v>
      </c>
      <c r="V797" s="123">
        <f t="shared" si="63"/>
        <v>312</v>
      </c>
    </row>
    <row r="798" spans="1:22" ht="14.1" customHeight="1">
      <c r="A798" s="138">
        <f t="shared" si="64"/>
        <v>798</v>
      </c>
      <c r="B798" s="121" t="s">
        <v>119</v>
      </c>
      <c r="C798" s="121" t="s">
        <v>388</v>
      </c>
      <c r="D798" s="285" t="s">
        <v>199</v>
      </c>
      <c r="E798" s="121"/>
      <c r="F798" s="121" t="s">
        <v>373</v>
      </c>
      <c r="G798" s="121" t="s">
        <v>160</v>
      </c>
      <c r="H798" s="121" t="s">
        <v>389</v>
      </c>
      <c r="I798" s="121" t="s">
        <v>196</v>
      </c>
      <c r="J798" s="482">
        <v>0.8</v>
      </c>
      <c r="K798" s="442">
        <v>1</v>
      </c>
      <c r="L798" s="512"/>
      <c r="M798" s="493">
        <v>52</v>
      </c>
      <c r="N798" s="284"/>
      <c r="O798" s="159" t="e">
        <f t="shared" si="60"/>
        <v>#DIV/0!</v>
      </c>
      <c r="P798" s="159">
        <f t="shared" si="61"/>
        <v>0</v>
      </c>
      <c r="Q798" s="160">
        <f>IF(M798="nio",0,IF(M798&gt;0,VLOOKUP(G798,'3-Productie normen'!A:L,VLOOKUP(M798,'3-Productie normen'!O:P,2,FALSE),FALSE)))</f>
        <v>0</v>
      </c>
      <c r="R798" s="160">
        <f t="shared" si="62"/>
        <v>0</v>
      </c>
      <c r="S798" s="161" t="str">
        <f>VLOOKUP(G798,'3-Productie normen'!A:L,10,FALSE)</f>
        <v>S</v>
      </c>
      <c r="T798" s="478" t="s">
        <v>193</v>
      </c>
      <c r="V798" s="123">
        <f t="shared" si="63"/>
        <v>41.6</v>
      </c>
    </row>
    <row r="799" spans="1:22" ht="14.1" customHeight="1">
      <c r="A799" s="138">
        <f t="shared" si="64"/>
        <v>799</v>
      </c>
      <c r="B799" s="121" t="s">
        <v>119</v>
      </c>
      <c r="C799" s="121" t="s">
        <v>388</v>
      </c>
      <c r="D799" s="285" t="s">
        <v>199</v>
      </c>
      <c r="E799" s="121"/>
      <c r="F799" s="121" t="s">
        <v>373</v>
      </c>
      <c r="G799" s="121" t="s">
        <v>160</v>
      </c>
      <c r="H799" s="121" t="s">
        <v>389</v>
      </c>
      <c r="I799" s="121" t="s">
        <v>196</v>
      </c>
      <c r="J799" s="482">
        <v>0.8</v>
      </c>
      <c r="K799" s="442">
        <v>1</v>
      </c>
      <c r="L799" s="512"/>
      <c r="M799" s="493">
        <v>52</v>
      </c>
      <c r="N799" s="284"/>
      <c r="O799" s="159" t="e">
        <f t="shared" si="60"/>
        <v>#DIV/0!</v>
      </c>
      <c r="P799" s="159">
        <f t="shared" si="61"/>
        <v>0</v>
      </c>
      <c r="Q799" s="160">
        <f>IF(M799="nio",0,IF(M799&gt;0,VLOOKUP(G799,'3-Productie normen'!A:L,VLOOKUP(M799,'3-Productie normen'!O:P,2,FALSE),FALSE)))</f>
        <v>0</v>
      </c>
      <c r="R799" s="160">
        <f t="shared" si="62"/>
        <v>0</v>
      </c>
      <c r="S799" s="161" t="str">
        <f>VLOOKUP(G799,'3-Productie normen'!A:L,10,FALSE)</f>
        <v>S</v>
      </c>
      <c r="T799" s="478" t="s">
        <v>193</v>
      </c>
      <c r="V799" s="123">
        <f t="shared" si="63"/>
        <v>41.6</v>
      </c>
    </row>
    <row r="800" spans="1:22" ht="14.1" customHeight="1">
      <c r="A800" s="138">
        <f t="shared" si="64"/>
        <v>800</v>
      </c>
      <c r="B800" s="121" t="s">
        <v>119</v>
      </c>
      <c r="C800" s="121" t="s">
        <v>388</v>
      </c>
      <c r="D800" s="285" t="s">
        <v>199</v>
      </c>
      <c r="E800" s="121"/>
      <c r="F800" s="121" t="s">
        <v>210</v>
      </c>
      <c r="G800" s="121" t="s">
        <v>157</v>
      </c>
      <c r="H800" s="121" t="s">
        <v>389</v>
      </c>
      <c r="I800" s="121" t="s">
        <v>196</v>
      </c>
      <c r="J800" s="482">
        <v>20</v>
      </c>
      <c r="K800" s="442">
        <v>1</v>
      </c>
      <c r="L800" s="512"/>
      <c r="M800" s="493">
        <v>52</v>
      </c>
      <c r="N800" s="284"/>
      <c r="O800" s="159" t="e">
        <f t="shared" si="60"/>
        <v>#DIV/0!</v>
      </c>
      <c r="P800" s="159">
        <f t="shared" si="61"/>
        <v>0</v>
      </c>
      <c r="Q800" s="160">
        <f>IF(M800="nio",0,IF(M800&gt;0,VLOOKUP(G800,'3-Productie normen'!A:L,VLOOKUP(M800,'3-Productie normen'!O:P,2,FALSE),FALSE)))</f>
        <v>0</v>
      </c>
      <c r="R800" s="160">
        <f t="shared" si="62"/>
        <v>0</v>
      </c>
      <c r="S800" s="161" t="str">
        <f>VLOOKUP(G800,'3-Productie normen'!A:L,10,FALSE)</f>
        <v>V</v>
      </c>
      <c r="T800" s="478" t="s">
        <v>193</v>
      </c>
      <c r="V800" s="123">
        <f t="shared" si="63"/>
        <v>1040</v>
      </c>
    </row>
    <row r="801" spans="1:22" ht="14.1" customHeight="1">
      <c r="A801" s="138">
        <f t="shared" si="64"/>
        <v>801</v>
      </c>
      <c r="B801" s="121" t="s">
        <v>119</v>
      </c>
      <c r="C801" s="121" t="s">
        <v>388</v>
      </c>
      <c r="D801" s="285" t="s">
        <v>199</v>
      </c>
      <c r="E801" s="121"/>
      <c r="F801" s="121" t="s">
        <v>280</v>
      </c>
      <c r="G801" s="121" t="s">
        <v>157</v>
      </c>
      <c r="H801" s="121" t="s">
        <v>389</v>
      </c>
      <c r="I801" s="121" t="s">
        <v>196</v>
      </c>
      <c r="J801" s="482">
        <v>5</v>
      </c>
      <c r="K801" s="442">
        <v>1</v>
      </c>
      <c r="L801" s="512"/>
      <c r="M801" s="493">
        <v>52</v>
      </c>
      <c r="N801" s="284"/>
      <c r="O801" s="159" t="e">
        <f t="shared" si="60"/>
        <v>#DIV/0!</v>
      </c>
      <c r="P801" s="159">
        <f t="shared" si="61"/>
        <v>0</v>
      </c>
      <c r="Q801" s="160">
        <f>IF(M801="nio",0,IF(M801&gt;0,VLOOKUP(G801,'3-Productie normen'!A:L,VLOOKUP(M801,'3-Productie normen'!O:P,2,FALSE),FALSE)))</f>
        <v>0</v>
      </c>
      <c r="R801" s="160">
        <f t="shared" si="62"/>
        <v>0</v>
      </c>
      <c r="S801" s="161" t="str">
        <f>VLOOKUP(G801,'3-Productie normen'!A:L,10,FALSE)</f>
        <v>V</v>
      </c>
      <c r="T801" s="478" t="s">
        <v>193</v>
      </c>
      <c r="V801" s="123">
        <f t="shared" si="63"/>
        <v>260</v>
      </c>
    </row>
    <row r="802" spans="1:22" ht="14.1" customHeight="1">
      <c r="A802" s="138">
        <f t="shared" si="64"/>
        <v>802</v>
      </c>
      <c r="B802" s="121" t="s">
        <v>119</v>
      </c>
      <c r="C802" s="121" t="s">
        <v>388</v>
      </c>
      <c r="D802" s="285" t="s">
        <v>199</v>
      </c>
      <c r="E802" s="121"/>
      <c r="F802" s="121" t="s">
        <v>206</v>
      </c>
      <c r="G802" s="121" t="s">
        <v>151</v>
      </c>
      <c r="H802" s="121" t="s">
        <v>389</v>
      </c>
      <c r="I802" s="121" t="s">
        <v>196</v>
      </c>
      <c r="J802" s="482">
        <v>25</v>
      </c>
      <c r="K802" s="442">
        <v>1</v>
      </c>
      <c r="L802" s="512"/>
      <c r="M802" s="493">
        <v>52</v>
      </c>
      <c r="N802" s="284"/>
      <c r="O802" s="159" t="e">
        <f t="shared" si="60"/>
        <v>#DIV/0!</v>
      </c>
      <c r="P802" s="159">
        <f t="shared" si="61"/>
        <v>0</v>
      </c>
      <c r="Q802" s="160">
        <f>IF(M802="nio",0,IF(M802&gt;0,VLOOKUP(G802,'3-Productie normen'!A:L,VLOOKUP(M802,'3-Productie normen'!O:P,2,FALSE),FALSE)))</f>
        <v>0</v>
      </c>
      <c r="R802" s="160">
        <f t="shared" si="62"/>
        <v>0</v>
      </c>
      <c r="S802" s="161" t="str">
        <f>VLOOKUP(G802,'3-Productie normen'!A:L,10,FALSE)</f>
        <v>B</v>
      </c>
      <c r="T802" s="478" t="s">
        <v>193</v>
      </c>
      <c r="V802" s="123">
        <f t="shared" si="63"/>
        <v>1300</v>
      </c>
    </row>
    <row r="803" spans="1:22" ht="14.1" customHeight="1">
      <c r="A803" s="138">
        <f t="shared" si="64"/>
        <v>803</v>
      </c>
      <c r="B803" s="121" t="s">
        <v>119</v>
      </c>
      <c r="C803" s="121" t="s">
        <v>388</v>
      </c>
      <c r="D803" s="285" t="s">
        <v>199</v>
      </c>
      <c r="E803" s="121"/>
      <c r="F803" s="121" t="s">
        <v>204</v>
      </c>
      <c r="G803" s="121" t="s">
        <v>163</v>
      </c>
      <c r="H803" s="121"/>
      <c r="I803" s="121"/>
      <c r="J803" s="482"/>
      <c r="K803" s="442">
        <v>1</v>
      </c>
      <c r="L803" s="512"/>
      <c r="M803" s="493">
        <v>52</v>
      </c>
      <c r="N803" s="284"/>
      <c r="O803" s="159" t="e">
        <f t="shared" si="60"/>
        <v>#DIV/0!</v>
      </c>
      <c r="P803" s="159">
        <f t="shared" si="61"/>
        <v>0</v>
      </c>
      <c r="Q803" s="160">
        <f>IF(M803="nio",0,IF(M803&gt;0,VLOOKUP(G803,'3-Productie normen'!A:L,VLOOKUP(M803,'3-Productie normen'!O:P,2,FALSE),FALSE)))</f>
        <v>0</v>
      </c>
      <c r="R803" s="160">
        <f t="shared" si="62"/>
        <v>0</v>
      </c>
      <c r="S803" s="161" t="str">
        <f>VLOOKUP(G803,'3-Productie normen'!A:L,10,FALSE)</f>
        <v>V</v>
      </c>
      <c r="T803" s="478" t="s">
        <v>193</v>
      </c>
      <c r="V803" s="123">
        <f t="shared" si="63"/>
        <v>0</v>
      </c>
    </row>
    <row r="804" spans="1:22" ht="14.1" customHeight="1">
      <c r="A804" s="138">
        <f t="shared" si="64"/>
        <v>804</v>
      </c>
      <c r="B804" s="121" t="s">
        <v>118</v>
      </c>
      <c r="C804" s="121" t="s">
        <v>394</v>
      </c>
      <c r="D804" s="285" t="s">
        <v>190</v>
      </c>
      <c r="E804" s="121"/>
      <c r="F804" s="121" t="s">
        <v>369</v>
      </c>
      <c r="G804" s="121" t="s">
        <v>166</v>
      </c>
      <c r="H804" s="121" t="s">
        <v>352</v>
      </c>
      <c r="I804" s="121" t="s">
        <v>196</v>
      </c>
      <c r="J804" s="482">
        <v>9.9</v>
      </c>
      <c r="K804" s="442">
        <v>1</v>
      </c>
      <c r="L804" s="512"/>
      <c r="M804" s="493">
        <v>52</v>
      </c>
      <c r="N804" s="284"/>
      <c r="O804" s="159" t="e">
        <f t="shared" si="60"/>
        <v>#DIV/0!</v>
      </c>
      <c r="P804" s="159">
        <f t="shared" si="61"/>
        <v>0</v>
      </c>
      <c r="Q804" s="160">
        <f>IF(M804="nio",0,IF(M804&gt;0,VLOOKUP(G804,'3-Productie normen'!A:L,VLOOKUP(M804,'3-Productie normen'!O:P,2,FALSE),FALSE)))</f>
        <v>0</v>
      </c>
      <c r="R804" s="160">
        <f t="shared" si="62"/>
        <v>0</v>
      </c>
      <c r="S804" s="161" t="str">
        <f>VLOOKUP(G804,'3-Productie normen'!A:L,10,FALSE)</f>
        <v>V</v>
      </c>
      <c r="T804" s="478" t="s">
        <v>193</v>
      </c>
      <c r="V804" s="123">
        <f t="shared" si="63"/>
        <v>514.80000000000007</v>
      </c>
    </row>
    <row r="805" spans="1:22" ht="14.1" customHeight="1">
      <c r="A805" s="138">
        <f t="shared" si="64"/>
        <v>805</v>
      </c>
      <c r="B805" s="121" t="s">
        <v>118</v>
      </c>
      <c r="C805" s="121" t="s">
        <v>394</v>
      </c>
      <c r="D805" s="285" t="s">
        <v>190</v>
      </c>
      <c r="E805" s="121"/>
      <c r="F805" s="121" t="s">
        <v>395</v>
      </c>
      <c r="G805" s="121" t="s">
        <v>160</v>
      </c>
      <c r="H805" s="121" t="s">
        <v>352</v>
      </c>
      <c r="I805" s="121" t="s">
        <v>196</v>
      </c>
      <c r="J805" s="482">
        <v>6.5</v>
      </c>
      <c r="K805" s="442">
        <v>1</v>
      </c>
      <c r="L805" s="512"/>
      <c r="M805" s="493">
        <v>52</v>
      </c>
      <c r="N805" s="284"/>
      <c r="O805" s="159" t="e">
        <f t="shared" si="60"/>
        <v>#DIV/0!</v>
      </c>
      <c r="P805" s="159">
        <f t="shared" si="61"/>
        <v>0</v>
      </c>
      <c r="Q805" s="160">
        <f>IF(M805="nio",0,IF(M805&gt;0,VLOOKUP(G805,'3-Productie normen'!A:L,VLOOKUP(M805,'3-Productie normen'!O:P,2,FALSE),FALSE)))</f>
        <v>0</v>
      </c>
      <c r="R805" s="160">
        <f t="shared" si="62"/>
        <v>0</v>
      </c>
      <c r="S805" s="161" t="str">
        <f>VLOOKUP(G805,'3-Productie normen'!A:L,10,FALSE)</f>
        <v>S</v>
      </c>
      <c r="T805" s="478" t="s">
        <v>193</v>
      </c>
      <c r="V805" s="123">
        <f t="shared" si="63"/>
        <v>338</v>
      </c>
    </row>
    <row r="806" spans="1:22" ht="14.1" customHeight="1">
      <c r="A806" s="138">
        <f t="shared" si="64"/>
        <v>806</v>
      </c>
      <c r="B806" s="121" t="s">
        <v>118</v>
      </c>
      <c r="C806" s="121" t="s">
        <v>394</v>
      </c>
      <c r="D806" s="285" t="s">
        <v>190</v>
      </c>
      <c r="E806" s="121"/>
      <c r="F806" s="121" t="s">
        <v>396</v>
      </c>
      <c r="G806" s="121" t="s">
        <v>138</v>
      </c>
      <c r="H806" s="121" t="s">
        <v>375</v>
      </c>
      <c r="I806" s="121" t="s">
        <v>202</v>
      </c>
      <c r="J806" s="482">
        <v>48.5</v>
      </c>
      <c r="K806" s="442">
        <v>1</v>
      </c>
      <c r="L806" s="512"/>
      <c r="M806" s="493">
        <v>52</v>
      </c>
      <c r="N806" s="284"/>
      <c r="O806" s="159" t="e">
        <f t="shared" si="60"/>
        <v>#DIV/0!</v>
      </c>
      <c r="P806" s="159">
        <f t="shared" si="61"/>
        <v>0</v>
      </c>
      <c r="Q806" s="160">
        <f>IF(M806="nio",0,IF(M806&gt;0,VLOOKUP(G806,'3-Productie normen'!A:L,VLOOKUP(M806,'3-Productie normen'!O:P,2,FALSE),FALSE)))</f>
        <v>0</v>
      </c>
      <c r="R806" s="160">
        <f t="shared" si="62"/>
        <v>0</v>
      </c>
      <c r="S806" s="161" t="str">
        <f>VLOOKUP(G806,'3-Productie normen'!A:L,10,FALSE)</f>
        <v>B</v>
      </c>
      <c r="T806" s="478" t="s">
        <v>193</v>
      </c>
      <c r="V806" s="123">
        <f t="shared" si="63"/>
        <v>2522</v>
      </c>
    </row>
    <row r="807" spans="1:22" ht="14.1" customHeight="1">
      <c r="A807" s="138">
        <f t="shared" si="64"/>
        <v>807</v>
      </c>
      <c r="B807" s="121" t="s">
        <v>118</v>
      </c>
      <c r="C807" s="121" t="s">
        <v>394</v>
      </c>
      <c r="D807" s="285" t="s">
        <v>190</v>
      </c>
      <c r="E807" s="121"/>
      <c r="F807" s="121" t="s">
        <v>229</v>
      </c>
      <c r="G807" s="121" t="s">
        <v>157</v>
      </c>
      <c r="H807" s="121" t="s">
        <v>375</v>
      </c>
      <c r="I807" s="121" t="s">
        <v>202</v>
      </c>
      <c r="J807" s="482">
        <v>11.6</v>
      </c>
      <c r="K807" s="442">
        <v>1</v>
      </c>
      <c r="L807" s="512"/>
      <c r="M807" s="493">
        <v>52</v>
      </c>
      <c r="N807" s="284"/>
      <c r="O807" s="159" t="e">
        <f t="shared" si="60"/>
        <v>#DIV/0!</v>
      </c>
      <c r="P807" s="159">
        <f t="shared" si="61"/>
        <v>0</v>
      </c>
      <c r="Q807" s="160">
        <f>IF(M807="nio",0,IF(M807&gt;0,VLOOKUP(G807,'3-Productie normen'!A:L,VLOOKUP(M807,'3-Productie normen'!O:P,2,FALSE),FALSE)))</f>
        <v>0</v>
      </c>
      <c r="R807" s="160">
        <f t="shared" si="62"/>
        <v>0</v>
      </c>
      <c r="S807" s="161" t="str">
        <f>VLOOKUP(G807,'3-Productie normen'!A:L,10,FALSE)</f>
        <v>V</v>
      </c>
      <c r="T807" s="478" t="s">
        <v>193</v>
      </c>
      <c r="V807" s="123">
        <f t="shared" si="63"/>
        <v>603.19999999999993</v>
      </c>
    </row>
    <row r="808" spans="1:22" ht="14.1" customHeight="1">
      <c r="A808" s="138">
        <f t="shared" si="64"/>
        <v>808</v>
      </c>
      <c r="B808" s="121" t="s">
        <v>118</v>
      </c>
      <c r="C808" s="121" t="s">
        <v>394</v>
      </c>
      <c r="D808" s="285" t="s">
        <v>190</v>
      </c>
      <c r="E808" s="121"/>
      <c r="F808" s="121" t="s">
        <v>397</v>
      </c>
      <c r="G808" s="121" t="s">
        <v>155</v>
      </c>
      <c r="H808" s="121" t="s">
        <v>375</v>
      </c>
      <c r="I808" s="121" t="s">
        <v>202</v>
      </c>
      <c r="J808" s="482">
        <v>7.5</v>
      </c>
      <c r="K808" s="442">
        <v>1</v>
      </c>
      <c r="L808" s="512"/>
      <c r="M808" s="493">
        <v>52</v>
      </c>
      <c r="N808" s="284"/>
      <c r="O808" s="159" t="e">
        <f t="shared" si="60"/>
        <v>#DIV/0!</v>
      </c>
      <c r="P808" s="159">
        <f t="shared" si="61"/>
        <v>0</v>
      </c>
      <c r="Q808" s="160">
        <f>IF(M808="nio",0,IF(M808&gt;0,VLOOKUP(G808,'3-Productie normen'!A:L,VLOOKUP(M808,'3-Productie normen'!O:P,2,FALSE),FALSE)))</f>
        <v>0</v>
      </c>
      <c r="R808" s="160">
        <f t="shared" si="62"/>
        <v>0</v>
      </c>
      <c r="S808" s="161" t="str">
        <f>VLOOKUP(G808,'3-Productie normen'!A:L,10,FALSE)</f>
        <v>V</v>
      </c>
      <c r="T808" s="478" t="s">
        <v>193</v>
      </c>
      <c r="V808" s="123">
        <f t="shared" si="63"/>
        <v>390</v>
      </c>
    </row>
    <row r="809" spans="1:22" ht="14.1" customHeight="1">
      <c r="A809" s="138">
        <f t="shared" si="64"/>
        <v>809</v>
      </c>
      <c r="B809" s="121" t="s">
        <v>89</v>
      </c>
      <c r="C809" s="121" t="s">
        <v>398</v>
      </c>
      <c r="D809" s="285" t="s">
        <v>190</v>
      </c>
      <c r="E809" s="121"/>
      <c r="F809" s="121" t="s">
        <v>399</v>
      </c>
      <c r="G809" s="121" t="s">
        <v>166</v>
      </c>
      <c r="H809" s="121" t="s">
        <v>389</v>
      </c>
      <c r="I809" s="121" t="s">
        <v>196</v>
      </c>
      <c r="J809" s="482">
        <v>18.8</v>
      </c>
      <c r="K809" s="442">
        <v>1</v>
      </c>
      <c r="L809" s="512"/>
      <c r="M809" s="493">
        <v>52</v>
      </c>
      <c r="N809" s="284"/>
      <c r="O809" s="159" t="e">
        <f t="shared" si="60"/>
        <v>#DIV/0!</v>
      </c>
      <c r="P809" s="159">
        <f t="shared" si="61"/>
        <v>0</v>
      </c>
      <c r="Q809" s="160">
        <f>IF(M809="nio",0,IF(M809&gt;0,VLOOKUP(G809,'3-Productie normen'!A:L,VLOOKUP(M809,'3-Productie normen'!O:P,2,FALSE),FALSE)))</f>
        <v>0</v>
      </c>
      <c r="R809" s="160">
        <f t="shared" si="62"/>
        <v>0</v>
      </c>
      <c r="S809" s="161" t="str">
        <f>VLOOKUP(G809,'3-Productie normen'!A:L,10,FALSE)</f>
        <v>V</v>
      </c>
      <c r="T809" s="478" t="s">
        <v>193</v>
      </c>
      <c r="V809" s="123">
        <f t="shared" si="63"/>
        <v>977.6</v>
      </c>
    </row>
    <row r="810" spans="1:22" ht="14.1" customHeight="1">
      <c r="A810" s="138">
        <f t="shared" si="64"/>
        <v>810</v>
      </c>
      <c r="B810" s="121" t="s">
        <v>89</v>
      </c>
      <c r="C810" s="121" t="s">
        <v>398</v>
      </c>
      <c r="D810" s="285" t="s">
        <v>190</v>
      </c>
      <c r="E810" s="121"/>
      <c r="F810" s="121" t="s">
        <v>400</v>
      </c>
      <c r="G810" s="121" t="s">
        <v>160</v>
      </c>
      <c r="H810" s="121" t="s">
        <v>401</v>
      </c>
      <c r="I810" s="121" t="s">
        <v>196</v>
      </c>
      <c r="J810" s="482">
        <v>2</v>
      </c>
      <c r="K810" s="442">
        <v>1</v>
      </c>
      <c r="L810" s="512"/>
      <c r="M810" s="493">
        <v>52</v>
      </c>
      <c r="N810" s="284"/>
      <c r="O810" s="159" t="e">
        <f t="shared" si="60"/>
        <v>#DIV/0!</v>
      </c>
      <c r="P810" s="159">
        <f t="shared" si="61"/>
        <v>0</v>
      </c>
      <c r="Q810" s="160">
        <f>IF(M810="nio",0,IF(M810&gt;0,VLOOKUP(G810,'3-Productie normen'!A:L,VLOOKUP(M810,'3-Productie normen'!O:P,2,FALSE),FALSE)))</f>
        <v>0</v>
      </c>
      <c r="R810" s="160">
        <f t="shared" si="62"/>
        <v>0</v>
      </c>
      <c r="S810" s="161" t="str">
        <f>VLOOKUP(G810,'3-Productie normen'!A:L,10,FALSE)</f>
        <v>S</v>
      </c>
      <c r="T810" s="478" t="s">
        <v>193</v>
      </c>
      <c r="V810" s="123">
        <f t="shared" si="63"/>
        <v>104</v>
      </c>
    </row>
    <row r="811" spans="1:22" ht="14.1" customHeight="1">
      <c r="A811" s="138">
        <f t="shared" si="64"/>
        <v>811</v>
      </c>
      <c r="B811" s="121" t="s">
        <v>89</v>
      </c>
      <c r="C811" s="121" t="s">
        <v>398</v>
      </c>
      <c r="D811" s="285" t="s">
        <v>190</v>
      </c>
      <c r="E811" s="121"/>
      <c r="F811" s="121" t="s">
        <v>200</v>
      </c>
      <c r="G811" s="121" t="s">
        <v>138</v>
      </c>
      <c r="H811" s="121" t="s">
        <v>375</v>
      </c>
      <c r="I811" s="121" t="s">
        <v>202</v>
      </c>
      <c r="J811" s="482">
        <v>14.9</v>
      </c>
      <c r="K811" s="442">
        <v>1</v>
      </c>
      <c r="L811" s="512"/>
      <c r="M811" s="493">
        <v>52</v>
      </c>
      <c r="N811" s="284"/>
      <c r="O811" s="159" t="e">
        <f t="shared" si="60"/>
        <v>#DIV/0!</v>
      </c>
      <c r="P811" s="159">
        <f t="shared" si="61"/>
        <v>0</v>
      </c>
      <c r="Q811" s="160">
        <f>IF(M811="nio",0,IF(M811&gt;0,VLOOKUP(G811,'3-Productie normen'!A:L,VLOOKUP(M811,'3-Productie normen'!O:P,2,FALSE),FALSE)))</f>
        <v>0</v>
      </c>
      <c r="R811" s="160">
        <f t="shared" si="62"/>
        <v>0</v>
      </c>
      <c r="S811" s="161" t="str">
        <f>VLOOKUP(G811,'3-Productie normen'!A:L,10,FALSE)</f>
        <v>B</v>
      </c>
      <c r="T811" s="478" t="s">
        <v>193</v>
      </c>
      <c r="V811" s="123">
        <f t="shared" si="63"/>
        <v>774.80000000000007</v>
      </c>
    </row>
    <row r="812" spans="1:22" ht="14.1" customHeight="1">
      <c r="A812" s="138">
        <f t="shared" si="64"/>
        <v>812</v>
      </c>
      <c r="B812" s="121" t="s">
        <v>89</v>
      </c>
      <c r="C812" s="121" t="s">
        <v>398</v>
      </c>
      <c r="D812" s="285" t="s">
        <v>190</v>
      </c>
      <c r="E812" s="121"/>
      <c r="F812" s="121" t="s">
        <v>402</v>
      </c>
      <c r="G812" s="121" t="s">
        <v>148</v>
      </c>
      <c r="H812" s="121" t="s">
        <v>401</v>
      </c>
      <c r="I812" s="121" t="s">
        <v>196</v>
      </c>
      <c r="J812" s="482">
        <v>4.4000000000000004</v>
      </c>
      <c r="K812" s="442">
        <v>1</v>
      </c>
      <c r="L812" s="512"/>
      <c r="M812" s="493">
        <v>52</v>
      </c>
      <c r="N812" s="284"/>
      <c r="O812" s="159" t="e">
        <f t="shared" si="60"/>
        <v>#DIV/0!</v>
      </c>
      <c r="P812" s="159">
        <f t="shared" si="61"/>
        <v>0</v>
      </c>
      <c r="Q812" s="160">
        <f>IF(M812="nio",0,IF(M812&gt;0,VLOOKUP(G812,'3-Productie normen'!A:L,VLOOKUP(M812,'3-Productie normen'!O:P,2,FALSE),FALSE)))</f>
        <v>0</v>
      </c>
      <c r="R812" s="160">
        <f t="shared" si="62"/>
        <v>0</v>
      </c>
      <c r="S812" s="161" t="str">
        <f>VLOOKUP(G812,'3-Productie normen'!A:L,10,FALSE)</f>
        <v>S</v>
      </c>
      <c r="T812" s="478" t="s">
        <v>193</v>
      </c>
      <c r="V812" s="123">
        <f t="shared" si="63"/>
        <v>228.8</v>
      </c>
    </row>
    <row r="813" spans="1:22" ht="14.1" customHeight="1">
      <c r="A813" s="138">
        <f t="shared" si="64"/>
        <v>813</v>
      </c>
      <c r="B813" s="121" t="s">
        <v>89</v>
      </c>
      <c r="C813" s="121" t="s">
        <v>398</v>
      </c>
      <c r="D813" s="285" t="s">
        <v>190</v>
      </c>
      <c r="E813" s="121"/>
      <c r="F813" s="121" t="s">
        <v>403</v>
      </c>
      <c r="G813" s="121" t="s">
        <v>148</v>
      </c>
      <c r="H813" s="121" t="s">
        <v>401</v>
      </c>
      <c r="I813" s="121" t="s">
        <v>196</v>
      </c>
      <c r="J813" s="482">
        <v>25.1</v>
      </c>
      <c r="K813" s="442">
        <v>1</v>
      </c>
      <c r="L813" s="512"/>
      <c r="M813" s="493">
        <v>52</v>
      </c>
      <c r="N813" s="284"/>
      <c r="O813" s="159" t="e">
        <f t="shared" si="60"/>
        <v>#DIV/0!</v>
      </c>
      <c r="P813" s="159">
        <f t="shared" si="61"/>
        <v>0</v>
      </c>
      <c r="Q813" s="160">
        <f>IF(M813="nio",0,IF(M813&gt;0,VLOOKUP(G813,'3-Productie normen'!A:L,VLOOKUP(M813,'3-Productie normen'!O:P,2,FALSE),FALSE)))</f>
        <v>0</v>
      </c>
      <c r="R813" s="160">
        <f t="shared" si="62"/>
        <v>0</v>
      </c>
      <c r="S813" s="161" t="str">
        <f>VLOOKUP(G813,'3-Productie normen'!A:L,10,FALSE)</f>
        <v>S</v>
      </c>
      <c r="T813" s="478" t="s">
        <v>193</v>
      </c>
      <c r="V813" s="123">
        <f t="shared" si="63"/>
        <v>1305.2</v>
      </c>
    </row>
    <row r="814" spans="1:22" ht="14.1" customHeight="1">
      <c r="A814" s="138">
        <f t="shared" si="64"/>
        <v>814</v>
      </c>
      <c r="B814" s="121" t="s">
        <v>89</v>
      </c>
      <c r="C814" s="121" t="s">
        <v>398</v>
      </c>
      <c r="D814" s="285" t="s">
        <v>190</v>
      </c>
      <c r="E814" s="121"/>
      <c r="F814" s="121" t="s">
        <v>204</v>
      </c>
      <c r="G814" s="121" t="s">
        <v>163</v>
      </c>
      <c r="H814" s="121"/>
      <c r="I814" s="121"/>
      <c r="J814" s="482"/>
      <c r="K814" s="442">
        <v>1</v>
      </c>
      <c r="L814" s="512"/>
      <c r="M814" s="493">
        <v>52</v>
      </c>
      <c r="N814" s="284"/>
      <c r="O814" s="159" t="e">
        <f t="shared" si="60"/>
        <v>#DIV/0!</v>
      </c>
      <c r="P814" s="159">
        <f t="shared" si="61"/>
        <v>0</v>
      </c>
      <c r="Q814" s="160">
        <f>IF(M814="nio",0,IF(M814&gt;0,VLOOKUP(G814,'3-Productie normen'!A:L,VLOOKUP(M814,'3-Productie normen'!O:P,2,FALSE),FALSE)))</f>
        <v>0</v>
      </c>
      <c r="R814" s="160">
        <f t="shared" si="62"/>
        <v>0</v>
      </c>
      <c r="S814" s="161" t="str">
        <f>VLOOKUP(G814,'3-Productie normen'!A:L,10,FALSE)</f>
        <v>V</v>
      </c>
      <c r="T814" s="478" t="s">
        <v>193</v>
      </c>
      <c r="V814" s="123">
        <f t="shared" si="63"/>
        <v>0</v>
      </c>
    </row>
    <row r="815" spans="1:22" ht="14.1" customHeight="1">
      <c r="A815" s="138">
        <f t="shared" si="64"/>
        <v>815</v>
      </c>
      <c r="B815" s="121" t="s">
        <v>89</v>
      </c>
      <c r="C815" s="121" t="s">
        <v>398</v>
      </c>
      <c r="D815" s="285" t="s">
        <v>199</v>
      </c>
      <c r="E815" s="121"/>
      <c r="F815" s="121" t="s">
        <v>260</v>
      </c>
      <c r="G815" s="121" t="s">
        <v>166</v>
      </c>
      <c r="H815" s="121" t="s">
        <v>372</v>
      </c>
      <c r="I815" s="121" t="s">
        <v>196</v>
      </c>
      <c r="J815" s="482">
        <v>3.6</v>
      </c>
      <c r="K815" s="442">
        <v>1</v>
      </c>
      <c r="L815" s="512"/>
      <c r="M815" s="493">
        <v>52</v>
      </c>
      <c r="N815" s="284"/>
      <c r="O815" s="159" t="e">
        <f t="shared" si="60"/>
        <v>#DIV/0!</v>
      </c>
      <c r="P815" s="159">
        <f t="shared" si="61"/>
        <v>0</v>
      </c>
      <c r="Q815" s="160">
        <f>IF(M815="nio",0,IF(M815&gt;0,VLOOKUP(G815,'3-Productie normen'!A:L,VLOOKUP(M815,'3-Productie normen'!O:P,2,FALSE),FALSE)))</f>
        <v>0</v>
      </c>
      <c r="R815" s="160">
        <f t="shared" si="62"/>
        <v>0</v>
      </c>
      <c r="S815" s="161" t="str">
        <f>VLOOKUP(G815,'3-Productie normen'!A:L,10,FALSE)</f>
        <v>V</v>
      </c>
      <c r="T815" s="478" t="s">
        <v>193</v>
      </c>
      <c r="V815" s="123">
        <f t="shared" si="63"/>
        <v>187.20000000000002</v>
      </c>
    </row>
    <row r="816" spans="1:22" ht="14.1" customHeight="1">
      <c r="A816" s="138">
        <f t="shared" si="64"/>
        <v>816</v>
      </c>
      <c r="B816" s="121" t="s">
        <v>89</v>
      </c>
      <c r="C816" s="121" t="s">
        <v>398</v>
      </c>
      <c r="D816" s="285" t="s">
        <v>199</v>
      </c>
      <c r="E816" s="121"/>
      <c r="F816" s="121" t="s">
        <v>404</v>
      </c>
      <c r="G816" s="121" t="s">
        <v>165</v>
      </c>
      <c r="H816" s="121" t="s">
        <v>372</v>
      </c>
      <c r="I816" s="121" t="s">
        <v>196</v>
      </c>
      <c r="J816" s="482">
        <v>17.5</v>
      </c>
      <c r="K816" s="442">
        <v>1</v>
      </c>
      <c r="L816" s="512"/>
      <c r="M816" s="493">
        <v>52</v>
      </c>
      <c r="N816" s="284"/>
      <c r="O816" s="159" t="e">
        <f t="shared" si="60"/>
        <v>#DIV/0!</v>
      </c>
      <c r="P816" s="159">
        <f t="shared" si="61"/>
        <v>0</v>
      </c>
      <c r="Q816" s="160">
        <f>IF(M816="nio",0,IF(M816&gt;0,VLOOKUP(G816,'3-Productie normen'!A:L,VLOOKUP(M816,'3-Productie normen'!O:P,2,FALSE),FALSE)))</f>
        <v>0</v>
      </c>
      <c r="R816" s="160">
        <f t="shared" si="62"/>
        <v>0</v>
      </c>
      <c r="S816" s="161" t="str">
        <f>VLOOKUP(G816,'3-Productie normen'!A:L,10,FALSE)</f>
        <v>B</v>
      </c>
      <c r="T816" s="478" t="s">
        <v>193</v>
      </c>
      <c r="V816" s="123">
        <f t="shared" si="63"/>
        <v>910</v>
      </c>
    </row>
    <row r="817" spans="1:22" ht="14.1" customHeight="1">
      <c r="A817" s="138">
        <f t="shared" si="64"/>
        <v>817</v>
      </c>
      <c r="B817" s="121" t="s">
        <v>89</v>
      </c>
      <c r="C817" s="121" t="s">
        <v>398</v>
      </c>
      <c r="D817" s="285" t="s">
        <v>199</v>
      </c>
      <c r="E817" s="121"/>
      <c r="F817" s="121" t="s">
        <v>405</v>
      </c>
      <c r="G817" s="121" t="s">
        <v>157</v>
      </c>
      <c r="H817" s="121" t="s">
        <v>372</v>
      </c>
      <c r="I817" s="121" t="s">
        <v>196</v>
      </c>
      <c r="J817" s="482">
        <v>110</v>
      </c>
      <c r="K817" s="442">
        <v>1</v>
      </c>
      <c r="L817" s="512"/>
      <c r="M817" s="493">
        <v>52</v>
      </c>
      <c r="N817" s="284"/>
      <c r="O817" s="159" t="e">
        <f t="shared" si="60"/>
        <v>#DIV/0!</v>
      </c>
      <c r="P817" s="159">
        <f t="shared" si="61"/>
        <v>0</v>
      </c>
      <c r="Q817" s="160">
        <f>IF(M817="nio",0,IF(M817&gt;0,VLOOKUP(G817,'3-Productie normen'!A:L,VLOOKUP(M817,'3-Productie normen'!O:P,2,FALSE),FALSE)))</f>
        <v>0</v>
      </c>
      <c r="R817" s="160">
        <f t="shared" si="62"/>
        <v>0</v>
      </c>
      <c r="S817" s="161" t="str">
        <f>VLOOKUP(G817,'3-Productie normen'!A:L,10,FALSE)</f>
        <v>V</v>
      </c>
      <c r="T817" s="478" t="s">
        <v>193</v>
      </c>
      <c r="V817" s="123">
        <f t="shared" si="63"/>
        <v>5720</v>
      </c>
    </row>
    <row r="818" spans="1:22" ht="14.1" customHeight="1">
      <c r="A818" s="138">
        <f t="shared" si="64"/>
        <v>818</v>
      </c>
      <c r="B818" s="121" t="s">
        <v>117</v>
      </c>
      <c r="C818" s="121" t="s">
        <v>406</v>
      </c>
      <c r="D818" s="285" t="s">
        <v>190</v>
      </c>
      <c r="E818" s="121"/>
      <c r="F818" s="121" t="s">
        <v>260</v>
      </c>
      <c r="G818" s="121" t="s">
        <v>166</v>
      </c>
      <c r="H818" s="121" t="s">
        <v>407</v>
      </c>
      <c r="I818" s="121" t="s">
        <v>196</v>
      </c>
      <c r="J818" s="482">
        <v>18.8</v>
      </c>
      <c r="K818" s="442">
        <v>1</v>
      </c>
      <c r="L818" s="512"/>
      <c r="M818" s="493">
        <v>52</v>
      </c>
      <c r="N818" s="284"/>
      <c r="O818" s="159" t="e">
        <f t="shared" si="60"/>
        <v>#DIV/0!</v>
      </c>
      <c r="P818" s="159">
        <f t="shared" si="61"/>
        <v>0</v>
      </c>
      <c r="Q818" s="160">
        <f>IF(M818="nio",0,IF(M818&gt;0,VLOOKUP(G818,'3-Productie normen'!A:L,VLOOKUP(M818,'3-Productie normen'!O:P,2,FALSE),FALSE)))</f>
        <v>0</v>
      </c>
      <c r="R818" s="160">
        <f t="shared" si="62"/>
        <v>0</v>
      </c>
      <c r="S818" s="161" t="str">
        <f>VLOOKUP(G818,'3-Productie normen'!A:L,10,FALSE)</f>
        <v>V</v>
      </c>
      <c r="T818" s="478" t="s">
        <v>193</v>
      </c>
      <c r="V818" s="123">
        <f t="shared" si="63"/>
        <v>977.6</v>
      </c>
    </row>
    <row r="819" spans="1:22" ht="14.1" customHeight="1">
      <c r="A819" s="138">
        <f t="shared" si="64"/>
        <v>819</v>
      </c>
      <c r="B819" s="121" t="s">
        <v>117</v>
      </c>
      <c r="C819" s="121" t="s">
        <v>406</v>
      </c>
      <c r="D819" s="285" t="s">
        <v>190</v>
      </c>
      <c r="E819" s="121"/>
      <c r="F819" s="121" t="s">
        <v>200</v>
      </c>
      <c r="G819" s="121" t="s">
        <v>138</v>
      </c>
      <c r="H819" s="121"/>
      <c r="I819" s="121"/>
      <c r="J819" s="482">
        <v>15</v>
      </c>
      <c r="K819" s="442">
        <v>1</v>
      </c>
      <c r="L819" s="512"/>
      <c r="M819" s="493">
        <v>52</v>
      </c>
      <c r="N819" s="284"/>
      <c r="O819" s="159" t="e">
        <f t="shared" si="60"/>
        <v>#DIV/0!</v>
      </c>
      <c r="P819" s="159">
        <f t="shared" si="61"/>
        <v>0</v>
      </c>
      <c r="Q819" s="160">
        <f>IF(M819="nio",0,IF(M819&gt;0,VLOOKUP(G819,'3-Productie normen'!A:L,VLOOKUP(M819,'3-Productie normen'!O:P,2,FALSE),FALSE)))</f>
        <v>0</v>
      </c>
      <c r="R819" s="160">
        <f t="shared" si="62"/>
        <v>0</v>
      </c>
      <c r="S819" s="161" t="str">
        <f>VLOOKUP(G819,'3-Productie normen'!A:L,10,FALSE)</f>
        <v>B</v>
      </c>
      <c r="T819" s="478" t="s">
        <v>193</v>
      </c>
      <c r="V819" s="123">
        <f t="shared" si="63"/>
        <v>780</v>
      </c>
    </row>
    <row r="820" spans="1:22" ht="14.1" customHeight="1">
      <c r="A820" s="138">
        <f t="shared" si="64"/>
        <v>820</v>
      </c>
      <c r="B820" s="121" t="s">
        <v>117</v>
      </c>
      <c r="C820" s="121" t="s">
        <v>406</v>
      </c>
      <c r="D820" s="285" t="s">
        <v>190</v>
      </c>
      <c r="E820" s="121"/>
      <c r="F820" s="121" t="s">
        <v>408</v>
      </c>
      <c r="G820" s="121" t="s">
        <v>148</v>
      </c>
      <c r="H820" s="121" t="s">
        <v>401</v>
      </c>
      <c r="I820" s="121" t="s">
        <v>196</v>
      </c>
      <c r="J820" s="482">
        <v>18.3</v>
      </c>
      <c r="K820" s="442">
        <v>1</v>
      </c>
      <c r="L820" s="512"/>
      <c r="M820" s="493">
        <v>52</v>
      </c>
      <c r="N820" s="284"/>
      <c r="O820" s="159" t="e">
        <f t="shared" si="60"/>
        <v>#DIV/0!</v>
      </c>
      <c r="P820" s="159">
        <f t="shared" si="61"/>
        <v>0</v>
      </c>
      <c r="Q820" s="160">
        <f>IF(M820="nio",0,IF(M820&gt;0,VLOOKUP(G820,'3-Productie normen'!A:L,VLOOKUP(M820,'3-Productie normen'!O:P,2,FALSE),FALSE)))</f>
        <v>0</v>
      </c>
      <c r="R820" s="160">
        <f t="shared" si="62"/>
        <v>0</v>
      </c>
      <c r="S820" s="161" t="str">
        <f>VLOOKUP(G820,'3-Productie normen'!A:L,10,FALSE)</f>
        <v>S</v>
      </c>
      <c r="T820" s="478" t="s">
        <v>193</v>
      </c>
      <c r="V820" s="123">
        <f t="shared" si="63"/>
        <v>951.6</v>
      </c>
    </row>
    <row r="821" spans="1:22" ht="14.1" customHeight="1">
      <c r="A821" s="138">
        <f t="shared" si="64"/>
        <v>821</v>
      </c>
      <c r="B821" s="121" t="s">
        <v>117</v>
      </c>
      <c r="C821" s="121" t="s">
        <v>406</v>
      </c>
      <c r="D821" s="285" t="s">
        <v>190</v>
      </c>
      <c r="E821" s="121"/>
      <c r="F821" s="121" t="s">
        <v>409</v>
      </c>
      <c r="G821" s="121" t="s">
        <v>148</v>
      </c>
      <c r="H821" s="121" t="s">
        <v>401</v>
      </c>
      <c r="I821" s="121" t="s">
        <v>196</v>
      </c>
      <c r="J821" s="482">
        <v>3.3</v>
      </c>
      <c r="K821" s="442">
        <v>1</v>
      </c>
      <c r="L821" s="512"/>
      <c r="M821" s="493">
        <v>52</v>
      </c>
      <c r="N821" s="284"/>
      <c r="O821" s="159" t="e">
        <f t="shared" si="60"/>
        <v>#DIV/0!</v>
      </c>
      <c r="P821" s="159">
        <f t="shared" si="61"/>
        <v>0</v>
      </c>
      <c r="Q821" s="160">
        <f>IF(M821="nio",0,IF(M821&gt;0,VLOOKUP(G821,'3-Productie normen'!A:L,VLOOKUP(M821,'3-Productie normen'!O:P,2,FALSE),FALSE)))</f>
        <v>0</v>
      </c>
      <c r="R821" s="160">
        <f t="shared" si="62"/>
        <v>0</v>
      </c>
      <c r="S821" s="161" t="str">
        <f>VLOOKUP(G821,'3-Productie normen'!A:L,10,FALSE)</f>
        <v>S</v>
      </c>
      <c r="T821" s="478" t="s">
        <v>193</v>
      </c>
      <c r="V821" s="123">
        <f t="shared" si="63"/>
        <v>171.6</v>
      </c>
    </row>
    <row r="822" spans="1:22" ht="14.1" customHeight="1">
      <c r="A822" s="138">
        <f t="shared" si="64"/>
        <v>822</v>
      </c>
      <c r="B822" s="121" t="s">
        <v>117</v>
      </c>
      <c r="C822" s="121" t="s">
        <v>406</v>
      </c>
      <c r="D822" s="285" t="s">
        <v>190</v>
      </c>
      <c r="E822" s="121"/>
      <c r="F822" s="121" t="s">
        <v>373</v>
      </c>
      <c r="G822" s="121" t="s">
        <v>160</v>
      </c>
      <c r="H822" s="121" t="s">
        <v>401</v>
      </c>
      <c r="I822" s="121" t="s">
        <v>196</v>
      </c>
      <c r="J822" s="482">
        <v>1.5</v>
      </c>
      <c r="K822" s="442">
        <v>1</v>
      </c>
      <c r="L822" s="512"/>
      <c r="M822" s="493">
        <v>52</v>
      </c>
      <c r="N822" s="284"/>
      <c r="O822" s="159" t="e">
        <f t="shared" si="60"/>
        <v>#DIV/0!</v>
      </c>
      <c r="P822" s="159">
        <f t="shared" si="61"/>
        <v>0</v>
      </c>
      <c r="Q822" s="160">
        <f>IF(M822="nio",0,IF(M822&gt;0,VLOOKUP(G822,'3-Productie normen'!A:L,VLOOKUP(M822,'3-Productie normen'!O:P,2,FALSE),FALSE)))</f>
        <v>0</v>
      </c>
      <c r="R822" s="160">
        <f t="shared" si="62"/>
        <v>0</v>
      </c>
      <c r="S822" s="161" t="str">
        <f>VLOOKUP(G822,'3-Productie normen'!A:L,10,FALSE)</f>
        <v>S</v>
      </c>
      <c r="T822" s="478" t="s">
        <v>193</v>
      </c>
      <c r="V822" s="123">
        <f t="shared" si="63"/>
        <v>78</v>
      </c>
    </row>
    <row r="823" spans="1:22" ht="14.1" customHeight="1">
      <c r="A823" s="138">
        <f t="shared" si="64"/>
        <v>823</v>
      </c>
      <c r="B823" s="121" t="s">
        <v>117</v>
      </c>
      <c r="C823" s="121" t="s">
        <v>406</v>
      </c>
      <c r="D823" s="285" t="s">
        <v>190</v>
      </c>
      <c r="E823" s="121"/>
      <c r="F823" s="121" t="s">
        <v>373</v>
      </c>
      <c r="G823" s="121" t="s">
        <v>160</v>
      </c>
      <c r="H823" s="121" t="s">
        <v>401</v>
      </c>
      <c r="I823" s="121" t="s">
        <v>196</v>
      </c>
      <c r="J823" s="482">
        <v>1.5</v>
      </c>
      <c r="K823" s="442">
        <v>1</v>
      </c>
      <c r="L823" s="512"/>
      <c r="M823" s="493">
        <v>52</v>
      </c>
      <c r="N823" s="284"/>
      <c r="O823" s="159" t="e">
        <f t="shared" si="60"/>
        <v>#DIV/0!</v>
      </c>
      <c r="P823" s="159">
        <f t="shared" si="61"/>
        <v>0</v>
      </c>
      <c r="Q823" s="160">
        <f>IF(M823="nio",0,IF(M823&gt;0,VLOOKUP(G823,'3-Productie normen'!A:L,VLOOKUP(M823,'3-Productie normen'!O:P,2,FALSE),FALSE)))</f>
        <v>0</v>
      </c>
      <c r="R823" s="160">
        <f t="shared" si="62"/>
        <v>0</v>
      </c>
      <c r="S823" s="161" t="str">
        <f>VLOOKUP(G823,'3-Productie normen'!A:L,10,FALSE)</f>
        <v>S</v>
      </c>
      <c r="T823" s="478" t="s">
        <v>193</v>
      </c>
      <c r="V823" s="123">
        <f t="shared" si="63"/>
        <v>78</v>
      </c>
    </row>
    <row r="824" spans="1:22" ht="14.1" customHeight="1">
      <c r="A824" s="138">
        <f t="shared" si="64"/>
        <v>824</v>
      </c>
      <c r="B824" s="121" t="s">
        <v>117</v>
      </c>
      <c r="C824" s="121" t="s">
        <v>406</v>
      </c>
      <c r="D824" s="285" t="s">
        <v>190</v>
      </c>
      <c r="E824" s="121"/>
      <c r="F824" s="121" t="s">
        <v>204</v>
      </c>
      <c r="G824" s="121" t="s">
        <v>163</v>
      </c>
      <c r="H824" s="121" t="s">
        <v>387</v>
      </c>
      <c r="I824" s="121"/>
      <c r="J824" s="482"/>
      <c r="K824" s="442">
        <v>1</v>
      </c>
      <c r="L824" s="512"/>
      <c r="M824" s="493">
        <v>52</v>
      </c>
      <c r="N824" s="284"/>
      <c r="O824" s="159" t="e">
        <f t="shared" si="60"/>
        <v>#DIV/0!</v>
      </c>
      <c r="P824" s="159">
        <f t="shared" si="61"/>
        <v>0</v>
      </c>
      <c r="Q824" s="160">
        <f>IF(M824="nio",0,IF(M824&gt;0,VLOOKUP(G824,'3-Productie normen'!A:L,VLOOKUP(M824,'3-Productie normen'!O:P,2,FALSE),FALSE)))</f>
        <v>0</v>
      </c>
      <c r="R824" s="160">
        <f t="shared" si="62"/>
        <v>0</v>
      </c>
      <c r="S824" s="161" t="str">
        <f>VLOOKUP(G824,'3-Productie normen'!A:L,10,FALSE)</f>
        <v>V</v>
      </c>
      <c r="T824" s="478" t="s">
        <v>193</v>
      </c>
      <c r="V824" s="123">
        <f t="shared" si="63"/>
        <v>0</v>
      </c>
    </row>
    <row r="825" spans="1:22" ht="14.1" customHeight="1">
      <c r="A825" s="138">
        <f t="shared" si="64"/>
        <v>825</v>
      </c>
      <c r="B825" s="121" t="s">
        <v>117</v>
      </c>
      <c r="C825" s="121" t="s">
        <v>406</v>
      </c>
      <c r="D825" s="285" t="s">
        <v>199</v>
      </c>
      <c r="E825" s="121"/>
      <c r="F825" s="121" t="s">
        <v>410</v>
      </c>
      <c r="G825" s="121" t="s">
        <v>166</v>
      </c>
      <c r="H825" s="121"/>
      <c r="I825" s="121"/>
      <c r="J825" s="482">
        <v>3.6</v>
      </c>
      <c r="K825" s="442">
        <v>1</v>
      </c>
      <c r="L825" s="512"/>
      <c r="M825" s="493">
        <v>52</v>
      </c>
      <c r="N825" s="284"/>
      <c r="O825" s="159" t="e">
        <f t="shared" si="60"/>
        <v>#DIV/0!</v>
      </c>
      <c r="P825" s="159">
        <f t="shared" si="61"/>
        <v>0</v>
      </c>
      <c r="Q825" s="160">
        <f>IF(M825="nio",0,IF(M825&gt;0,VLOOKUP(G825,'3-Productie normen'!A:L,VLOOKUP(M825,'3-Productie normen'!O:P,2,FALSE),FALSE)))</f>
        <v>0</v>
      </c>
      <c r="R825" s="160">
        <f t="shared" si="62"/>
        <v>0</v>
      </c>
      <c r="S825" s="161" t="str">
        <f>VLOOKUP(G825,'3-Productie normen'!A:L,10,FALSE)</f>
        <v>V</v>
      </c>
      <c r="T825" s="478" t="s">
        <v>193</v>
      </c>
      <c r="V825" s="123">
        <f t="shared" si="63"/>
        <v>187.20000000000002</v>
      </c>
    </row>
    <row r="826" spans="1:22" ht="14.1" customHeight="1">
      <c r="A826" s="138">
        <f t="shared" si="64"/>
        <v>826</v>
      </c>
      <c r="B826" s="121" t="s">
        <v>117</v>
      </c>
      <c r="C826" s="121" t="s">
        <v>406</v>
      </c>
      <c r="D826" s="285" t="s">
        <v>199</v>
      </c>
      <c r="E826" s="121"/>
      <c r="F826" s="121" t="s">
        <v>411</v>
      </c>
      <c r="G826" s="121" t="s">
        <v>157</v>
      </c>
      <c r="H826" s="121" t="s">
        <v>412</v>
      </c>
      <c r="I826" s="121" t="s">
        <v>196</v>
      </c>
      <c r="J826" s="482">
        <v>95.5</v>
      </c>
      <c r="K826" s="442">
        <v>1</v>
      </c>
      <c r="L826" s="512"/>
      <c r="M826" s="493">
        <v>52</v>
      </c>
      <c r="N826" s="284"/>
      <c r="O826" s="159" t="e">
        <f t="shared" si="60"/>
        <v>#DIV/0!</v>
      </c>
      <c r="P826" s="159">
        <f t="shared" si="61"/>
        <v>0</v>
      </c>
      <c r="Q826" s="160">
        <f>IF(M826="nio",0,IF(M826&gt;0,VLOOKUP(G826,'3-Productie normen'!A:L,VLOOKUP(M826,'3-Productie normen'!O:P,2,FALSE),FALSE)))</f>
        <v>0</v>
      </c>
      <c r="R826" s="160">
        <f t="shared" si="62"/>
        <v>0</v>
      </c>
      <c r="S826" s="161" t="str">
        <f>VLOOKUP(G826,'3-Productie normen'!A:L,10,FALSE)</f>
        <v>V</v>
      </c>
      <c r="T826" s="478" t="s">
        <v>193</v>
      </c>
      <c r="V826" s="123">
        <f t="shared" si="63"/>
        <v>4966</v>
      </c>
    </row>
    <row r="827" spans="1:22" ht="14.1" customHeight="1">
      <c r="A827" s="138">
        <f t="shared" si="64"/>
        <v>827</v>
      </c>
      <c r="B827" s="121" t="s">
        <v>117</v>
      </c>
      <c r="C827" s="121" t="s">
        <v>406</v>
      </c>
      <c r="D827" s="285" t="s">
        <v>199</v>
      </c>
      <c r="E827" s="121"/>
      <c r="F827" s="121" t="s">
        <v>404</v>
      </c>
      <c r="G827" s="121" t="s">
        <v>165</v>
      </c>
      <c r="H827" s="121" t="s">
        <v>372</v>
      </c>
      <c r="I827" s="121" t="s">
        <v>196</v>
      </c>
      <c r="J827" s="482">
        <v>17.7</v>
      </c>
      <c r="K827" s="442">
        <v>1</v>
      </c>
      <c r="L827" s="512"/>
      <c r="M827" s="493">
        <v>52</v>
      </c>
      <c r="N827" s="284"/>
      <c r="O827" s="159" t="e">
        <f t="shared" si="60"/>
        <v>#DIV/0!</v>
      </c>
      <c r="P827" s="159">
        <f t="shared" si="61"/>
        <v>0</v>
      </c>
      <c r="Q827" s="160">
        <f>IF(M827="nio",0,IF(M827&gt;0,VLOOKUP(G827,'3-Productie normen'!A:L,VLOOKUP(M827,'3-Productie normen'!O:P,2,FALSE),FALSE)))</f>
        <v>0</v>
      </c>
      <c r="R827" s="160">
        <f t="shared" si="62"/>
        <v>0</v>
      </c>
      <c r="S827" s="161" t="str">
        <f>VLOOKUP(G827,'3-Productie normen'!A:L,10,FALSE)</f>
        <v>B</v>
      </c>
      <c r="T827" s="478" t="s">
        <v>193</v>
      </c>
      <c r="V827" s="123">
        <f t="shared" si="63"/>
        <v>920.4</v>
      </c>
    </row>
    <row r="828" spans="1:22" ht="14.1" customHeight="1">
      <c r="A828" s="138">
        <f t="shared" si="64"/>
        <v>828</v>
      </c>
      <c r="B828" s="121" t="s">
        <v>117</v>
      </c>
      <c r="C828" s="121" t="s">
        <v>406</v>
      </c>
      <c r="D828" s="285" t="s">
        <v>199</v>
      </c>
      <c r="E828" s="121"/>
      <c r="F828" s="121" t="s">
        <v>413</v>
      </c>
      <c r="G828" s="121" t="s">
        <v>163</v>
      </c>
      <c r="H828" s="121"/>
      <c r="I828" s="121"/>
      <c r="J828" s="482"/>
      <c r="K828" s="442">
        <v>1</v>
      </c>
      <c r="L828" s="512"/>
      <c r="M828" s="493">
        <v>52</v>
      </c>
      <c r="N828" s="284"/>
      <c r="O828" s="159" t="e">
        <f t="shared" si="60"/>
        <v>#DIV/0!</v>
      </c>
      <c r="P828" s="159">
        <f t="shared" si="61"/>
        <v>0</v>
      </c>
      <c r="Q828" s="160">
        <f>IF(M828="nio",0,IF(M828&gt;0,VLOOKUP(G828,'3-Productie normen'!A:L,VLOOKUP(M828,'3-Productie normen'!O:P,2,FALSE),FALSE)))</f>
        <v>0</v>
      </c>
      <c r="R828" s="160">
        <f t="shared" si="62"/>
        <v>0</v>
      </c>
      <c r="S828" s="161" t="str">
        <f>VLOOKUP(G828,'3-Productie normen'!A:L,10,FALSE)</f>
        <v>V</v>
      </c>
      <c r="T828" s="478" t="s">
        <v>193</v>
      </c>
      <c r="V828" s="123">
        <f t="shared" si="63"/>
        <v>0</v>
      </c>
    </row>
    <row r="829" spans="1:22" ht="14.1" customHeight="1">
      <c r="A829" s="138">
        <f t="shared" si="64"/>
        <v>829</v>
      </c>
      <c r="B829" s="121" t="s">
        <v>109</v>
      </c>
      <c r="C829" s="121" t="s">
        <v>414</v>
      </c>
      <c r="D829" s="285" t="s">
        <v>190</v>
      </c>
      <c r="E829" s="121"/>
      <c r="F829" s="121" t="s">
        <v>369</v>
      </c>
      <c r="G829" s="121" t="s">
        <v>166</v>
      </c>
      <c r="H829" s="121" t="s">
        <v>375</v>
      </c>
      <c r="I829" s="121" t="s">
        <v>202</v>
      </c>
      <c r="J829" s="482">
        <v>4</v>
      </c>
      <c r="K829" s="442">
        <v>1</v>
      </c>
      <c r="L829" s="512"/>
      <c r="M829" s="493">
        <v>52</v>
      </c>
      <c r="N829" s="284"/>
      <c r="O829" s="159" t="e">
        <f t="shared" si="60"/>
        <v>#DIV/0!</v>
      </c>
      <c r="P829" s="159">
        <f t="shared" si="61"/>
        <v>0</v>
      </c>
      <c r="Q829" s="160">
        <f>IF(M829="nio",0,IF(M829&gt;0,VLOOKUP(G829,'3-Productie normen'!A:L,VLOOKUP(M829,'3-Productie normen'!O:P,2,FALSE),FALSE)))</f>
        <v>0</v>
      </c>
      <c r="R829" s="160">
        <f t="shared" si="62"/>
        <v>0</v>
      </c>
      <c r="S829" s="161" t="str">
        <f>VLOOKUP(G829,'3-Productie normen'!A:L,10,FALSE)</f>
        <v>V</v>
      </c>
      <c r="T829" s="478" t="s">
        <v>193</v>
      </c>
      <c r="V829" s="123">
        <f t="shared" si="63"/>
        <v>208</v>
      </c>
    </row>
    <row r="830" spans="1:22" ht="14.1" customHeight="1">
      <c r="A830" s="138">
        <f t="shared" si="64"/>
        <v>830</v>
      </c>
      <c r="B830" s="121" t="s">
        <v>109</v>
      </c>
      <c r="C830" s="121" t="s">
        <v>414</v>
      </c>
      <c r="D830" s="285" t="s">
        <v>190</v>
      </c>
      <c r="E830" s="121"/>
      <c r="F830" s="121" t="s">
        <v>249</v>
      </c>
      <c r="G830" s="121" t="s">
        <v>148</v>
      </c>
      <c r="H830" s="121" t="s">
        <v>389</v>
      </c>
      <c r="I830" s="121" t="s">
        <v>196</v>
      </c>
      <c r="J830" s="482">
        <v>35.71</v>
      </c>
      <c r="K830" s="442">
        <v>1</v>
      </c>
      <c r="L830" s="512"/>
      <c r="M830" s="493">
        <v>52</v>
      </c>
      <c r="N830" s="284"/>
      <c r="O830" s="159" t="e">
        <f t="shared" si="60"/>
        <v>#DIV/0!</v>
      </c>
      <c r="P830" s="159">
        <f t="shared" si="61"/>
        <v>0</v>
      </c>
      <c r="Q830" s="160">
        <f>IF(M830="nio",0,IF(M830&gt;0,VLOOKUP(G830,'3-Productie normen'!A:L,VLOOKUP(M830,'3-Productie normen'!O:P,2,FALSE),FALSE)))</f>
        <v>0</v>
      </c>
      <c r="R830" s="160"/>
      <c r="S830" s="161"/>
      <c r="T830" s="478" t="s">
        <v>193</v>
      </c>
      <c r="V830" s="123">
        <f t="shared" si="63"/>
        <v>1856.92</v>
      </c>
    </row>
    <row r="831" spans="1:22" ht="14.1" customHeight="1">
      <c r="A831" s="138">
        <f t="shared" si="64"/>
        <v>831</v>
      </c>
      <c r="B831" s="121" t="s">
        <v>109</v>
      </c>
      <c r="C831" s="121" t="s">
        <v>414</v>
      </c>
      <c r="D831" s="285" t="s">
        <v>190</v>
      </c>
      <c r="E831" s="121"/>
      <c r="F831" s="121" t="s">
        <v>415</v>
      </c>
      <c r="G831" s="121" t="s">
        <v>157</v>
      </c>
      <c r="H831" s="121" t="s">
        <v>352</v>
      </c>
      <c r="I831" s="121" t="s">
        <v>196</v>
      </c>
      <c r="J831" s="482">
        <v>43.73</v>
      </c>
      <c r="K831" s="442">
        <v>1</v>
      </c>
      <c r="L831" s="512"/>
      <c r="M831" s="493">
        <v>52</v>
      </c>
      <c r="N831" s="284"/>
      <c r="O831" s="159" t="e">
        <f t="shared" si="60"/>
        <v>#DIV/0!</v>
      </c>
      <c r="P831" s="159">
        <f t="shared" si="61"/>
        <v>0</v>
      </c>
      <c r="Q831" s="160">
        <f>IF(M831="nio",0,IF(M831&gt;0,VLOOKUP(G831,'3-Productie normen'!A:L,VLOOKUP(M831,'3-Productie normen'!O:P,2,FALSE),FALSE)))</f>
        <v>0</v>
      </c>
      <c r="R831" s="160">
        <f>IF(N831&gt;0,Q831*$R$8,0)</f>
        <v>0</v>
      </c>
      <c r="S831" s="161" t="str">
        <f>VLOOKUP(G831,'3-Productie normen'!A:L,10,FALSE)</f>
        <v>V</v>
      </c>
      <c r="T831" s="478" t="s">
        <v>193</v>
      </c>
      <c r="V831" s="123">
        <f t="shared" si="63"/>
        <v>2273.96</v>
      </c>
    </row>
    <row r="832" spans="1:22" ht="14.1" customHeight="1">
      <c r="A832" s="138">
        <f>A831+1</f>
        <v>832</v>
      </c>
      <c r="B832" s="121" t="s">
        <v>109</v>
      </c>
      <c r="C832" s="121" t="s">
        <v>414</v>
      </c>
      <c r="D832" s="285" t="s">
        <v>190</v>
      </c>
      <c r="E832" s="121"/>
      <c r="F832" s="121" t="s">
        <v>338</v>
      </c>
      <c r="G832" s="121" t="s">
        <v>157</v>
      </c>
      <c r="H832" s="121" t="s">
        <v>389</v>
      </c>
      <c r="I832" s="121" t="s">
        <v>196</v>
      </c>
      <c r="J832" s="482">
        <v>5.14</v>
      </c>
      <c r="K832" s="442">
        <v>1</v>
      </c>
      <c r="L832" s="512"/>
      <c r="M832" s="493">
        <v>52</v>
      </c>
      <c r="N832" s="284"/>
      <c r="O832" s="159" t="e">
        <f t="shared" si="60"/>
        <v>#DIV/0!</v>
      </c>
      <c r="P832" s="159">
        <f t="shared" si="61"/>
        <v>0</v>
      </c>
      <c r="Q832" s="160">
        <f>IF(M832="nio",0,IF(M832&gt;0,VLOOKUP(G832,'3-Productie normen'!A:L,VLOOKUP(M832,'3-Productie normen'!O:P,2,FALSE),FALSE)))</f>
        <v>0</v>
      </c>
      <c r="R832" s="160"/>
      <c r="S832" s="161"/>
      <c r="T832" s="478" t="s">
        <v>193</v>
      </c>
      <c r="V832" s="123">
        <f t="shared" si="63"/>
        <v>267.27999999999997</v>
      </c>
    </row>
    <row r="833" spans="1:22" ht="14.1" customHeight="1">
      <c r="A833" s="138">
        <f t="shared" ref="A833" si="65">A832+1</f>
        <v>833</v>
      </c>
      <c r="B833" s="121" t="s">
        <v>109</v>
      </c>
      <c r="C833" s="121" t="s">
        <v>414</v>
      </c>
      <c r="D833" s="285" t="s">
        <v>190</v>
      </c>
      <c r="E833" s="121"/>
      <c r="F833" s="121" t="s">
        <v>416</v>
      </c>
      <c r="G833" s="121" t="s">
        <v>160</v>
      </c>
      <c r="H833" s="121" t="s">
        <v>389</v>
      </c>
      <c r="I833" s="121" t="s">
        <v>196</v>
      </c>
      <c r="J833" s="482">
        <v>4.9000000000000004</v>
      </c>
      <c r="K833" s="442">
        <v>1</v>
      </c>
      <c r="L833" s="512"/>
      <c r="M833" s="493">
        <v>52</v>
      </c>
      <c r="N833" s="284"/>
      <c r="O833" s="159" t="e">
        <f t="shared" si="60"/>
        <v>#DIV/0!</v>
      </c>
      <c r="P833" s="159">
        <f t="shared" si="61"/>
        <v>0</v>
      </c>
      <c r="Q833" s="160">
        <f>IF(M833="nio",0,IF(M833&gt;0,VLOOKUP(G833,'3-Productie normen'!A:L,VLOOKUP(M833,'3-Productie normen'!O:P,2,FALSE),FALSE)))</f>
        <v>0</v>
      </c>
      <c r="R833" s="160"/>
      <c r="S833" s="161"/>
      <c r="T833" s="478" t="s">
        <v>193</v>
      </c>
      <c r="V833" s="123">
        <f t="shared" si="63"/>
        <v>254.8</v>
      </c>
    </row>
    <row r="834" spans="1:22" ht="14.1" customHeight="1">
      <c r="A834" s="138">
        <f>A833+1</f>
        <v>834</v>
      </c>
      <c r="B834" s="121" t="s">
        <v>109</v>
      </c>
      <c r="C834" s="121" t="s">
        <v>414</v>
      </c>
      <c r="D834" s="285" t="s">
        <v>190</v>
      </c>
      <c r="E834" s="121"/>
      <c r="F834" s="121" t="s">
        <v>417</v>
      </c>
      <c r="G834" s="121" t="s">
        <v>160</v>
      </c>
      <c r="H834" s="121" t="s">
        <v>389</v>
      </c>
      <c r="I834" s="121" t="s">
        <v>196</v>
      </c>
      <c r="J834" s="482">
        <v>1.9</v>
      </c>
      <c r="K834" s="442">
        <v>1</v>
      </c>
      <c r="L834" s="512"/>
      <c r="M834" s="493">
        <v>52</v>
      </c>
      <c r="N834" s="284"/>
      <c r="O834" s="159" t="e">
        <f t="shared" si="60"/>
        <v>#DIV/0!</v>
      </c>
      <c r="P834" s="159">
        <f t="shared" si="61"/>
        <v>0</v>
      </c>
      <c r="Q834" s="160">
        <f>IF(M834="nio",0,IF(M834&gt;0,VLOOKUP(G834,'3-Productie normen'!A:L,VLOOKUP(M834,'3-Productie normen'!O:P,2,FALSE),FALSE)))</f>
        <v>0</v>
      </c>
      <c r="R834" s="160">
        <f t="shared" ref="R834:R897" si="66">IF(N834&gt;0,Q834*$R$8,0)</f>
        <v>0</v>
      </c>
      <c r="S834" s="161" t="str">
        <f>VLOOKUP(G834,'3-Productie normen'!A:L,10,FALSE)</f>
        <v>S</v>
      </c>
      <c r="T834" s="478" t="s">
        <v>193</v>
      </c>
      <c r="V834" s="123">
        <f t="shared" si="63"/>
        <v>98.8</v>
      </c>
    </row>
    <row r="835" spans="1:22" ht="14.1" customHeight="1">
      <c r="A835" s="138">
        <f t="shared" ref="A835:A898" si="67">A834+1</f>
        <v>835</v>
      </c>
      <c r="B835" s="121" t="s">
        <v>109</v>
      </c>
      <c r="C835" s="121" t="s">
        <v>414</v>
      </c>
      <c r="D835" s="285" t="s">
        <v>190</v>
      </c>
      <c r="E835" s="121"/>
      <c r="F835" s="121" t="s">
        <v>373</v>
      </c>
      <c r="G835" s="121" t="s">
        <v>160</v>
      </c>
      <c r="H835" s="121" t="s">
        <v>389</v>
      </c>
      <c r="I835" s="121" t="s">
        <v>196</v>
      </c>
      <c r="J835" s="482">
        <v>1.9</v>
      </c>
      <c r="K835" s="442">
        <v>1</v>
      </c>
      <c r="L835" s="512"/>
      <c r="M835" s="493">
        <v>52</v>
      </c>
      <c r="N835" s="284"/>
      <c r="O835" s="159" t="e">
        <f t="shared" si="60"/>
        <v>#DIV/0!</v>
      </c>
      <c r="P835" s="159">
        <f t="shared" si="61"/>
        <v>0</v>
      </c>
      <c r="Q835" s="160">
        <f>IF(M835="nio",0,IF(M835&gt;0,VLOOKUP(G835,'3-Productie normen'!A:L,VLOOKUP(M835,'3-Productie normen'!O:P,2,FALSE),FALSE)))</f>
        <v>0</v>
      </c>
      <c r="R835" s="160">
        <f t="shared" si="66"/>
        <v>0</v>
      </c>
      <c r="S835" s="161" t="str">
        <f>VLOOKUP(G835,'3-Productie normen'!A:L,10,FALSE)</f>
        <v>S</v>
      </c>
      <c r="T835" s="478" t="s">
        <v>193</v>
      </c>
      <c r="V835" s="123">
        <f t="shared" si="63"/>
        <v>98.8</v>
      </c>
    </row>
    <row r="836" spans="1:22" ht="14.1" customHeight="1">
      <c r="A836" s="138">
        <f t="shared" si="67"/>
        <v>836</v>
      </c>
      <c r="B836" s="121" t="s">
        <v>109</v>
      </c>
      <c r="C836" s="121" t="s">
        <v>414</v>
      </c>
      <c r="D836" s="285" t="s">
        <v>190</v>
      </c>
      <c r="E836" s="121"/>
      <c r="F836" s="121" t="s">
        <v>373</v>
      </c>
      <c r="G836" s="121" t="s">
        <v>160</v>
      </c>
      <c r="H836" s="121" t="s">
        <v>389</v>
      </c>
      <c r="I836" s="121" t="s">
        <v>196</v>
      </c>
      <c r="J836" s="482">
        <v>1.9</v>
      </c>
      <c r="K836" s="442">
        <v>1</v>
      </c>
      <c r="L836" s="512"/>
      <c r="M836" s="493">
        <v>52</v>
      </c>
      <c r="N836" s="284"/>
      <c r="O836" s="159" t="e">
        <f t="shared" si="60"/>
        <v>#DIV/0!</v>
      </c>
      <c r="P836" s="159">
        <f t="shared" si="61"/>
        <v>0</v>
      </c>
      <c r="Q836" s="160">
        <f>IF(M836="nio",0,IF(M836&gt;0,VLOOKUP(G836,'3-Productie normen'!A:L,VLOOKUP(M836,'3-Productie normen'!O:P,2,FALSE),FALSE)))</f>
        <v>0</v>
      </c>
      <c r="R836" s="160">
        <f t="shared" si="66"/>
        <v>0</v>
      </c>
      <c r="S836" s="161" t="str">
        <f>VLOOKUP(G836,'3-Productie normen'!A:L,10,FALSE)</f>
        <v>S</v>
      </c>
      <c r="T836" s="478" t="s">
        <v>193</v>
      </c>
      <c r="V836" s="123">
        <f t="shared" si="63"/>
        <v>98.8</v>
      </c>
    </row>
    <row r="837" spans="1:22" ht="14.1" customHeight="1">
      <c r="A837" s="138">
        <f t="shared" si="67"/>
        <v>837</v>
      </c>
      <c r="B837" s="121" t="s">
        <v>109</v>
      </c>
      <c r="C837" s="121" t="s">
        <v>414</v>
      </c>
      <c r="D837" s="285" t="s">
        <v>190</v>
      </c>
      <c r="E837" s="121"/>
      <c r="F837" s="121" t="s">
        <v>346</v>
      </c>
      <c r="G837" s="121" t="s">
        <v>160</v>
      </c>
      <c r="H837" s="121" t="s">
        <v>389</v>
      </c>
      <c r="I837" s="121" t="s">
        <v>196</v>
      </c>
      <c r="J837" s="482">
        <v>4.55</v>
      </c>
      <c r="K837" s="442">
        <v>1</v>
      </c>
      <c r="L837" s="512"/>
      <c r="M837" s="493">
        <v>52</v>
      </c>
      <c r="N837" s="284"/>
      <c r="O837" s="159" t="e">
        <f t="shared" si="60"/>
        <v>#DIV/0!</v>
      </c>
      <c r="P837" s="159">
        <f t="shared" si="61"/>
        <v>0</v>
      </c>
      <c r="Q837" s="160">
        <f>IF(M837="nio",0,IF(M837&gt;0,VLOOKUP(G837,'3-Productie normen'!A:L,VLOOKUP(M837,'3-Productie normen'!O:P,2,FALSE),FALSE)))</f>
        <v>0</v>
      </c>
      <c r="R837" s="160">
        <f t="shared" si="66"/>
        <v>0</v>
      </c>
      <c r="S837" s="161" t="str">
        <f>VLOOKUP(G837,'3-Productie normen'!A:L,10,FALSE)</f>
        <v>S</v>
      </c>
      <c r="T837" s="478" t="s">
        <v>193</v>
      </c>
      <c r="V837" s="123">
        <f t="shared" si="63"/>
        <v>236.6</v>
      </c>
    </row>
    <row r="838" spans="1:22" ht="14.1" customHeight="1">
      <c r="A838" s="138">
        <f t="shared" si="67"/>
        <v>838</v>
      </c>
      <c r="B838" s="121" t="s">
        <v>109</v>
      </c>
      <c r="C838" s="121" t="s">
        <v>414</v>
      </c>
      <c r="D838" s="285" t="s">
        <v>190</v>
      </c>
      <c r="E838" s="121"/>
      <c r="F838" s="121" t="s">
        <v>349</v>
      </c>
      <c r="G838" s="121" t="s">
        <v>160</v>
      </c>
      <c r="H838" s="121" t="s">
        <v>389</v>
      </c>
      <c r="I838" s="121" t="s">
        <v>196</v>
      </c>
      <c r="J838" s="482">
        <v>2.85</v>
      </c>
      <c r="K838" s="442">
        <v>1</v>
      </c>
      <c r="L838" s="512"/>
      <c r="M838" s="493">
        <v>52</v>
      </c>
      <c r="N838" s="284"/>
      <c r="O838" s="159" t="e">
        <f t="shared" si="60"/>
        <v>#DIV/0!</v>
      </c>
      <c r="P838" s="159">
        <f t="shared" si="61"/>
        <v>0</v>
      </c>
      <c r="Q838" s="160">
        <f>IF(M838="nio",0,IF(M838&gt;0,VLOOKUP(G838,'3-Productie normen'!A:L,VLOOKUP(M838,'3-Productie normen'!O:P,2,FALSE),FALSE)))</f>
        <v>0</v>
      </c>
      <c r="R838" s="160">
        <f t="shared" si="66"/>
        <v>0</v>
      </c>
      <c r="S838" s="161" t="str">
        <f>VLOOKUP(G838,'3-Productie normen'!A:L,10,FALSE)</f>
        <v>S</v>
      </c>
      <c r="T838" s="478" t="s">
        <v>193</v>
      </c>
      <c r="V838" s="123">
        <f t="shared" si="63"/>
        <v>148.20000000000002</v>
      </c>
    </row>
    <row r="839" spans="1:22" ht="14.1" customHeight="1">
      <c r="A839" s="138">
        <f t="shared" si="67"/>
        <v>839</v>
      </c>
      <c r="B839" s="121" t="s">
        <v>71</v>
      </c>
      <c r="C839" s="121" t="s">
        <v>418</v>
      </c>
      <c r="D839" s="285" t="s">
        <v>190</v>
      </c>
      <c r="E839" s="121"/>
      <c r="F839" s="121" t="s">
        <v>142</v>
      </c>
      <c r="G839" s="121" t="s">
        <v>142</v>
      </c>
      <c r="H839" s="121" t="s">
        <v>375</v>
      </c>
      <c r="I839" s="121" t="s">
        <v>202</v>
      </c>
      <c r="J839" s="482">
        <v>10</v>
      </c>
      <c r="K839" s="442">
        <v>1</v>
      </c>
      <c r="L839" s="512"/>
      <c r="M839" s="493">
        <v>52</v>
      </c>
      <c r="N839" s="284"/>
      <c r="O839" s="159" t="e">
        <f t="shared" si="60"/>
        <v>#DIV/0!</v>
      </c>
      <c r="P839" s="159">
        <f t="shared" si="61"/>
        <v>0</v>
      </c>
      <c r="Q839" s="160">
        <f>IF(M839="nio",0,IF(M839&gt;0,VLOOKUP(G839,'3-Productie normen'!A:L,VLOOKUP(M839,'3-Productie normen'!O:P,2,FALSE),FALSE)))</f>
        <v>0</v>
      </c>
      <c r="R839" s="160">
        <f t="shared" si="66"/>
        <v>0</v>
      </c>
      <c r="S839" s="161" t="str">
        <f>VLOOKUP(G839,'3-Productie normen'!A:L,10,FALSE)</f>
        <v>V</v>
      </c>
      <c r="T839" s="478" t="s">
        <v>193</v>
      </c>
      <c r="V839" s="123">
        <f t="shared" si="63"/>
        <v>520</v>
      </c>
    </row>
    <row r="840" spans="1:22" ht="14.1" customHeight="1">
      <c r="A840" s="138">
        <f t="shared" si="67"/>
        <v>840</v>
      </c>
      <c r="B840" s="121" t="s">
        <v>71</v>
      </c>
      <c r="C840" s="121" t="s">
        <v>418</v>
      </c>
      <c r="D840" s="285" t="s">
        <v>190</v>
      </c>
      <c r="E840" s="121"/>
      <c r="F840" s="121" t="s">
        <v>348</v>
      </c>
      <c r="G840" s="121" t="s">
        <v>160</v>
      </c>
      <c r="H840" s="121" t="s">
        <v>352</v>
      </c>
      <c r="I840" s="121" t="s">
        <v>196</v>
      </c>
      <c r="J840" s="482">
        <v>3</v>
      </c>
      <c r="K840" s="442">
        <v>1</v>
      </c>
      <c r="L840" s="512"/>
      <c r="M840" s="493">
        <v>52</v>
      </c>
      <c r="N840" s="284"/>
      <c r="O840" s="159" t="e">
        <f t="shared" si="60"/>
        <v>#DIV/0!</v>
      </c>
      <c r="P840" s="159">
        <f t="shared" si="61"/>
        <v>0</v>
      </c>
      <c r="Q840" s="160">
        <f>IF(M840="nio",0,IF(M840&gt;0,VLOOKUP(G840,'3-Productie normen'!A:L,VLOOKUP(M840,'3-Productie normen'!O:P,2,FALSE),FALSE)))</f>
        <v>0</v>
      </c>
      <c r="R840" s="160">
        <f t="shared" si="66"/>
        <v>0</v>
      </c>
      <c r="S840" s="161" t="str">
        <f>VLOOKUP(G840,'3-Productie normen'!A:L,10,FALSE)</f>
        <v>S</v>
      </c>
      <c r="T840" s="478" t="s">
        <v>193</v>
      </c>
      <c r="V840" s="123">
        <f t="shared" si="63"/>
        <v>156</v>
      </c>
    </row>
    <row r="841" spans="1:22" ht="14.1" customHeight="1">
      <c r="A841" s="138">
        <f t="shared" si="67"/>
        <v>841</v>
      </c>
      <c r="B841" s="121" t="s">
        <v>71</v>
      </c>
      <c r="C841" s="121" t="s">
        <v>418</v>
      </c>
      <c r="D841" s="285" t="s">
        <v>190</v>
      </c>
      <c r="E841" s="121"/>
      <c r="F841" s="121" t="s">
        <v>344</v>
      </c>
      <c r="G841" s="121" t="s">
        <v>160</v>
      </c>
      <c r="H841" s="121" t="s">
        <v>352</v>
      </c>
      <c r="I841" s="121" t="s">
        <v>196</v>
      </c>
      <c r="J841" s="482">
        <v>12</v>
      </c>
      <c r="K841" s="442">
        <v>1</v>
      </c>
      <c r="L841" s="512"/>
      <c r="M841" s="493">
        <v>52</v>
      </c>
      <c r="N841" s="284"/>
      <c r="O841" s="159" t="e">
        <f t="shared" si="60"/>
        <v>#DIV/0!</v>
      </c>
      <c r="P841" s="159">
        <f t="shared" si="61"/>
        <v>0</v>
      </c>
      <c r="Q841" s="160">
        <f>IF(M841="nio",0,IF(M841&gt;0,VLOOKUP(G841,'3-Productie normen'!A:L,VLOOKUP(M841,'3-Productie normen'!O:P,2,FALSE),FALSE)))</f>
        <v>0</v>
      </c>
      <c r="R841" s="160">
        <f t="shared" si="66"/>
        <v>0</v>
      </c>
      <c r="S841" s="161" t="str">
        <f>VLOOKUP(G841,'3-Productie normen'!A:L,10,FALSE)</f>
        <v>S</v>
      </c>
      <c r="T841" s="478" t="s">
        <v>193</v>
      </c>
      <c r="V841" s="123">
        <f t="shared" si="63"/>
        <v>624</v>
      </c>
    </row>
    <row r="842" spans="1:22" ht="14.1" customHeight="1">
      <c r="A842" s="138">
        <f t="shared" si="67"/>
        <v>842</v>
      </c>
      <c r="B842" s="121" t="s">
        <v>71</v>
      </c>
      <c r="C842" s="121" t="s">
        <v>418</v>
      </c>
      <c r="D842" s="285" t="s">
        <v>199</v>
      </c>
      <c r="E842" s="121"/>
      <c r="F842" s="121" t="s">
        <v>419</v>
      </c>
      <c r="G842" s="121" t="s">
        <v>166</v>
      </c>
      <c r="H842" s="121" t="s">
        <v>375</v>
      </c>
      <c r="I842" s="121" t="s">
        <v>202</v>
      </c>
      <c r="J842" s="482">
        <v>6.9</v>
      </c>
      <c r="K842" s="442">
        <v>1</v>
      </c>
      <c r="L842" s="512"/>
      <c r="M842" s="493">
        <v>52</v>
      </c>
      <c r="N842" s="284"/>
      <c r="O842" s="159" t="e">
        <f t="shared" ref="O842:O905" si="68">IF(M842="nio",0,IF(M842&gt;0,M842*J842/Q842,0))*K842</f>
        <v>#DIV/0!</v>
      </c>
      <c r="P842" s="159">
        <f t="shared" ref="P842:P905" si="69">IF(N842&gt;0,N842*J842/R842,0)*L842</f>
        <v>0</v>
      </c>
      <c r="Q842" s="160">
        <f>IF(M842="nio",0,IF(M842&gt;0,VLOOKUP(G842,'3-Productie normen'!A:L,VLOOKUP(M842,'3-Productie normen'!O:P,2,FALSE),FALSE)))</f>
        <v>0</v>
      </c>
      <c r="R842" s="160">
        <f t="shared" si="66"/>
        <v>0</v>
      </c>
      <c r="S842" s="161" t="str">
        <f>VLOOKUP(G842,'3-Productie normen'!A:L,10,FALSE)</f>
        <v>V</v>
      </c>
      <c r="T842" s="478" t="s">
        <v>193</v>
      </c>
      <c r="V842" s="123">
        <f t="shared" ref="V842:V905" si="70">SUM(M842:M842)*J842</f>
        <v>358.8</v>
      </c>
    </row>
    <row r="843" spans="1:22" ht="14.1" customHeight="1">
      <c r="A843" s="138">
        <f t="shared" si="67"/>
        <v>843</v>
      </c>
      <c r="B843" s="121" t="s">
        <v>71</v>
      </c>
      <c r="C843" s="121" t="s">
        <v>418</v>
      </c>
      <c r="D843" s="285" t="s">
        <v>199</v>
      </c>
      <c r="E843" s="121"/>
      <c r="F843" s="121" t="s">
        <v>210</v>
      </c>
      <c r="G843" s="121" t="s">
        <v>157</v>
      </c>
      <c r="H843" s="121" t="s">
        <v>375</v>
      </c>
      <c r="I843" s="121" t="s">
        <v>202</v>
      </c>
      <c r="J843" s="482">
        <v>24.5</v>
      </c>
      <c r="K843" s="442">
        <v>1</v>
      </c>
      <c r="L843" s="512"/>
      <c r="M843" s="493">
        <v>52</v>
      </c>
      <c r="N843" s="284"/>
      <c r="O843" s="159" t="e">
        <f t="shared" si="68"/>
        <v>#DIV/0!</v>
      </c>
      <c r="P843" s="159">
        <f t="shared" si="69"/>
        <v>0</v>
      </c>
      <c r="Q843" s="160">
        <f>IF(M843="nio",0,IF(M843&gt;0,VLOOKUP(G843,'3-Productie normen'!A:L,VLOOKUP(M843,'3-Productie normen'!O:P,2,FALSE),FALSE)))</f>
        <v>0</v>
      </c>
      <c r="R843" s="160">
        <f t="shared" si="66"/>
        <v>0</v>
      </c>
      <c r="S843" s="161" t="str">
        <f>VLOOKUP(G843,'3-Productie normen'!A:L,10,FALSE)</f>
        <v>V</v>
      </c>
      <c r="T843" s="478" t="s">
        <v>193</v>
      </c>
      <c r="V843" s="123">
        <f t="shared" si="70"/>
        <v>1274</v>
      </c>
    </row>
    <row r="844" spans="1:22" ht="14.1" customHeight="1">
      <c r="A844" s="138">
        <f t="shared" si="67"/>
        <v>844</v>
      </c>
      <c r="B844" s="121" t="s">
        <v>71</v>
      </c>
      <c r="C844" s="121" t="s">
        <v>418</v>
      </c>
      <c r="D844" s="285" t="s">
        <v>199</v>
      </c>
      <c r="E844" s="121"/>
      <c r="F844" s="121" t="s">
        <v>203</v>
      </c>
      <c r="G844" s="121" t="s">
        <v>166</v>
      </c>
      <c r="H844" s="121" t="s">
        <v>375</v>
      </c>
      <c r="I844" s="121" t="s">
        <v>202</v>
      </c>
      <c r="J844" s="482">
        <v>22.5</v>
      </c>
      <c r="K844" s="442">
        <v>1</v>
      </c>
      <c r="L844" s="512"/>
      <c r="M844" s="493">
        <v>52</v>
      </c>
      <c r="N844" s="284"/>
      <c r="O844" s="159" t="e">
        <f t="shared" si="68"/>
        <v>#DIV/0!</v>
      </c>
      <c r="P844" s="159">
        <f t="shared" si="69"/>
        <v>0</v>
      </c>
      <c r="Q844" s="160">
        <f>IF(M844="nio",0,IF(M844&gt;0,VLOOKUP(G844,'3-Productie normen'!A:L,VLOOKUP(M844,'3-Productie normen'!O:P,2,FALSE),FALSE)))</f>
        <v>0</v>
      </c>
      <c r="R844" s="160">
        <f t="shared" si="66"/>
        <v>0</v>
      </c>
      <c r="S844" s="161" t="str">
        <f>VLOOKUP(G844,'3-Productie normen'!A:L,10,FALSE)</f>
        <v>V</v>
      </c>
      <c r="T844" s="478" t="s">
        <v>193</v>
      </c>
      <c r="V844" s="123">
        <f t="shared" si="70"/>
        <v>1170</v>
      </c>
    </row>
    <row r="845" spans="1:22" ht="14.1" customHeight="1">
      <c r="A845" s="138">
        <f t="shared" si="67"/>
        <v>845</v>
      </c>
      <c r="B845" s="121" t="s">
        <v>71</v>
      </c>
      <c r="C845" s="121" t="s">
        <v>418</v>
      </c>
      <c r="D845" s="285" t="s">
        <v>199</v>
      </c>
      <c r="E845" s="121"/>
      <c r="F845" s="121" t="s">
        <v>260</v>
      </c>
      <c r="G845" s="121" t="s">
        <v>166</v>
      </c>
      <c r="H845" s="121" t="s">
        <v>375</v>
      </c>
      <c r="I845" s="121" t="s">
        <v>202</v>
      </c>
      <c r="J845" s="482">
        <v>12</v>
      </c>
      <c r="K845" s="442">
        <v>1</v>
      </c>
      <c r="L845" s="512"/>
      <c r="M845" s="493">
        <v>52</v>
      </c>
      <c r="N845" s="284"/>
      <c r="O845" s="159" t="e">
        <f t="shared" si="68"/>
        <v>#DIV/0!</v>
      </c>
      <c r="P845" s="159">
        <f t="shared" si="69"/>
        <v>0</v>
      </c>
      <c r="Q845" s="160">
        <f>IF(M845="nio",0,IF(M845&gt;0,VLOOKUP(G845,'3-Productie normen'!A:L,VLOOKUP(M845,'3-Productie normen'!O:P,2,FALSE),FALSE)))</f>
        <v>0</v>
      </c>
      <c r="R845" s="160">
        <f t="shared" si="66"/>
        <v>0</v>
      </c>
      <c r="S845" s="161" t="str">
        <f>VLOOKUP(G845,'3-Productie normen'!A:L,10,FALSE)</f>
        <v>V</v>
      </c>
      <c r="T845" s="478" t="s">
        <v>193</v>
      </c>
      <c r="V845" s="123">
        <f t="shared" si="70"/>
        <v>624</v>
      </c>
    </row>
    <row r="846" spans="1:22" ht="14.1" customHeight="1">
      <c r="A846" s="138">
        <f t="shared" si="67"/>
        <v>846</v>
      </c>
      <c r="B846" s="121" t="s">
        <v>71</v>
      </c>
      <c r="C846" s="121" t="s">
        <v>418</v>
      </c>
      <c r="D846" s="285" t="s">
        <v>199</v>
      </c>
      <c r="E846" s="121"/>
      <c r="F846" s="121" t="s">
        <v>206</v>
      </c>
      <c r="G846" s="121" t="s">
        <v>151</v>
      </c>
      <c r="H846" s="121" t="s">
        <v>375</v>
      </c>
      <c r="I846" s="121" t="s">
        <v>202</v>
      </c>
      <c r="J846" s="482">
        <v>24.75</v>
      </c>
      <c r="K846" s="442">
        <v>1</v>
      </c>
      <c r="L846" s="512"/>
      <c r="M846" s="493">
        <v>52</v>
      </c>
      <c r="N846" s="284"/>
      <c r="O846" s="159" t="e">
        <f t="shared" si="68"/>
        <v>#DIV/0!</v>
      </c>
      <c r="P846" s="159">
        <f t="shared" si="69"/>
        <v>0</v>
      </c>
      <c r="Q846" s="160">
        <f>IF(M846="nio",0,IF(M846&gt;0,VLOOKUP(G846,'3-Productie normen'!A:L,VLOOKUP(M846,'3-Productie normen'!O:P,2,FALSE),FALSE)))</f>
        <v>0</v>
      </c>
      <c r="R846" s="160">
        <f t="shared" si="66"/>
        <v>0</v>
      </c>
      <c r="S846" s="161" t="str">
        <f>VLOOKUP(G846,'3-Productie normen'!A:L,10,FALSE)</f>
        <v>B</v>
      </c>
      <c r="T846" s="478" t="s">
        <v>193</v>
      </c>
      <c r="V846" s="123">
        <f t="shared" si="70"/>
        <v>1287</v>
      </c>
    </row>
    <row r="847" spans="1:22" ht="14.1" customHeight="1">
      <c r="A847" s="138">
        <f t="shared" si="67"/>
        <v>847</v>
      </c>
      <c r="B847" s="121" t="s">
        <v>71</v>
      </c>
      <c r="C847" s="121" t="s">
        <v>418</v>
      </c>
      <c r="D847" s="285" t="s">
        <v>199</v>
      </c>
      <c r="E847" s="121"/>
      <c r="F847" s="121" t="s">
        <v>200</v>
      </c>
      <c r="G847" s="121" t="s">
        <v>138</v>
      </c>
      <c r="H847" s="121" t="s">
        <v>375</v>
      </c>
      <c r="I847" s="121" t="s">
        <v>202</v>
      </c>
      <c r="J847" s="482">
        <v>7.2</v>
      </c>
      <c r="K847" s="442">
        <v>1</v>
      </c>
      <c r="L847" s="512"/>
      <c r="M847" s="493">
        <v>52</v>
      </c>
      <c r="N847" s="284"/>
      <c r="O847" s="159" t="e">
        <f t="shared" si="68"/>
        <v>#DIV/0!</v>
      </c>
      <c r="P847" s="159">
        <f t="shared" si="69"/>
        <v>0</v>
      </c>
      <c r="Q847" s="160">
        <f>IF(M847="nio",0,IF(M847&gt;0,VLOOKUP(G847,'3-Productie normen'!A:L,VLOOKUP(M847,'3-Productie normen'!O:P,2,FALSE),FALSE)))</f>
        <v>0</v>
      </c>
      <c r="R847" s="160">
        <f t="shared" si="66"/>
        <v>0</v>
      </c>
      <c r="S847" s="161" t="str">
        <f>VLOOKUP(G847,'3-Productie normen'!A:L,10,FALSE)</f>
        <v>B</v>
      </c>
      <c r="T847" s="478" t="s">
        <v>193</v>
      </c>
      <c r="V847" s="123">
        <f t="shared" si="70"/>
        <v>374.40000000000003</v>
      </c>
    </row>
    <row r="848" spans="1:22" ht="14.1" customHeight="1">
      <c r="A848" s="138">
        <f t="shared" si="67"/>
        <v>848</v>
      </c>
      <c r="B848" s="121" t="s">
        <v>71</v>
      </c>
      <c r="C848" s="121" t="s">
        <v>418</v>
      </c>
      <c r="D848" s="285" t="s">
        <v>199</v>
      </c>
      <c r="E848" s="121"/>
      <c r="F848" s="121" t="s">
        <v>229</v>
      </c>
      <c r="G848" s="121" t="s">
        <v>157</v>
      </c>
      <c r="H848" s="121" t="s">
        <v>351</v>
      </c>
      <c r="I848" s="121" t="s">
        <v>192</v>
      </c>
      <c r="J848" s="482">
        <v>9</v>
      </c>
      <c r="K848" s="442">
        <v>1</v>
      </c>
      <c r="L848" s="512"/>
      <c r="M848" s="493">
        <v>52</v>
      </c>
      <c r="N848" s="284"/>
      <c r="O848" s="159" t="e">
        <f t="shared" si="68"/>
        <v>#DIV/0!</v>
      </c>
      <c r="P848" s="159">
        <f t="shared" si="69"/>
        <v>0</v>
      </c>
      <c r="Q848" s="160">
        <f>IF(M848="nio",0,IF(M848&gt;0,VLOOKUP(G848,'3-Productie normen'!A:L,VLOOKUP(M848,'3-Productie normen'!O:P,2,FALSE),FALSE)))</f>
        <v>0</v>
      </c>
      <c r="R848" s="160">
        <f t="shared" si="66"/>
        <v>0</v>
      </c>
      <c r="S848" s="161" t="str">
        <f>VLOOKUP(G848,'3-Productie normen'!A:L,10,FALSE)</f>
        <v>V</v>
      </c>
      <c r="T848" s="478" t="s">
        <v>193</v>
      </c>
      <c r="V848" s="123">
        <f t="shared" si="70"/>
        <v>468</v>
      </c>
    </row>
    <row r="849" spans="1:22" ht="14.1" customHeight="1">
      <c r="A849" s="138">
        <f t="shared" si="67"/>
        <v>849</v>
      </c>
      <c r="B849" s="121" t="s">
        <v>71</v>
      </c>
      <c r="C849" s="121" t="s">
        <v>418</v>
      </c>
      <c r="D849" s="285" t="s">
        <v>199</v>
      </c>
      <c r="E849" s="121"/>
      <c r="F849" s="121" t="s">
        <v>348</v>
      </c>
      <c r="G849" s="121" t="s">
        <v>160</v>
      </c>
      <c r="H849" s="121" t="s">
        <v>352</v>
      </c>
      <c r="I849" s="121" t="s">
        <v>196</v>
      </c>
      <c r="J849" s="482">
        <v>1.7</v>
      </c>
      <c r="K849" s="442">
        <v>1</v>
      </c>
      <c r="L849" s="512"/>
      <c r="M849" s="493">
        <v>52</v>
      </c>
      <c r="N849" s="284"/>
      <c r="O849" s="159" t="e">
        <f t="shared" si="68"/>
        <v>#DIV/0!</v>
      </c>
      <c r="P849" s="159">
        <f t="shared" si="69"/>
        <v>0</v>
      </c>
      <c r="Q849" s="160">
        <f>IF(M849="nio",0,IF(M849&gt;0,VLOOKUP(G849,'3-Productie normen'!A:L,VLOOKUP(M849,'3-Productie normen'!O:P,2,FALSE),FALSE)))</f>
        <v>0</v>
      </c>
      <c r="R849" s="160">
        <f t="shared" si="66"/>
        <v>0</v>
      </c>
      <c r="S849" s="161" t="str">
        <f>VLOOKUP(G849,'3-Productie normen'!A:L,10,FALSE)</f>
        <v>S</v>
      </c>
      <c r="T849" s="478" t="s">
        <v>193</v>
      </c>
      <c r="V849" s="123">
        <f t="shared" si="70"/>
        <v>88.399999999999991</v>
      </c>
    </row>
    <row r="850" spans="1:22" ht="14.1" customHeight="1">
      <c r="A850" s="138">
        <f t="shared" si="67"/>
        <v>850</v>
      </c>
      <c r="B850" s="121" t="s">
        <v>71</v>
      </c>
      <c r="C850" s="121" t="s">
        <v>418</v>
      </c>
      <c r="D850" s="285" t="s">
        <v>199</v>
      </c>
      <c r="E850" s="121"/>
      <c r="F850" s="121" t="s">
        <v>358</v>
      </c>
      <c r="G850" s="121" t="s">
        <v>160</v>
      </c>
      <c r="H850" s="121" t="s">
        <v>352</v>
      </c>
      <c r="I850" s="121" t="s">
        <v>196</v>
      </c>
      <c r="J850" s="482">
        <v>4.3</v>
      </c>
      <c r="K850" s="442">
        <v>1</v>
      </c>
      <c r="L850" s="512"/>
      <c r="M850" s="493">
        <v>52</v>
      </c>
      <c r="N850" s="284"/>
      <c r="O850" s="159" t="e">
        <f t="shared" si="68"/>
        <v>#DIV/0!</v>
      </c>
      <c r="P850" s="159">
        <f t="shared" si="69"/>
        <v>0</v>
      </c>
      <c r="Q850" s="160">
        <f>IF(M850="nio",0,IF(M850&gt;0,VLOOKUP(G850,'3-Productie normen'!A:L,VLOOKUP(M850,'3-Productie normen'!O:P,2,FALSE),FALSE)))</f>
        <v>0</v>
      </c>
      <c r="R850" s="160">
        <f t="shared" si="66"/>
        <v>0</v>
      </c>
      <c r="S850" s="161" t="str">
        <f>VLOOKUP(G850,'3-Productie normen'!A:L,10,FALSE)</f>
        <v>S</v>
      </c>
      <c r="T850" s="478" t="s">
        <v>193</v>
      </c>
      <c r="V850" s="123">
        <f t="shared" si="70"/>
        <v>223.6</v>
      </c>
    </row>
    <row r="851" spans="1:22" ht="14.1" customHeight="1">
      <c r="A851" s="138">
        <f t="shared" si="67"/>
        <v>851</v>
      </c>
      <c r="B851" s="121" t="s">
        <v>121</v>
      </c>
      <c r="C851" s="121" t="s">
        <v>420</v>
      </c>
      <c r="D851" s="285" t="s">
        <v>190</v>
      </c>
      <c r="E851" s="121"/>
      <c r="F851" s="121" t="s">
        <v>287</v>
      </c>
      <c r="G851" s="121" t="s">
        <v>166</v>
      </c>
      <c r="H851" s="121" t="s">
        <v>191</v>
      </c>
      <c r="I851" s="121" t="s">
        <v>192</v>
      </c>
      <c r="J851" s="482">
        <v>61</v>
      </c>
      <c r="K851" s="442">
        <v>1</v>
      </c>
      <c r="L851" s="512"/>
      <c r="M851" s="493">
        <v>104</v>
      </c>
      <c r="N851" s="284"/>
      <c r="O851" s="159" t="e">
        <f t="shared" si="68"/>
        <v>#DIV/0!</v>
      </c>
      <c r="P851" s="159">
        <f t="shared" si="69"/>
        <v>0</v>
      </c>
      <c r="Q851" s="160">
        <f>IF(M851="nio",0,IF(M851&gt;0,VLOOKUP(G851,'3-Productie normen'!A:L,VLOOKUP(M851,'3-Productie normen'!O:P,2,FALSE),FALSE)))</f>
        <v>0</v>
      </c>
      <c r="R851" s="160">
        <f t="shared" si="66"/>
        <v>0</v>
      </c>
      <c r="S851" s="161" t="str">
        <f>VLOOKUP(G851,'3-Productie normen'!A:L,10,FALSE)</f>
        <v>V</v>
      </c>
      <c r="T851" s="478" t="s">
        <v>421</v>
      </c>
      <c r="V851" s="123">
        <f t="shared" si="70"/>
        <v>6344</v>
      </c>
    </row>
    <row r="852" spans="1:22" ht="14.1" customHeight="1">
      <c r="A852" s="138">
        <f t="shared" si="67"/>
        <v>852</v>
      </c>
      <c r="B852" s="121" t="s">
        <v>121</v>
      </c>
      <c r="C852" s="121" t="s">
        <v>420</v>
      </c>
      <c r="D852" s="285" t="s">
        <v>190</v>
      </c>
      <c r="E852" s="121"/>
      <c r="F852" s="121" t="s">
        <v>265</v>
      </c>
      <c r="G852" s="121" t="s">
        <v>140</v>
      </c>
      <c r="H852" s="121" t="s">
        <v>191</v>
      </c>
      <c r="I852" s="121" t="s">
        <v>192</v>
      </c>
      <c r="J852" s="482">
        <v>23.5</v>
      </c>
      <c r="K852" s="442">
        <v>1</v>
      </c>
      <c r="L852" s="512"/>
      <c r="M852" s="493">
        <v>104</v>
      </c>
      <c r="N852" s="284"/>
      <c r="O852" s="159" t="e">
        <f t="shared" si="68"/>
        <v>#DIV/0!</v>
      </c>
      <c r="P852" s="159">
        <f t="shared" si="69"/>
        <v>0</v>
      </c>
      <c r="Q852" s="160">
        <f>IF(M852="nio",0,IF(M852&gt;0,VLOOKUP(G852,'3-Productie normen'!A:L,VLOOKUP(M852,'3-Productie normen'!O:P,2,FALSE),FALSE)))</f>
        <v>0</v>
      </c>
      <c r="R852" s="160">
        <f t="shared" si="66"/>
        <v>0</v>
      </c>
      <c r="S852" s="161" t="str">
        <f>VLOOKUP(G852,'3-Productie normen'!A:L,10,FALSE)</f>
        <v>BEH</v>
      </c>
      <c r="T852" s="478" t="s">
        <v>421</v>
      </c>
      <c r="V852" s="123">
        <f t="shared" si="70"/>
        <v>2444</v>
      </c>
    </row>
    <row r="853" spans="1:22" ht="14.1" customHeight="1">
      <c r="A853" s="138">
        <f t="shared" si="67"/>
        <v>853</v>
      </c>
      <c r="B853" s="121" t="s">
        <v>121</v>
      </c>
      <c r="C853" s="121" t="s">
        <v>420</v>
      </c>
      <c r="D853" s="285" t="s">
        <v>190</v>
      </c>
      <c r="E853" s="121"/>
      <c r="F853" s="121" t="s">
        <v>265</v>
      </c>
      <c r="G853" s="121" t="s">
        <v>140</v>
      </c>
      <c r="H853" s="121" t="s">
        <v>191</v>
      </c>
      <c r="I853" s="121" t="s">
        <v>192</v>
      </c>
      <c r="J853" s="482">
        <v>18.5</v>
      </c>
      <c r="K853" s="442">
        <v>1</v>
      </c>
      <c r="L853" s="512"/>
      <c r="M853" s="493">
        <v>104</v>
      </c>
      <c r="N853" s="284"/>
      <c r="O853" s="159" t="e">
        <f t="shared" si="68"/>
        <v>#DIV/0!</v>
      </c>
      <c r="P853" s="159">
        <f t="shared" si="69"/>
        <v>0</v>
      </c>
      <c r="Q853" s="160">
        <f>IF(M853="nio",0,IF(M853&gt;0,VLOOKUP(G853,'3-Productie normen'!A:L,VLOOKUP(M853,'3-Productie normen'!O:P,2,FALSE),FALSE)))</f>
        <v>0</v>
      </c>
      <c r="R853" s="160">
        <f t="shared" si="66"/>
        <v>0</v>
      </c>
      <c r="S853" s="161" t="str">
        <f>VLOOKUP(G853,'3-Productie normen'!A:L,10,FALSE)</f>
        <v>BEH</v>
      </c>
      <c r="T853" s="478" t="s">
        <v>421</v>
      </c>
      <c r="V853" s="123">
        <f t="shared" si="70"/>
        <v>1924</v>
      </c>
    </row>
    <row r="854" spans="1:22" ht="14.1" customHeight="1">
      <c r="A854" s="138">
        <f t="shared" si="67"/>
        <v>854</v>
      </c>
      <c r="B854" s="121" t="s">
        <v>121</v>
      </c>
      <c r="C854" s="121" t="s">
        <v>420</v>
      </c>
      <c r="D854" s="285" t="s">
        <v>190</v>
      </c>
      <c r="E854" s="121"/>
      <c r="F854" s="121" t="s">
        <v>247</v>
      </c>
      <c r="G854" s="121" t="s">
        <v>160</v>
      </c>
      <c r="H854" s="121" t="s">
        <v>191</v>
      </c>
      <c r="I854" s="121" t="s">
        <v>192</v>
      </c>
      <c r="J854" s="482">
        <v>9.5</v>
      </c>
      <c r="K854" s="442">
        <v>1</v>
      </c>
      <c r="L854" s="512"/>
      <c r="M854" s="493">
        <v>104</v>
      </c>
      <c r="N854" s="284"/>
      <c r="O854" s="159" t="e">
        <f t="shared" si="68"/>
        <v>#DIV/0!</v>
      </c>
      <c r="P854" s="159">
        <f t="shared" si="69"/>
        <v>0</v>
      </c>
      <c r="Q854" s="160">
        <f>IF(M854="nio",0,IF(M854&gt;0,VLOOKUP(G854,'3-Productie normen'!A:L,VLOOKUP(M854,'3-Productie normen'!O:P,2,FALSE),FALSE)))</f>
        <v>0</v>
      </c>
      <c r="R854" s="160">
        <f t="shared" si="66"/>
        <v>0</v>
      </c>
      <c r="S854" s="161" t="str">
        <f>VLOOKUP(G854,'3-Productie normen'!A:L,10,FALSE)</f>
        <v>S</v>
      </c>
      <c r="T854" s="478" t="s">
        <v>421</v>
      </c>
      <c r="V854" s="123">
        <f t="shared" si="70"/>
        <v>988</v>
      </c>
    </row>
    <row r="855" spans="1:22" ht="14.1" customHeight="1">
      <c r="A855" s="138">
        <f t="shared" si="67"/>
        <v>855</v>
      </c>
      <c r="B855" s="121" t="s">
        <v>121</v>
      </c>
      <c r="C855" s="121" t="s">
        <v>420</v>
      </c>
      <c r="D855" s="285" t="s">
        <v>190</v>
      </c>
      <c r="E855" s="121"/>
      <c r="F855" s="121" t="s">
        <v>280</v>
      </c>
      <c r="G855" s="121" t="s">
        <v>157</v>
      </c>
      <c r="H855" s="121" t="s">
        <v>191</v>
      </c>
      <c r="I855" s="121" t="s">
        <v>192</v>
      </c>
      <c r="J855" s="482">
        <v>6</v>
      </c>
      <c r="K855" s="442">
        <v>1</v>
      </c>
      <c r="L855" s="512"/>
      <c r="M855" s="493">
        <v>104</v>
      </c>
      <c r="N855" s="284"/>
      <c r="O855" s="159" t="e">
        <f t="shared" si="68"/>
        <v>#DIV/0!</v>
      </c>
      <c r="P855" s="159">
        <f t="shared" si="69"/>
        <v>0</v>
      </c>
      <c r="Q855" s="160">
        <f>IF(M855="nio",0,IF(M855&gt;0,VLOOKUP(G855,'3-Productie normen'!A:L,VLOOKUP(M855,'3-Productie normen'!O:P,2,FALSE),FALSE)))</f>
        <v>0</v>
      </c>
      <c r="R855" s="160">
        <f t="shared" si="66"/>
        <v>0</v>
      </c>
      <c r="S855" s="161" t="str">
        <f>VLOOKUP(G855,'3-Productie normen'!A:L,10,FALSE)</f>
        <v>V</v>
      </c>
      <c r="T855" s="478" t="s">
        <v>421</v>
      </c>
      <c r="V855" s="123">
        <f t="shared" si="70"/>
        <v>624</v>
      </c>
    </row>
    <row r="856" spans="1:22" ht="14.1" customHeight="1">
      <c r="A856" s="138">
        <f t="shared" si="67"/>
        <v>856</v>
      </c>
      <c r="B856" s="121" t="s">
        <v>121</v>
      </c>
      <c r="C856" s="121" t="s">
        <v>420</v>
      </c>
      <c r="D856" s="285" t="s">
        <v>190</v>
      </c>
      <c r="E856" s="121"/>
      <c r="F856" s="121" t="s">
        <v>142</v>
      </c>
      <c r="G856" s="121" t="s">
        <v>142</v>
      </c>
      <c r="H856" s="121" t="s">
        <v>191</v>
      </c>
      <c r="I856" s="121" t="s">
        <v>192</v>
      </c>
      <c r="J856" s="482">
        <v>9</v>
      </c>
      <c r="K856" s="442">
        <v>1</v>
      </c>
      <c r="L856" s="512"/>
      <c r="M856" s="493">
        <v>104</v>
      </c>
      <c r="N856" s="284"/>
      <c r="O856" s="159" t="e">
        <f t="shared" si="68"/>
        <v>#DIV/0!</v>
      </c>
      <c r="P856" s="159">
        <f t="shared" si="69"/>
        <v>0</v>
      </c>
      <c r="Q856" s="160">
        <f>IF(M856="nio",0,IF(M856&gt;0,VLOOKUP(G856,'3-Productie normen'!A:L,VLOOKUP(M856,'3-Productie normen'!O:P,2,FALSE),FALSE)))</f>
        <v>0</v>
      </c>
      <c r="R856" s="160">
        <f t="shared" si="66"/>
        <v>0</v>
      </c>
      <c r="S856" s="161" t="str">
        <f>VLOOKUP(G856,'3-Productie normen'!A:L,10,FALSE)</f>
        <v>V</v>
      </c>
      <c r="T856" s="478" t="s">
        <v>421</v>
      </c>
      <c r="V856" s="123">
        <f t="shared" si="70"/>
        <v>936</v>
      </c>
    </row>
    <row r="857" spans="1:22" ht="14.1" customHeight="1">
      <c r="A857" s="138">
        <f t="shared" si="67"/>
        <v>857</v>
      </c>
      <c r="B857" s="121" t="s">
        <v>121</v>
      </c>
      <c r="C857" s="121" t="s">
        <v>420</v>
      </c>
      <c r="D857" s="285" t="s">
        <v>190</v>
      </c>
      <c r="E857" s="121"/>
      <c r="F857" s="121" t="s">
        <v>212</v>
      </c>
      <c r="G857" s="121" t="s">
        <v>166</v>
      </c>
      <c r="H857" s="121" t="s">
        <v>191</v>
      </c>
      <c r="I857" s="121" t="s">
        <v>192</v>
      </c>
      <c r="J857" s="482">
        <v>18</v>
      </c>
      <c r="K857" s="442">
        <v>1</v>
      </c>
      <c r="L857" s="512"/>
      <c r="M857" s="493">
        <v>104</v>
      </c>
      <c r="N857" s="284"/>
      <c r="O857" s="159" t="e">
        <f t="shared" si="68"/>
        <v>#DIV/0!</v>
      </c>
      <c r="P857" s="159">
        <f t="shared" si="69"/>
        <v>0</v>
      </c>
      <c r="Q857" s="160">
        <f>IF(M857="nio",0,IF(M857&gt;0,VLOOKUP(G857,'3-Productie normen'!A:L,VLOOKUP(M857,'3-Productie normen'!O:P,2,FALSE),FALSE)))</f>
        <v>0</v>
      </c>
      <c r="R857" s="160">
        <f t="shared" si="66"/>
        <v>0</v>
      </c>
      <c r="S857" s="161" t="str">
        <f>VLOOKUP(G857,'3-Productie normen'!A:L,10,FALSE)</f>
        <v>V</v>
      </c>
      <c r="T857" s="478" t="s">
        <v>421</v>
      </c>
      <c r="V857" s="123">
        <f t="shared" si="70"/>
        <v>1872</v>
      </c>
    </row>
    <row r="858" spans="1:22" ht="14.1" customHeight="1">
      <c r="A858" s="138">
        <f t="shared" si="67"/>
        <v>858</v>
      </c>
      <c r="B858" s="121" t="s">
        <v>121</v>
      </c>
      <c r="C858" s="121" t="s">
        <v>420</v>
      </c>
      <c r="D858" s="285" t="s">
        <v>190</v>
      </c>
      <c r="E858" s="121"/>
      <c r="F858" s="121" t="s">
        <v>200</v>
      </c>
      <c r="G858" s="121" t="s">
        <v>138</v>
      </c>
      <c r="H858" s="121" t="s">
        <v>191</v>
      </c>
      <c r="I858" s="121" t="s">
        <v>192</v>
      </c>
      <c r="J858" s="482">
        <v>25</v>
      </c>
      <c r="K858" s="442">
        <v>1</v>
      </c>
      <c r="L858" s="512"/>
      <c r="M858" s="493">
        <v>104</v>
      </c>
      <c r="N858" s="284"/>
      <c r="O858" s="159" t="e">
        <f t="shared" si="68"/>
        <v>#DIV/0!</v>
      </c>
      <c r="P858" s="159">
        <f t="shared" si="69"/>
        <v>0</v>
      </c>
      <c r="Q858" s="160">
        <f>IF(M858="nio",0,IF(M858&gt;0,VLOOKUP(G858,'3-Productie normen'!A:L,VLOOKUP(M858,'3-Productie normen'!O:P,2,FALSE),FALSE)))</f>
        <v>0</v>
      </c>
      <c r="R858" s="160">
        <f t="shared" si="66"/>
        <v>0</v>
      </c>
      <c r="S858" s="161" t="str">
        <f>VLOOKUP(G858,'3-Productie normen'!A:L,10,FALSE)</f>
        <v>B</v>
      </c>
      <c r="T858" s="478" t="s">
        <v>421</v>
      </c>
      <c r="V858" s="123">
        <f t="shared" si="70"/>
        <v>2600</v>
      </c>
    </row>
    <row r="859" spans="1:22" ht="14.1" customHeight="1">
      <c r="A859" s="138">
        <f t="shared" si="67"/>
        <v>859</v>
      </c>
      <c r="B859" s="121" t="s">
        <v>121</v>
      </c>
      <c r="C859" s="121" t="s">
        <v>420</v>
      </c>
      <c r="D859" s="285" t="s">
        <v>190</v>
      </c>
      <c r="E859" s="121"/>
      <c r="F859" s="121" t="s">
        <v>214</v>
      </c>
      <c r="G859" s="121" t="s">
        <v>168</v>
      </c>
      <c r="H859" s="121"/>
      <c r="I859" s="121"/>
      <c r="J859" s="482"/>
      <c r="K859" s="442">
        <v>1</v>
      </c>
      <c r="L859" s="512"/>
      <c r="M859" s="493" t="s">
        <v>216</v>
      </c>
      <c r="N859" s="284"/>
      <c r="O859" s="159">
        <f t="shared" si="68"/>
        <v>0</v>
      </c>
      <c r="P859" s="159">
        <f t="shared" si="69"/>
        <v>0</v>
      </c>
      <c r="Q859" s="160">
        <f>IF(M859="nio",0,IF(M859&gt;0,VLOOKUP(G859,'3-Productie normen'!A:L,VLOOKUP(M859,'3-Productie normen'!O:P,2,FALSE),FALSE)))</f>
        <v>0</v>
      </c>
      <c r="R859" s="160">
        <f t="shared" si="66"/>
        <v>0</v>
      </c>
      <c r="S859" s="161">
        <f>VLOOKUP(G859,'3-Productie normen'!A:L,10,FALSE)</f>
        <v>0</v>
      </c>
      <c r="T859" s="478" t="s">
        <v>421</v>
      </c>
      <c r="V859" s="123">
        <f t="shared" si="70"/>
        <v>0</v>
      </c>
    </row>
    <row r="860" spans="1:22" ht="14.1" customHeight="1">
      <c r="A860" s="138">
        <f t="shared" si="67"/>
        <v>860</v>
      </c>
      <c r="B860" s="121" t="s">
        <v>99</v>
      </c>
      <c r="C860" s="121" t="s">
        <v>422</v>
      </c>
      <c r="D860" s="285" t="s">
        <v>190</v>
      </c>
      <c r="E860" s="121"/>
      <c r="F860" s="121" t="s">
        <v>142</v>
      </c>
      <c r="G860" s="121" t="s">
        <v>142</v>
      </c>
      <c r="H860" s="121" t="s">
        <v>372</v>
      </c>
      <c r="I860" s="121" t="s">
        <v>196</v>
      </c>
      <c r="J860" s="482">
        <v>5</v>
      </c>
      <c r="K860" s="442">
        <v>1</v>
      </c>
      <c r="L860" s="512"/>
      <c r="M860" s="493">
        <v>104</v>
      </c>
      <c r="N860" s="284"/>
      <c r="O860" s="159" t="e">
        <f t="shared" si="68"/>
        <v>#DIV/0!</v>
      </c>
      <c r="P860" s="159">
        <f t="shared" si="69"/>
        <v>0</v>
      </c>
      <c r="Q860" s="160">
        <f>IF(M860="nio",0,IF(M860&gt;0,VLOOKUP(G860,'3-Productie normen'!A:L,VLOOKUP(M860,'3-Productie normen'!O:P,2,FALSE),FALSE)))</f>
        <v>0</v>
      </c>
      <c r="R860" s="160">
        <f t="shared" si="66"/>
        <v>0</v>
      </c>
      <c r="S860" s="161" t="str">
        <f>VLOOKUP(G860,'3-Productie normen'!A:L,10,FALSE)</f>
        <v>V</v>
      </c>
      <c r="T860" s="478" t="s">
        <v>421</v>
      </c>
      <c r="V860" s="123">
        <f t="shared" si="70"/>
        <v>520</v>
      </c>
    </row>
    <row r="861" spans="1:22" ht="14.1" customHeight="1">
      <c r="A861" s="138">
        <f t="shared" si="67"/>
        <v>861</v>
      </c>
      <c r="B861" s="121" t="s">
        <v>99</v>
      </c>
      <c r="C861" s="121" t="s">
        <v>422</v>
      </c>
      <c r="D861" s="285" t="s">
        <v>190</v>
      </c>
      <c r="E861" s="121"/>
      <c r="F861" s="121" t="s">
        <v>287</v>
      </c>
      <c r="G861" s="121" t="s">
        <v>166</v>
      </c>
      <c r="H861" s="121" t="s">
        <v>372</v>
      </c>
      <c r="I861" s="121" t="s">
        <v>196</v>
      </c>
      <c r="J861" s="482">
        <v>77</v>
      </c>
      <c r="K861" s="442">
        <v>1</v>
      </c>
      <c r="L861" s="512"/>
      <c r="M861" s="493">
        <v>104</v>
      </c>
      <c r="N861" s="284"/>
      <c r="O861" s="159" t="e">
        <f t="shared" si="68"/>
        <v>#DIV/0!</v>
      </c>
      <c r="P861" s="159">
        <f t="shared" si="69"/>
        <v>0</v>
      </c>
      <c r="Q861" s="160">
        <f>IF(M861="nio",0,IF(M861&gt;0,VLOOKUP(G861,'3-Productie normen'!A:L,VLOOKUP(M861,'3-Productie normen'!O:P,2,FALSE),FALSE)))</f>
        <v>0</v>
      </c>
      <c r="R861" s="160">
        <f t="shared" si="66"/>
        <v>0</v>
      </c>
      <c r="S861" s="161" t="str">
        <f>VLOOKUP(G861,'3-Productie normen'!A:L,10,FALSE)</f>
        <v>V</v>
      </c>
      <c r="T861" s="478" t="s">
        <v>421</v>
      </c>
      <c r="V861" s="123">
        <f t="shared" si="70"/>
        <v>8008</v>
      </c>
    </row>
    <row r="862" spans="1:22" ht="14.1" customHeight="1">
      <c r="A862" s="138">
        <f t="shared" si="67"/>
        <v>862</v>
      </c>
      <c r="B862" s="121" t="s">
        <v>99</v>
      </c>
      <c r="C862" s="121" t="s">
        <v>422</v>
      </c>
      <c r="D862" s="285" t="s">
        <v>190</v>
      </c>
      <c r="E862" s="121"/>
      <c r="F862" s="121" t="s">
        <v>423</v>
      </c>
      <c r="G862" s="121" t="s">
        <v>140</v>
      </c>
      <c r="H862" s="121" t="s">
        <v>372</v>
      </c>
      <c r="I862" s="121" t="s">
        <v>196</v>
      </c>
      <c r="J862" s="482">
        <v>14</v>
      </c>
      <c r="K862" s="442">
        <v>1</v>
      </c>
      <c r="L862" s="512"/>
      <c r="M862" s="493">
        <v>104</v>
      </c>
      <c r="N862" s="284"/>
      <c r="O862" s="159" t="e">
        <f t="shared" si="68"/>
        <v>#DIV/0!</v>
      </c>
      <c r="P862" s="159">
        <f t="shared" si="69"/>
        <v>0</v>
      </c>
      <c r="Q862" s="160">
        <f>IF(M862="nio",0,IF(M862&gt;0,VLOOKUP(G862,'3-Productie normen'!A:L,VLOOKUP(M862,'3-Productie normen'!O:P,2,FALSE),FALSE)))</f>
        <v>0</v>
      </c>
      <c r="R862" s="160">
        <f t="shared" si="66"/>
        <v>0</v>
      </c>
      <c r="S862" s="161" t="str">
        <f>VLOOKUP(G862,'3-Productie normen'!A:L,10,FALSE)</f>
        <v>BEH</v>
      </c>
      <c r="T862" s="478" t="s">
        <v>421</v>
      </c>
      <c r="V862" s="123">
        <f t="shared" si="70"/>
        <v>1456</v>
      </c>
    </row>
    <row r="863" spans="1:22" ht="14.1" customHeight="1">
      <c r="A863" s="138">
        <f t="shared" si="67"/>
        <v>863</v>
      </c>
      <c r="B863" s="121" t="s">
        <v>99</v>
      </c>
      <c r="C863" s="121" t="s">
        <v>422</v>
      </c>
      <c r="D863" s="285" t="s">
        <v>190</v>
      </c>
      <c r="E863" s="121"/>
      <c r="F863" s="121" t="s">
        <v>424</v>
      </c>
      <c r="G863" s="121" t="s">
        <v>140</v>
      </c>
      <c r="H863" s="121" t="s">
        <v>372</v>
      </c>
      <c r="I863" s="121" t="s">
        <v>196</v>
      </c>
      <c r="J863" s="482">
        <v>19</v>
      </c>
      <c r="K863" s="442">
        <v>1</v>
      </c>
      <c r="L863" s="512"/>
      <c r="M863" s="493">
        <v>104</v>
      </c>
      <c r="N863" s="284"/>
      <c r="O863" s="159" t="e">
        <f t="shared" si="68"/>
        <v>#DIV/0!</v>
      </c>
      <c r="P863" s="159">
        <f t="shared" si="69"/>
        <v>0</v>
      </c>
      <c r="Q863" s="160">
        <f>IF(M863="nio",0,IF(M863&gt;0,VLOOKUP(G863,'3-Productie normen'!A:L,VLOOKUP(M863,'3-Productie normen'!O:P,2,FALSE),FALSE)))</f>
        <v>0</v>
      </c>
      <c r="R863" s="160">
        <f t="shared" si="66"/>
        <v>0</v>
      </c>
      <c r="S863" s="161" t="str">
        <f>VLOOKUP(G863,'3-Productie normen'!A:L,10,FALSE)</f>
        <v>BEH</v>
      </c>
      <c r="T863" s="478" t="s">
        <v>421</v>
      </c>
      <c r="V863" s="123">
        <f t="shared" si="70"/>
        <v>1976</v>
      </c>
    </row>
    <row r="864" spans="1:22" ht="14.1" customHeight="1">
      <c r="A864" s="138">
        <f t="shared" si="67"/>
        <v>864</v>
      </c>
      <c r="B864" s="121" t="s">
        <v>99</v>
      </c>
      <c r="C864" s="121" t="s">
        <v>422</v>
      </c>
      <c r="D864" s="285" t="s">
        <v>190</v>
      </c>
      <c r="E864" s="121"/>
      <c r="F864" s="121" t="s">
        <v>425</v>
      </c>
      <c r="G864" s="121" t="s">
        <v>140</v>
      </c>
      <c r="H864" s="121" t="s">
        <v>372</v>
      </c>
      <c r="I864" s="121" t="s">
        <v>196</v>
      </c>
      <c r="J864" s="482">
        <v>22.5</v>
      </c>
      <c r="K864" s="442">
        <v>1</v>
      </c>
      <c r="L864" s="512"/>
      <c r="M864" s="493">
        <v>104</v>
      </c>
      <c r="N864" s="284"/>
      <c r="O864" s="159" t="e">
        <f t="shared" si="68"/>
        <v>#DIV/0!</v>
      </c>
      <c r="P864" s="159">
        <f t="shared" si="69"/>
        <v>0</v>
      </c>
      <c r="Q864" s="160">
        <f>IF(M864="nio",0,IF(M864&gt;0,VLOOKUP(G864,'3-Productie normen'!A:L,VLOOKUP(M864,'3-Productie normen'!O:P,2,FALSE),FALSE)))</f>
        <v>0</v>
      </c>
      <c r="R864" s="160">
        <f t="shared" si="66"/>
        <v>0</v>
      </c>
      <c r="S864" s="161" t="str">
        <f>VLOOKUP(G864,'3-Productie normen'!A:L,10,FALSE)</f>
        <v>BEH</v>
      </c>
      <c r="T864" s="478" t="s">
        <v>421</v>
      </c>
      <c r="V864" s="123">
        <f t="shared" si="70"/>
        <v>2340</v>
      </c>
    </row>
    <row r="865" spans="1:22" ht="14.1" customHeight="1">
      <c r="A865" s="138">
        <f t="shared" si="67"/>
        <v>865</v>
      </c>
      <c r="B865" s="121" t="s">
        <v>99</v>
      </c>
      <c r="C865" s="121" t="s">
        <v>422</v>
      </c>
      <c r="D865" s="285" t="s">
        <v>190</v>
      </c>
      <c r="E865" s="121"/>
      <c r="F865" s="121" t="s">
        <v>426</v>
      </c>
      <c r="G865" s="121" t="s">
        <v>155</v>
      </c>
      <c r="H865" s="121" t="s">
        <v>372</v>
      </c>
      <c r="I865" s="121" t="s">
        <v>196</v>
      </c>
      <c r="J865" s="482">
        <v>6.5</v>
      </c>
      <c r="K865" s="442">
        <v>1</v>
      </c>
      <c r="L865" s="512"/>
      <c r="M865" s="493">
        <v>12</v>
      </c>
      <c r="N865" s="284"/>
      <c r="O865" s="159" t="e">
        <f t="shared" si="68"/>
        <v>#DIV/0!</v>
      </c>
      <c r="P865" s="159">
        <f t="shared" si="69"/>
        <v>0</v>
      </c>
      <c r="Q865" s="160">
        <f>IF(M865="nio",0,IF(M865&gt;0,VLOOKUP(G865,'3-Productie normen'!A:L,VLOOKUP(M865,'3-Productie normen'!O:P,2,FALSE),FALSE)))</f>
        <v>0</v>
      </c>
      <c r="R865" s="160">
        <f t="shared" si="66"/>
        <v>0</v>
      </c>
      <c r="S865" s="161" t="str">
        <f>VLOOKUP(G865,'3-Productie normen'!A:L,10,FALSE)</f>
        <v>V</v>
      </c>
      <c r="T865" s="478" t="s">
        <v>421</v>
      </c>
      <c r="V865" s="123">
        <f t="shared" si="70"/>
        <v>78</v>
      </c>
    </row>
    <row r="866" spans="1:22" ht="14.1" customHeight="1">
      <c r="A866" s="138">
        <f t="shared" si="67"/>
        <v>866</v>
      </c>
      <c r="B866" s="121" t="s">
        <v>99</v>
      </c>
      <c r="C866" s="121" t="s">
        <v>422</v>
      </c>
      <c r="D866" s="285" t="s">
        <v>190</v>
      </c>
      <c r="E866" s="121"/>
      <c r="F866" s="121" t="s">
        <v>214</v>
      </c>
      <c r="G866" s="121" t="s">
        <v>168</v>
      </c>
      <c r="H866" s="121" t="s">
        <v>372</v>
      </c>
      <c r="I866" s="121"/>
      <c r="J866" s="482">
        <v>2.5</v>
      </c>
      <c r="K866" s="442">
        <v>1</v>
      </c>
      <c r="L866" s="512"/>
      <c r="M866" s="493" t="s">
        <v>216</v>
      </c>
      <c r="N866" s="284"/>
      <c r="O866" s="159">
        <f t="shared" si="68"/>
        <v>0</v>
      </c>
      <c r="P866" s="159">
        <f t="shared" si="69"/>
        <v>0</v>
      </c>
      <c r="Q866" s="160">
        <f>IF(M866="nio",0,IF(M866&gt;0,VLOOKUP(G866,'3-Productie normen'!A:L,VLOOKUP(M866,'3-Productie normen'!O:P,2,FALSE),FALSE)))</f>
        <v>0</v>
      </c>
      <c r="R866" s="160">
        <f t="shared" si="66"/>
        <v>0</v>
      </c>
      <c r="S866" s="161">
        <f>VLOOKUP(G866,'3-Productie normen'!A:L,10,FALSE)</f>
        <v>0</v>
      </c>
      <c r="T866" s="478" t="s">
        <v>421</v>
      </c>
      <c r="V866" s="123">
        <f t="shared" si="70"/>
        <v>0</v>
      </c>
    </row>
    <row r="867" spans="1:22" ht="14.1" customHeight="1">
      <c r="A867" s="138">
        <f t="shared" si="67"/>
        <v>867</v>
      </c>
      <c r="B867" s="121" t="s">
        <v>99</v>
      </c>
      <c r="C867" s="121" t="s">
        <v>422</v>
      </c>
      <c r="D867" s="285" t="s">
        <v>190</v>
      </c>
      <c r="E867" s="121"/>
      <c r="F867" s="121" t="s">
        <v>247</v>
      </c>
      <c r="G867" s="121" t="s">
        <v>160</v>
      </c>
      <c r="H867" s="121" t="s">
        <v>372</v>
      </c>
      <c r="I867" s="121" t="s">
        <v>196</v>
      </c>
      <c r="J867" s="482">
        <v>3.75</v>
      </c>
      <c r="K867" s="442">
        <v>1</v>
      </c>
      <c r="L867" s="512"/>
      <c r="M867" s="493">
        <v>104</v>
      </c>
      <c r="N867" s="284"/>
      <c r="O867" s="159" t="e">
        <f t="shared" si="68"/>
        <v>#DIV/0!</v>
      </c>
      <c r="P867" s="159">
        <f t="shared" si="69"/>
        <v>0</v>
      </c>
      <c r="Q867" s="160">
        <f>IF(M867="nio",0,IF(M867&gt;0,VLOOKUP(G867,'3-Productie normen'!A:L,VLOOKUP(M867,'3-Productie normen'!O:P,2,FALSE),FALSE)))</f>
        <v>0</v>
      </c>
      <c r="R867" s="160">
        <f t="shared" si="66"/>
        <v>0</v>
      </c>
      <c r="S867" s="161" t="str">
        <f>VLOOKUP(G867,'3-Productie normen'!A:L,10,FALSE)</f>
        <v>S</v>
      </c>
      <c r="T867" s="478" t="s">
        <v>421</v>
      </c>
      <c r="V867" s="123">
        <f t="shared" si="70"/>
        <v>390</v>
      </c>
    </row>
    <row r="868" spans="1:22" ht="14.1" customHeight="1">
      <c r="A868" s="138">
        <f t="shared" si="67"/>
        <v>868</v>
      </c>
      <c r="B868" s="121" t="s">
        <v>99</v>
      </c>
      <c r="C868" s="121" t="s">
        <v>422</v>
      </c>
      <c r="D868" s="285" t="s">
        <v>190</v>
      </c>
      <c r="E868" s="121"/>
      <c r="F868" s="121" t="s">
        <v>247</v>
      </c>
      <c r="G868" s="121" t="s">
        <v>160</v>
      </c>
      <c r="H868" s="121" t="s">
        <v>372</v>
      </c>
      <c r="I868" s="121" t="s">
        <v>196</v>
      </c>
      <c r="J868" s="482">
        <v>3.75</v>
      </c>
      <c r="K868" s="442">
        <v>1</v>
      </c>
      <c r="L868" s="512"/>
      <c r="M868" s="493">
        <v>104</v>
      </c>
      <c r="N868" s="284"/>
      <c r="O868" s="159" t="e">
        <f t="shared" si="68"/>
        <v>#DIV/0!</v>
      </c>
      <c r="P868" s="159">
        <f t="shared" si="69"/>
        <v>0</v>
      </c>
      <c r="Q868" s="160">
        <f>IF(M868="nio",0,IF(M868&gt;0,VLOOKUP(G868,'3-Productie normen'!A:L,VLOOKUP(M868,'3-Productie normen'!O:P,2,FALSE),FALSE)))</f>
        <v>0</v>
      </c>
      <c r="R868" s="160">
        <f t="shared" si="66"/>
        <v>0</v>
      </c>
      <c r="S868" s="161" t="str">
        <f>VLOOKUP(G868,'3-Productie normen'!A:L,10,FALSE)</f>
        <v>S</v>
      </c>
      <c r="T868" s="478" t="s">
        <v>421</v>
      </c>
      <c r="V868" s="123">
        <f t="shared" si="70"/>
        <v>390</v>
      </c>
    </row>
    <row r="869" spans="1:22" ht="14.1" customHeight="1">
      <c r="A869" s="138">
        <f t="shared" si="67"/>
        <v>869</v>
      </c>
      <c r="B869" s="121" t="s">
        <v>93</v>
      </c>
      <c r="C869" s="121" t="s">
        <v>427</v>
      </c>
      <c r="D869" s="285" t="s">
        <v>190</v>
      </c>
      <c r="E869" s="121"/>
      <c r="F869" s="121" t="s">
        <v>428</v>
      </c>
      <c r="G869" s="121" t="s">
        <v>142</v>
      </c>
      <c r="H869" s="121" t="s">
        <v>429</v>
      </c>
      <c r="I869" s="121" t="s">
        <v>196</v>
      </c>
      <c r="J869" s="482">
        <v>37</v>
      </c>
      <c r="K869" s="442">
        <v>1</v>
      </c>
      <c r="L869" s="512"/>
      <c r="M869" s="493">
        <v>255</v>
      </c>
      <c r="N869" s="284"/>
      <c r="O869" s="159" t="e">
        <f t="shared" si="68"/>
        <v>#DIV/0!</v>
      </c>
      <c r="P869" s="159">
        <f t="shared" si="69"/>
        <v>0</v>
      </c>
      <c r="Q869" s="160">
        <f>IF(M869="nio",0,IF(M869&gt;0,VLOOKUP(G869,'3-Productie normen'!A:L,VLOOKUP(M869,'3-Productie normen'!O:P,2,FALSE),FALSE)))</f>
        <v>0</v>
      </c>
      <c r="R869" s="160">
        <f t="shared" si="66"/>
        <v>0</v>
      </c>
      <c r="S869" s="161" t="str">
        <f>VLOOKUP(G869,'3-Productie normen'!A:L,10,FALSE)</f>
        <v>V</v>
      </c>
      <c r="T869" s="478" t="s">
        <v>421</v>
      </c>
      <c r="V869" s="123">
        <f t="shared" si="70"/>
        <v>9435</v>
      </c>
    </row>
    <row r="870" spans="1:22" ht="14.1" customHeight="1">
      <c r="A870" s="138">
        <f t="shared" si="67"/>
        <v>870</v>
      </c>
      <c r="B870" s="121" t="s">
        <v>93</v>
      </c>
      <c r="C870" s="121" t="s">
        <v>427</v>
      </c>
      <c r="D870" s="285" t="s">
        <v>190</v>
      </c>
      <c r="E870" s="121"/>
      <c r="F870" s="121" t="s">
        <v>430</v>
      </c>
      <c r="G870" s="121" t="s">
        <v>138</v>
      </c>
      <c r="H870" s="121" t="s">
        <v>431</v>
      </c>
      <c r="I870" s="121" t="s">
        <v>192</v>
      </c>
      <c r="J870" s="482">
        <v>32</v>
      </c>
      <c r="K870" s="442">
        <v>1</v>
      </c>
      <c r="L870" s="512"/>
      <c r="M870" s="493">
        <v>255</v>
      </c>
      <c r="N870" s="284"/>
      <c r="O870" s="159" t="e">
        <f t="shared" si="68"/>
        <v>#DIV/0!</v>
      </c>
      <c r="P870" s="159">
        <f t="shared" si="69"/>
        <v>0</v>
      </c>
      <c r="Q870" s="160">
        <f>IF(M870="nio",0,IF(M870&gt;0,VLOOKUP(G870,'3-Productie normen'!A:L,VLOOKUP(M870,'3-Productie normen'!O:P,2,FALSE),FALSE)))</f>
        <v>0</v>
      </c>
      <c r="R870" s="160">
        <f t="shared" si="66"/>
        <v>0</v>
      </c>
      <c r="S870" s="161" t="str">
        <f>VLOOKUP(G870,'3-Productie normen'!A:L,10,FALSE)</f>
        <v>B</v>
      </c>
      <c r="T870" s="478" t="s">
        <v>421</v>
      </c>
      <c r="V870" s="123">
        <f t="shared" si="70"/>
        <v>8160</v>
      </c>
    </row>
    <row r="871" spans="1:22" ht="14.1" customHeight="1">
      <c r="A871" s="138">
        <f t="shared" si="67"/>
        <v>871</v>
      </c>
      <c r="B871" s="121" t="s">
        <v>93</v>
      </c>
      <c r="C871" s="121" t="s">
        <v>427</v>
      </c>
      <c r="D871" s="285" t="s">
        <v>190</v>
      </c>
      <c r="E871" s="121"/>
      <c r="F871" s="121" t="s">
        <v>432</v>
      </c>
      <c r="G871" s="121" t="s">
        <v>160</v>
      </c>
      <c r="H871" s="121" t="s">
        <v>352</v>
      </c>
      <c r="I871" s="121" t="s">
        <v>196</v>
      </c>
      <c r="J871" s="482">
        <v>4</v>
      </c>
      <c r="K871" s="442">
        <v>1</v>
      </c>
      <c r="L871" s="512"/>
      <c r="M871" s="493">
        <v>255</v>
      </c>
      <c r="N871" s="284"/>
      <c r="O871" s="159" t="e">
        <f t="shared" si="68"/>
        <v>#DIV/0!</v>
      </c>
      <c r="P871" s="159">
        <f t="shared" si="69"/>
        <v>0</v>
      </c>
      <c r="Q871" s="160">
        <f>IF(M871="nio",0,IF(M871&gt;0,VLOOKUP(G871,'3-Productie normen'!A:L,VLOOKUP(M871,'3-Productie normen'!O:P,2,FALSE),FALSE)))</f>
        <v>0</v>
      </c>
      <c r="R871" s="160">
        <f t="shared" si="66"/>
        <v>0</v>
      </c>
      <c r="S871" s="161" t="str">
        <f>VLOOKUP(G871,'3-Productie normen'!A:L,10,FALSE)</f>
        <v>S</v>
      </c>
      <c r="T871" s="478" t="s">
        <v>421</v>
      </c>
      <c r="V871" s="123">
        <f t="shared" si="70"/>
        <v>1020</v>
      </c>
    </row>
    <row r="872" spans="1:22" ht="14.1" customHeight="1">
      <c r="A872" s="138">
        <f t="shared" si="67"/>
        <v>872</v>
      </c>
      <c r="B872" s="121" t="s">
        <v>93</v>
      </c>
      <c r="C872" s="121" t="s">
        <v>427</v>
      </c>
      <c r="D872" s="285" t="s">
        <v>190</v>
      </c>
      <c r="E872" s="121"/>
      <c r="F872" s="121" t="s">
        <v>433</v>
      </c>
      <c r="G872" s="121" t="s">
        <v>140</v>
      </c>
      <c r="H872" s="121" t="s">
        <v>431</v>
      </c>
      <c r="I872" s="121" t="s">
        <v>192</v>
      </c>
      <c r="J872" s="482">
        <v>20</v>
      </c>
      <c r="K872" s="442">
        <v>1</v>
      </c>
      <c r="L872" s="512"/>
      <c r="M872" s="493">
        <v>255</v>
      </c>
      <c r="N872" s="284"/>
      <c r="O872" s="159" t="e">
        <f t="shared" si="68"/>
        <v>#DIV/0!</v>
      </c>
      <c r="P872" s="159">
        <f t="shared" si="69"/>
        <v>0</v>
      </c>
      <c r="Q872" s="160">
        <f>IF(M872="nio",0,IF(M872&gt;0,VLOOKUP(G872,'3-Productie normen'!A:L,VLOOKUP(M872,'3-Productie normen'!O:P,2,FALSE),FALSE)))</f>
        <v>0</v>
      </c>
      <c r="R872" s="160">
        <f t="shared" si="66"/>
        <v>0</v>
      </c>
      <c r="S872" s="161" t="str">
        <f>VLOOKUP(G872,'3-Productie normen'!A:L,10,FALSE)</f>
        <v>BEH</v>
      </c>
      <c r="T872" s="478" t="s">
        <v>421</v>
      </c>
      <c r="V872" s="123">
        <f t="shared" si="70"/>
        <v>5100</v>
      </c>
    </row>
    <row r="873" spans="1:22" ht="14.1" customHeight="1">
      <c r="A873" s="138">
        <f t="shared" si="67"/>
        <v>873</v>
      </c>
      <c r="B873" s="121" t="s">
        <v>93</v>
      </c>
      <c r="C873" s="121" t="s">
        <v>427</v>
      </c>
      <c r="D873" s="285" t="s">
        <v>190</v>
      </c>
      <c r="E873" s="121"/>
      <c r="F873" s="121" t="s">
        <v>433</v>
      </c>
      <c r="G873" s="121" t="s">
        <v>140</v>
      </c>
      <c r="H873" s="121" t="s">
        <v>431</v>
      </c>
      <c r="I873" s="121" t="s">
        <v>192</v>
      </c>
      <c r="J873" s="482">
        <v>20</v>
      </c>
      <c r="K873" s="442">
        <v>1</v>
      </c>
      <c r="L873" s="512"/>
      <c r="M873" s="493">
        <v>255</v>
      </c>
      <c r="N873" s="284"/>
      <c r="O873" s="159" t="e">
        <f t="shared" si="68"/>
        <v>#DIV/0!</v>
      </c>
      <c r="P873" s="159">
        <f t="shared" si="69"/>
        <v>0</v>
      </c>
      <c r="Q873" s="160">
        <f>IF(M873="nio",0,IF(M873&gt;0,VLOOKUP(G873,'3-Productie normen'!A:L,VLOOKUP(M873,'3-Productie normen'!O:P,2,FALSE),FALSE)))</f>
        <v>0</v>
      </c>
      <c r="R873" s="160">
        <f t="shared" si="66"/>
        <v>0</v>
      </c>
      <c r="S873" s="161" t="str">
        <f>VLOOKUP(G873,'3-Productie normen'!A:L,10,FALSE)</f>
        <v>BEH</v>
      </c>
      <c r="T873" s="478" t="s">
        <v>421</v>
      </c>
      <c r="V873" s="123">
        <f t="shared" si="70"/>
        <v>5100</v>
      </c>
    </row>
    <row r="874" spans="1:22" ht="14.1" customHeight="1">
      <c r="A874" s="138">
        <f t="shared" si="67"/>
        <v>874</v>
      </c>
      <c r="B874" s="121" t="s">
        <v>93</v>
      </c>
      <c r="C874" s="121" t="s">
        <v>427</v>
      </c>
      <c r="D874" s="285" t="s">
        <v>190</v>
      </c>
      <c r="E874" s="121"/>
      <c r="F874" s="121" t="s">
        <v>434</v>
      </c>
      <c r="G874" s="121" t="s">
        <v>155</v>
      </c>
      <c r="H874" s="121" t="s">
        <v>431</v>
      </c>
      <c r="I874" s="121" t="s">
        <v>192</v>
      </c>
      <c r="J874" s="482">
        <v>7.5</v>
      </c>
      <c r="K874" s="442">
        <v>1</v>
      </c>
      <c r="L874" s="512"/>
      <c r="M874" s="493">
        <v>12</v>
      </c>
      <c r="N874" s="284"/>
      <c r="O874" s="159" t="e">
        <f t="shared" si="68"/>
        <v>#DIV/0!</v>
      </c>
      <c r="P874" s="159">
        <f t="shared" si="69"/>
        <v>0</v>
      </c>
      <c r="Q874" s="160">
        <f>IF(M874="nio",0,IF(M874&gt;0,VLOOKUP(G874,'3-Productie normen'!A:L,VLOOKUP(M874,'3-Productie normen'!O:P,2,FALSE),FALSE)))</f>
        <v>0</v>
      </c>
      <c r="R874" s="160">
        <f t="shared" si="66"/>
        <v>0</v>
      </c>
      <c r="S874" s="161" t="str">
        <f>VLOOKUP(G874,'3-Productie normen'!A:L,10,FALSE)</f>
        <v>V</v>
      </c>
      <c r="T874" s="478" t="s">
        <v>421</v>
      </c>
      <c r="V874" s="123">
        <f t="shared" si="70"/>
        <v>90</v>
      </c>
    </row>
    <row r="875" spans="1:22" ht="14.1" customHeight="1">
      <c r="A875" s="138">
        <f t="shared" si="67"/>
        <v>875</v>
      </c>
      <c r="B875" s="121" t="s">
        <v>93</v>
      </c>
      <c r="C875" s="121" t="s">
        <v>427</v>
      </c>
      <c r="D875" s="285" t="s">
        <v>190</v>
      </c>
      <c r="E875" s="121"/>
      <c r="F875" s="121" t="s">
        <v>433</v>
      </c>
      <c r="G875" s="121" t="s">
        <v>140</v>
      </c>
      <c r="H875" s="121" t="s">
        <v>431</v>
      </c>
      <c r="I875" s="121" t="s">
        <v>192</v>
      </c>
      <c r="J875" s="482">
        <v>25</v>
      </c>
      <c r="K875" s="442">
        <v>1</v>
      </c>
      <c r="L875" s="512"/>
      <c r="M875" s="493">
        <v>255</v>
      </c>
      <c r="N875" s="284"/>
      <c r="O875" s="159" t="e">
        <f t="shared" si="68"/>
        <v>#DIV/0!</v>
      </c>
      <c r="P875" s="159">
        <f t="shared" si="69"/>
        <v>0</v>
      </c>
      <c r="Q875" s="160">
        <f>IF(M875="nio",0,IF(M875&gt;0,VLOOKUP(G875,'3-Productie normen'!A:L,VLOOKUP(M875,'3-Productie normen'!O:P,2,FALSE),FALSE)))</f>
        <v>0</v>
      </c>
      <c r="R875" s="160">
        <f t="shared" si="66"/>
        <v>0</v>
      </c>
      <c r="S875" s="161" t="str">
        <f>VLOOKUP(G875,'3-Productie normen'!A:L,10,FALSE)</f>
        <v>BEH</v>
      </c>
      <c r="T875" s="478" t="s">
        <v>421</v>
      </c>
      <c r="V875" s="123">
        <f t="shared" si="70"/>
        <v>6375</v>
      </c>
    </row>
    <row r="876" spans="1:22" ht="14.1" customHeight="1">
      <c r="A876" s="138">
        <f t="shared" si="67"/>
        <v>876</v>
      </c>
      <c r="B876" s="121" t="s">
        <v>93</v>
      </c>
      <c r="C876" s="121" t="s">
        <v>427</v>
      </c>
      <c r="D876" s="285" t="s">
        <v>190</v>
      </c>
      <c r="E876" s="121"/>
      <c r="F876" s="121" t="s">
        <v>433</v>
      </c>
      <c r="G876" s="121" t="s">
        <v>140</v>
      </c>
      <c r="H876" s="121" t="s">
        <v>431</v>
      </c>
      <c r="I876" s="121" t="s">
        <v>192</v>
      </c>
      <c r="J876" s="482">
        <v>25</v>
      </c>
      <c r="K876" s="442">
        <v>1</v>
      </c>
      <c r="L876" s="512"/>
      <c r="M876" s="493">
        <v>255</v>
      </c>
      <c r="N876" s="284"/>
      <c r="O876" s="159" t="e">
        <f t="shared" si="68"/>
        <v>#DIV/0!</v>
      </c>
      <c r="P876" s="159">
        <f t="shared" si="69"/>
        <v>0</v>
      </c>
      <c r="Q876" s="160">
        <f>IF(M876="nio",0,IF(M876&gt;0,VLOOKUP(G876,'3-Productie normen'!A:L,VLOOKUP(M876,'3-Productie normen'!O:P,2,FALSE),FALSE)))</f>
        <v>0</v>
      </c>
      <c r="R876" s="160">
        <f t="shared" si="66"/>
        <v>0</v>
      </c>
      <c r="S876" s="161" t="str">
        <f>VLOOKUP(G876,'3-Productie normen'!A:L,10,FALSE)</f>
        <v>BEH</v>
      </c>
      <c r="T876" s="478" t="s">
        <v>421</v>
      </c>
      <c r="V876" s="123">
        <f t="shared" si="70"/>
        <v>6375</v>
      </c>
    </row>
    <row r="877" spans="1:22" ht="14.1" customHeight="1">
      <c r="A877" s="138">
        <f t="shared" si="67"/>
        <v>877</v>
      </c>
      <c r="B877" s="121" t="s">
        <v>93</v>
      </c>
      <c r="C877" s="121" t="s">
        <v>427</v>
      </c>
      <c r="D877" s="285" t="s">
        <v>190</v>
      </c>
      <c r="E877" s="121"/>
      <c r="F877" s="121" t="s">
        <v>433</v>
      </c>
      <c r="G877" s="121" t="s">
        <v>140</v>
      </c>
      <c r="H877" s="121" t="s">
        <v>431</v>
      </c>
      <c r="I877" s="121" t="s">
        <v>192</v>
      </c>
      <c r="J877" s="482">
        <v>25</v>
      </c>
      <c r="K877" s="442">
        <v>1</v>
      </c>
      <c r="L877" s="512"/>
      <c r="M877" s="493">
        <v>255</v>
      </c>
      <c r="N877" s="284"/>
      <c r="O877" s="159" t="e">
        <f t="shared" si="68"/>
        <v>#DIV/0!</v>
      </c>
      <c r="P877" s="159">
        <f t="shared" si="69"/>
        <v>0</v>
      </c>
      <c r="Q877" s="160">
        <f>IF(M877="nio",0,IF(M877&gt;0,VLOOKUP(G877,'3-Productie normen'!A:L,VLOOKUP(M877,'3-Productie normen'!O:P,2,FALSE),FALSE)))</f>
        <v>0</v>
      </c>
      <c r="R877" s="160">
        <f t="shared" si="66"/>
        <v>0</v>
      </c>
      <c r="S877" s="161" t="str">
        <f>VLOOKUP(G877,'3-Productie normen'!A:L,10,FALSE)</f>
        <v>BEH</v>
      </c>
      <c r="T877" s="478" t="s">
        <v>421</v>
      </c>
      <c r="V877" s="123">
        <f t="shared" si="70"/>
        <v>6375</v>
      </c>
    </row>
    <row r="878" spans="1:22" ht="14.1" customHeight="1">
      <c r="A878" s="138">
        <f t="shared" si="67"/>
        <v>878</v>
      </c>
      <c r="B878" s="121" t="s">
        <v>93</v>
      </c>
      <c r="C878" s="121" t="s">
        <v>427</v>
      </c>
      <c r="D878" s="285" t="s">
        <v>190</v>
      </c>
      <c r="E878" s="121"/>
      <c r="F878" s="121" t="s">
        <v>435</v>
      </c>
      <c r="G878" s="121" t="s">
        <v>138</v>
      </c>
      <c r="H878" s="121" t="s">
        <v>436</v>
      </c>
      <c r="I878" s="121" t="s">
        <v>202</v>
      </c>
      <c r="J878" s="482">
        <v>36</v>
      </c>
      <c r="K878" s="442">
        <v>1</v>
      </c>
      <c r="L878" s="512"/>
      <c r="M878" s="493">
        <v>255</v>
      </c>
      <c r="N878" s="284"/>
      <c r="O878" s="159" t="e">
        <f t="shared" si="68"/>
        <v>#DIV/0!</v>
      </c>
      <c r="P878" s="159">
        <f t="shared" si="69"/>
        <v>0</v>
      </c>
      <c r="Q878" s="160">
        <f>IF(M878="nio",0,IF(M878&gt;0,VLOOKUP(G878,'3-Productie normen'!A:L,VLOOKUP(M878,'3-Productie normen'!O:P,2,FALSE),FALSE)))</f>
        <v>0</v>
      </c>
      <c r="R878" s="160">
        <f t="shared" si="66"/>
        <v>0</v>
      </c>
      <c r="S878" s="161" t="str">
        <f>VLOOKUP(G878,'3-Productie normen'!A:L,10,FALSE)</f>
        <v>B</v>
      </c>
      <c r="T878" s="478" t="s">
        <v>421</v>
      </c>
      <c r="V878" s="123">
        <f t="shared" si="70"/>
        <v>9180</v>
      </c>
    </row>
    <row r="879" spans="1:22" ht="14.1" customHeight="1">
      <c r="A879" s="138">
        <f t="shared" si="67"/>
        <v>879</v>
      </c>
      <c r="B879" s="121" t="s">
        <v>93</v>
      </c>
      <c r="C879" s="121" t="s">
        <v>427</v>
      </c>
      <c r="D879" s="285" t="s">
        <v>190</v>
      </c>
      <c r="E879" s="121"/>
      <c r="F879" s="121" t="s">
        <v>376</v>
      </c>
      <c r="G879" s="121" t="s">
        <v>163</v>
      </c>
      <c r="H879" s="121" t="s">
        <v>387</v>
      </c>
      <c r="I879" s="121"/>
      <c r="J879" s="482">
        <v>6</v>
      </c>
      <c r="K879" s="442">
        <v>1</v>
      </c>
      <c r="L879" s="512"/>
      <c r="M879" s="493">
        <v>255</v>
      </c>
      <c r="N879" s="284"/>
      <c r="O879" s="159" t="e">
        <f t="shared" si="68"/>
        <v>#DIV/0!</v>
      </c>
      <c r="P879" s="159">
        <f t="shared" si="69"/>
        <v>0</v>
      </c>
      <c r="Q879" s="160">
        <f>IF(M879="nio",0,IF(M879&gt;0,VLOOKUP(G879,'3-Productie normen'!A:L,VLOOKUP(M879,'3-Productie normen'!O:P,2,FALSE),FALSE)))</f>
        <v>0</v>
      </c>
      <c r="R879" s="160">
        <f t="shared" si="66"/>
        <v>0</v>
      </c>
      <c r="S879" s="161" t="str">
        <f>VLOOKUP(G879,'3-Productie normen'!A:L,10,FALSE)</f>
        <v>V</v>
      </c>
      <c r="T879" s="478" t="s">
        <v>421</v>
      </c>
      <c r="V879" s="123">
        <f t="shared" si="70"/>
        <v>1530</v>
      </c>
    </row>
    <row r="880" spans="1:22" ht="14.1" customHeight="1">
      <c r="A880" s="138">
        <f t="shared" si="67"/>
        <v>880</v>
      </c>
      <c r="B880" s="121" t="s">
        <v>93</v>
      </c>
      <c r="C880" s="121" t="s">
        <v>427</v>
      </c>
      <c r="D880" s="285" t="s">
        <v>199</v>
      </c>
      <c r="E880" s="121"/>
      <c r="F880" s="121" t="s">
        <v>437</v>
      </c>
      <c r="G880" s="121" t="s">
        <v>166</v>
      </c>
      <c r="H880" s="121" t="s">
        <v>375</v>
      </c>
      <c r="I880" s="121" t="s">
        <v>202</v>
      </c>
      <c r="J880" s="482">
        <v>6</v>
      </c>
      <c r="K880" s="442">
        <v>1</v>
      </c>
      <c r="L880" s="512"/>
      <c r="M880" s="493">
        <v>255</v>
      </c>
      <c r="N880" s="284"/>
      <c r="O880" s="159" t="e">
        <f t="shared" si="68"/>
        <v>#DIV/0!</v>
      </c>
      <c r="P880" s="159">
        <f t="shared" si="69"/>
        <v>0</v>
      </c>
      <c r="Q880" s="160">
        <f>IF(M880="nio",0,IF(M880&gt;0,VLOOKUP(G880,'3-Productie normen'!A:L,VLOOKUP(M880,'3-Productie normen'!O:P,2,FALSE),FALSE)))</f>
        <v>0</v>
      </c>
      <c r="R880" s="160">
        <f t="shared" si="66"/>
        <v>0</v>
      </c>
      <c r="S880" s="161" t="str">
        <f>VLOOKUP(G880,'3-Productie normen'!A:L,10,FALSE)</f>
        <v>V</v>
      </c>
      <c r="T880" s="478" t="s">
        <v>421</v>
      </c>
      <c r="V880" s="123">
        <f t="shared" si="70"/>
        <v>1530</v>
      </c>
    </row>
    <row r="881" spans="1:22" ht="14.1" customHeight="1">
      <c r="A881" s="138">
        <f t="shared" si="67"/>
        <v>881</v>
      </c>
      <c r="B881" s="121" t="s">
        <v>93</v>
      </c>
      <c r="C881" s="121" t="s">
        <v>427</v>
      </c>
      <c r="D881" s="285" t="s">
        <v>199</v>
      </c>
      <c r="E881" s="121"/>
      <c r="F881" s="121" t="s">
        <v>432</v>
      </c>
      <c r="G881" s="121" t="s">
        <v>160</v>
      </c>
      <c r="H881" s="121" t="s">
        <v>352</v>
      </c>
      <c r="I881" s="121" t="s">
        <v>196</v>
      </c>
      <c r="J881" s="482">
        <v>1.5</v>
      </c>
      <c r="K881" s="442">
        <v>1</v>
      </c>
      <c r="L881" s="512"/>
      <c r="M881" s="493">
        <v>255</v>
      </c>
      <c r="N881" s="284"/>
      <c r="O881" s="159" t="e">
        <f t="shared" si="68"/>
        <v>#DIV/0!</v>
      </c>
      <c r="P881" s="159">
        <f t="shared" si="69"/>
        <v>0</v>
      </c>
      <c r="Q881" s="160">
        <f>IF(M881="nio",0,IF(M881&gt;0,VLOOKUP(G881,'3-Productie normen'!A:L,VLOOKUP(M881,'3-Productie normen'!O:P,2,FALSE),FALSE)))</f>
        <v>0</v>
      </c>
      <c r="R881" s="160">
        <f t="shared" si="66"/>
        <v>0</v>
      </c>
      <c r="S881" s="161" t="str">
        <f>VLOOKUP(G881,'3-Productie normen'!A:L,10,FALSE)</f>
        <v>S</v>
      </c>
      <c r="T881" s="478" t="s">
        <v>421</v>
      </c>
      <c r="V881" s="123">
        <f t="shared" si="70"/>
        <v>382.5</v>
      </c>
    </row>
    <row r="882" spans="1:22" ht="14.1" customHeight="1">
      <c r="A882" s="138">
        <f t="shared" si="67"/>
        <v>882</v>
      </c>
      <c r="B882" s="121" t="s">
        <v>93</v>
      </c>
      <c r="C882" s="121" t="s">
        <v>427</v>
      </c>
      <c r="D882" s="285" t="s">
        <v>199</v>
      </c>
      <c r="E882" s="121"/>
      <c r="F882" s="121" t="s">
        <v>438</v>
      </c>
      <c r="G882" s="121" t="s">
        <v>138</v>
      </c>
      <c r="H882" s="121" t="s">
        <v>375</v>
      </c>
      <c r="I882" s="121" t="s">
        <v>202</v>
      </c>
      <c r="J882" s="482">
        <v>23</v>
      </c>
      <c r="K882" s="442">
        <v>1</v>
      </c>
      <c r="L882" s="512"/>
      <c r="M882" s="493">
        <v>255</v>
      </c>
      <c r="N882" s="284"/>
      <c r="O882" s="159" t="e">
        <f t="shared" si="68"/>
        <v>#DIV/0!</v>
      </c>
      <c r="P882" s="159">
        <f t="shared" si="69"/>
        <v>0</v>
      </c>
      <c r="Q882" s="160">
        <f>IF(M882="nio",0,IF(M882&gt;0,VLOOKUP(G882,'3-Productie normen'!A:L,VLOOKUP(M882,'3-Productie normen'!O:P,2,FALSE),FALSE)))</f>
        <v>0</v>
      </c>
      <c r="R882" s="160">
        <f t="shared" si="66"/>
        <v>0</v>
      </c>
      <c r="S882" s="161" t="str">
        <f>VLOOKUP(G882,'3-Productie normen'!A:L,10,FALSE)</f>
        <v>B</v>
      </c>
      <c r="T882" s="478" t="s">
        <v>421</v>
      </c>
      <c r="V882" s="123">
        <f t="shared" si="70"/>
        <v>5865</v>
      </c>
    </row>
    <row r="883" spans="1:22" ht="14.1" customHeight="1">
      <c r="A883" s="138">
        <f t="shared" si="67"/>
        <v>883</v>
      </c>
      <c r="B883" s="121" t="s">
        <v>93</v>
      </c>
      <c r="C883" s="121" t="s">
        <v>427</v>
      </c>
      <c r="D883" s="285" t="s">
        <v>199</v>
      </c>
      <c r="E883" s="121"/>
      <c r="F883" s="121" t="s">
        <v>438</v>
      </c>
      <c r="G883" s="121" t="s">
        <v>138</v>
      </c>
      <c r="H883" s="121" t="s">
        <v>375</v>
      </c>
      <c r="I883" s="121" t="s">
        <v>202</v>
      </c>
      <c r="J883" s="482">
        <v>36</v>
      </c>
      <c r="K883" s="442">
        <v>1</v>
      </c>
      <c r="L883" s="512"/>
      <c r="M883" s="493">
        <v>255</v>
      </c>
      <c r="N883" s="284"/>
      <c r="O883" s="159" t="e">
        <f t="shared" si="68"/>
        <v>#DIV/0!</v>
      </c>
      <c r="P883" s="159">
        <f t="shared" si="69"/>
        <v>0</v>
      </c>
      <c r="Q883" s="160">
        <f>IF(M883="nio",0,IF(M883&gt;0,VLOOKUP(G883,'3-Productie normen'!A:L,VLOOKUP(M883,'3-Productie normen'!O:P,2,FALSE),FALSE)))</f>
        <v>0</v>
      </c>
      <c r="R883" s="160">
        <f t="shared" si="66"/>
        <v>0</v>
      </c>
      <c r="S883" s="161" t="str">
        <f>VLOOKUP(G883,'3-Productie normen'!A:L,10,FALSE)</f>
        <v>B</v>
      </c>
      <c r="T883" s="478" t="s">
        <v>421</v>
      </c>
      <c r="V883" s="123">
        <f t="shared" si="70"/>
        <v>9180</v>
      </c>
    </row>
    <row r="884" spans="1:22" ht="14.1" customHeight="1">
      <c r="A884" s="138">
        <f t="shared" si="67"/>
        <v>884</v>
      </c>
      <c r="B884" s="121" t="s">
        <v>108</v>
      </c>
      <c r="C884" s="121" t="s">
        <v>439</v>
      </c>
      <c r="D884" s="285" t="s">
        <v>190</v>
      </c>
      <c r="E884" s="121"/>
      <c r="F884" s="121" t="s">
        <v>440</v>
      </c>
      <c r="G884" s="121" t="s">
        <v>166</v>
      </c>
      <c r="H884" s="121" t="s">
        <v>366</v>
      </c>
      <c r="I884" s="121" t="s">
        <v>202</v>
      </c>
      <c r="J884" s="482">
        <v>9.6</v>
      </c>
      <c r="K884" s="442">
        <v>1</v>
      </c>
      <c r="L884" s="512"/>
      <c r="M884" s="493">
        <v>104</v>
      </c>
      <c r="N884" s="284"/>
      <c r="O884" s="159" t="e">
        <f t="shared" si="68"/>
        <v>#DIV/0!</v>
      </c>
      <c r="P884" s="159">
        <f t="shared" si="69"/>
        <v>0</v>
      </c>
      <c r="Q884" s="160">
        <f>IF(M884="nio",0,IF(M884&gt;0,VLOOKUP(G884,'3-Productie normen'!A:L,VLOOKUP(M884,'3-Productie normen'!O:P,2,FALSE),FALSE)))</f>
        <v>0</v>
      </c>
      <c r="R884" s="160">
        <f t="shared" si="66"/>
        <v>0</v>
      </c>
      <c r="S884" s="161" t="str">
        <f>VLOOKUP(G884,'3-Productie normen'!A:L,10,FALSE)</f>
        <v>V</v>
      </c>
      <c r="T884" s="478" t="s">
        <v>421</v>
      </c>
      <c r="V884" s="123">
        <f t="shared" si="70"/>
        <v>998.4</v>
      </c>
    </row>
    <row r="885" spans="1:22" ht="14.1" customHeight="1">
      <c r="A885" s="138">
        <f t="shared" si="67"/>
        <v>885</v>
      </c>
      <c r="B885" s="121" t="s">
        <v>108</v>
      </c>
      <c r="C885" s="121" t="s">
        <v>439</v>
      </c>
      <c r="D885" s="285" t="s">
        <v>190</v>
      </c>
      <c r="E885" s="121"/>
      <c r="F885" s="121" t="s">
        <v>438</v>
      </c>
      <c r="G885" s="121" t="s">
        <v>138</v>
      </c>
      <c r="H885" s="121" t="s">
        <v>431</v>
      </c>
      <c r="I885" s="121" t="s">
        <v>192</v>
      </c>
      <c r="J885" s="482">
        <v>21.9</v>
      </c>
      <c r="K885" s="442">
        <v>1</v>
      </c>
      <c r="L885" s="512"/>
      <c r="M885" s="493">
        <v>104</v>
      </c>
      <c r="N885" s="284"/>
      <c r="O885" s="159" t="e">
        <f t="shared" si="68"/>
        <v>#DIV/0!</v>
      </c>
      <c r="P885" s="159">
        <f t="shared" si="69"/>
        <v>0</v>
      </c>
      <c r="Q885" s="160">
        <f>IF(M885="nio",0,IF(M885&gt;0,VLOOKUP(G885,'3-Productie normen'!A:L,VLOOKUP(M885,'3-Productie normen'!O:P,2,FALSE),FALSE)))</f>
        <v>0</v>
      </c>
      <c r="R885" s="160">
        <f t="shared" si="66"/>
        <v>0</v>
      </c>
      <c r="S885" s="161" t="str">
        <f>VLOOKUP(G885,'3-Productie normen'!A:L,10,FALSE)</f>
        <v>B</v>
      </c>
      <c r="T885" s="478" t="s">
        <v>421</v>
      </c>
      <c r="V885" s="123">
        <f t="shared" si="70"/>
        <v>2277.6</v>
      </c>
    </row>
    <row r="886" spans="1:22" ht="14.1" customHeight="1">
      <c r="A886" s="138">
        <f t="shared" si="67"/>
        <v>886</v>
      </c>
      <c r="B886" s="121" t="s">
        <v>108</v>
      </c>
      <c r="C886" s="121" t="s">
        <v>439</v>
      </c>
      <c r="D886" s="285" t="s">
        <v>190</v>
      </c>
      <c r="E886" s="121"/>
      <c r="F886" s="121" t="s">
        <v>433</v>
      </c>
      <c r="G886" s="121" t="s">
        <v>140</v>
      </c>
      <c r="H886" s="121" t="s">
        <v>431</v>
      </c>
      <c r="I886" s="121" t="s">
        <v>192</v>
      </c>
      <c r="J886" s="482">
        <v>38.200000000000003</v>
      </c>
      <c r="K886" s="442">
        <v>1</v>
      </c>
      <c r="L886" s="512"/>
      <c r="M886" s="493">
        <v>104</v>
      </c>
      <c r="N886" s="284"/>
      <c r="O886" s="159" t="e">
        <f t="shared" si="68"/>
        <v>#DIV/0!</v>
      </c>
      <c r="P886" s="159">
        <f t="shared" si="69"/>
        <v>0</v>
      </c>
      <c r="Q886" s="160">
        <f>IF(M886="nio",0,IF(M886&gt;0,VLOOKUP(G886,'3-Productie normen'!A:L,VLOOKUP(M886,'3-Productie normen'!O:P,2,FALSE),FALSE)))</f>
        <v>0</v>
      </c>
      <c r="R886" s="160">
        <f t="shared" si="66"/>
        <v>0</v>
      </c>
      <c r="S886" s="161" t="str">
        <f>VLOOKUP(G886,'3-Productie normen'!A:L,10,FALSE)</f>
        <v>BEH</v>
      </c>
      <c r="T886" s="478" t="s">
        <v>421</v>
      </c>
      <c r="V886" s="123">
        <f t="shared" si="70"/>
        <v>3972.8</v>
      </c>
    </row>
    <row r="887" spans="1:22" ht="14.1" customHeight="1">
      <c r="A887" s="138">
        <f t="shared" si="67"/>
        <v>887</v>
      </c>
      <c r="B887" s="121" t="s">
        <v>108</v>
      </c>
      <c r="C887" s="121" t="s">
        <v>439</v>
      </c>
      <c r="D887" s="285" t="s">
        <v>190</v>
      </c>
      <c r="E887" s="121"/>
      <c r="F887" s="121" t="s">
        <v>433</v>
      </c>
      <c r="G887" s="121" t="s">
        <v>140</v>
      </c>
      <c r="H887" s="121" t="s">
        <v>431</v>
      </c>
      <c r="I887" s="121" t="s">
        <v>192</v>
      </c>
      <c r="J887" s="482">
        <v>10.4</v>
      </c>
      <c r="K887" s="442">
        <v>1</v>
      </c>
      <c r="L887" s="512"/>
      <c r="M887" s="493">
        <v>104</v>
      </c>
      <c r="N887" s="284"/>
      <c r="O887" s="159" t="e">
        <f t="shared" si="68"/>
        <v>#DIV/0!</v>
      </c>
      <c r="P887" s="159">
        <f t="shared" si="69"/>
        <v>0</v>
      </c>
      <c r="Q887" s="160">
        <f>IF(M887="nio",0,IF(M887&gt;0,VLOOKUP(G887,'3-Productie normen'!A:L,VLOOKUP(M887,'3-Productie normen'!O:P,2,FALSE),FALSE)))</f>
        <v>0</v>
      </c>
      <c r="R887" s="160">
        <f t="shared" si="66"/>
        <v>0</v>
      </c>
      <c r="S887" s="161" t="str">
        <f>VLOOKUP(G887,'3-Productie normen'!A:L,10,FALSE)</f>
        <v>BEH</v>
      </c>
      <c r="T887" s="478" t="s">
        <v>421</v>
      </c>
      <c r="V887" s="123">
        <f t="shared" si="70"/>
        <v>1081.6000000000001</v>
      </c>
    </row>
    <row r="888" spans="1:22" ht="14.1" customHeight="1">
      <c r="A888" s="138">
        <f t="shared" si="67"/>
        <v>888</v>
      </c>
      <c r="B888" s="121" t="s">
        <v>108</v>
      </c>
      <c r="C888" s="121" t="s">
        <v>439</v>
      </c>
      <c r="D888" s="285" t="s">
        <v>190</v>
      </c>
      <c r="E888" s="121"/>
      <c r="F888" s="121" t="s">
        <v>441</v>
      </c>
      <c r="G888" s="121" t="s">
        <v>165</v>
      </c>
      <c r="H888" s="121" t="s">
        <v>431</v>
      </c>
      <c r="I888" s="121" t="s">
        <v>192</v>
      </c>
      <c r="J888" s="482">
        <v>9</v>
      </c>
      <c r="K888" s="442">
        <v>1</v>
      </c>
      <c r="L888" s="512"/>
      <c r="M888" s="493">
        <v>104</v>
      </c>
      <c r="N888" s="284"/>
      <c r="O888" s="159" t="e">
        <f t="shared" si="68"/>
        <v>#DIV/0!</v>
      </c>
      <c r="P888" s="159">
        <f t="shared" si="69"/>
        <v>0</v>
      </c>
      <c r="Q888" s="160">
        <f>IF(M888="nio",0,IF(M888&gt;0,VLOOKUP(G888,'3-Productie normen'!A:L,VLOOKUP(M888,'3-Productie normen'!O:P,2,FALSE),FALSE)))</f>
        <v>0</v>
      </c>
      <c r="R888" s="160">
        <f t="shared" si="66"/>
        <v>0</v>
      </c>
      <c r="S888" s="161" t="str">
        <f>VLOOKUP(G888,'3-Productie normen'!A:L,10,FALSE)</f>
        <v>B</v>
      </c>
      <c r="T888" s="478" t="s">
        <v>421</v>
      </c>
      <c r="V888" s="123">
        <f t="shared" si="70"/>
        <v>936</v>
      </c>
    </row>
    <row r="889" spans="1:22" ht="14.1" customHeight="1">
      <c r="A889" s="138">
        <f t="shared" si="67"/>
        <v>889</v>
      </c>
      <c r="B889" s="121" t="s">
        <v>108</v>
      </c>
      <c r="C889" s="121" t="s">
        <v>439</v>
      </c>
      <c r="D889" s="285" t="s">
        <v>190</v>
      </c>
      <c r="E889" s="121"/>
      <c r="F889" s="121" t="s">
        <v>442</v>
      </c>
      <c r="G889" s="121" t="s">
        <v>166</v>
      </c>
      <c r="H889" s="121" t="s">
        <v>431</v>
      </c>
      <c r="I889" s="121" t="s">
        <v>192</v>
      </c>
      <c r="J889" s="482">
        <v>58.5</v>
      </c>
      <c r="K889" s="442">
        <v>1</v>
      </c>
      <c r="L889" s="512"/>
      <c r="M889" s="493">
        <v>104</v>
      </c>
      <c r="N889" s="284"/>
      <c r="O889" s="159" t="e">
        <f t="shared" si="68"/>
        <v>#DIV/0!</v>
      </c>
      <c r="P889" s="159">
        <f t="shared" si="69"/>
        <v>0</v>
      </c>
      <c r="Q889" s="160">
        <f>IF(M889="nio",0,IF(M889&gt;0,VLOOKUP(G889,'3-Productie normen'!A:L,VLOOKUP(M889,'3-Productie normen'!O:P,2,FALSE),FALSE)))</f>
        <v>0</v>
      </c>
      <c r="R889" s="160">
        <f t="shared" si="66"/>
        <v>0</v>
      </c>
      <c r="S889" s="161" t="str">
        <f>VLOOKUP(G889,'3-Productie normen'!A:L,10,FALSE)</f>
        <v>V</v>
      </c>
      <c r="T889" s="478" t="s">
        <v>421</v>
      </c>
      <c r="V889" s="123">
        <f t="shared" si="70"/>
        <v>6084</v>
      </c>
    </row>
    <row r="890" spans="1:22" ht="14.1" customHeight="1">
      <c r="A890" s="138">
        <f t="shared" si="67"/>
        <v>890</v>
      </c>
      <c r="B890" s="121" t="s">
        <v>108</v>
      </c>
      <c r="C890" s="121" t="s">
        <v>439</v>
      </c>
      <c r="D890" s="285" t="s">
        <v>190</v>
      </c>
      <c r="E890" s="121"/>
      <c r="F890" s="121" t="s">
        <v>443</v>
      </c>
      <c r="G890" s="121" t="s">
        <v>157</v>
      </c>
      <c r="H890" s="121" t="s">
        <v>431</v>
      </c>
      <c r="I890" s="121" t="s">
        <v>192</v>
      </c>
      <c r="J890" s="482">
        <v>10.199999999999999</v>
      </c>
      <c r="K890" s="442">
        <v>1</v>
      </c>
      <c r="L890" s="512"/>
      <c r="M890" s="493">
        <v>104</v>
      </c>
      <c r="N890" s="284"/>
      <c r="O890" s="159" t="e">
        <f t="shared" si="68"/>
        <v>#DIV/0!</v>
      </c>
      <c r="P890" s="159">
        <f t="shared" si="69"/>
        <v>0</v>
      </c>
      <c r="Q890" s="160">
        <f>IF(M890="nio",0,IF(M890&gt;0,VLOOKUP(G890,'3-Productie normen'!A:L,VLOOKUP(M890,'3-Productie normen'!O:P,2,FALSE),FALSE)))</f>
        <v>0</v>
      </c>
      <c r="R890" s="160">
        <f t="shared" si="66"/>
        <v>0</v>
      </c>
      <c r="S890" s="161" t="str">
        <f>VLOOKUP(G890,'3-Productie normen'!A:L,10,FALSE)</f>
        <v>V</v>
      </c>
      <c r="T890" s="478" t="s">
        <v>421</v>
      </c>
      <c r="V890" s="123">
        <f t="shared" si="70"/>
        <v>1060.8</v>
      </c>
    </row>
    <row r="891" spans="1:22" ht="14.1" customHeight="1">
      <c r="A891" s="138">
        <f t="shared" si="67"/>
        <v>891</v>
      </c>
      <c r="B891" s="121" t="s">
        <v>108</v>
      </c>
      <c r="C891" s="121" t="s">
        <v>439</v>
      </c>
      <c r="D891" s="285" t="s">
        <v>190</v>
      </c>
      <c r="E891" s="121"/>
      <c r="F891" s="121" t="s">
        <v>432</v>
      </c>
      <c r="G891" s="121" t="s">
        <v>160</v>
      </c>
      <c r="H891" s="121" t="s">
        <v>352</v>
      </c>
      <c r="I891" s="121" t="s">
        <v>196</v>
      </c>
      <c r="J891" s="482">
        <v>1.8</v>
      </c>
      <c r="K891" s="442">
        <v>1</v>
      </c>
      <c r="L891" s="512"/>
      <c r="M891" s="493">
        <v>104</v>
      </c>
      <c r="N891" s="284"/>
      <c r="O891" s="159" t="e">
        <f t="shared" si="68"/>
        <v>#DIV/0!</v>
      </c>
      <c r="P891" s="159">
        <f t="shared" si="69"/>
        <v>0</v>
      </c>
      <c r="Q891" s="160">
        <f>IF(M891="nio",0,IF(M891&gt;0,VLOOKUP(G891,'3-Productie normen'!A:L,VLOOKUP(M891,'3-Productie normen'!O:P,2,FALSE),FALSE)))</f>
        <v>0</v>
      </c>
      <c r="R891" s="160">
        <f t="shared" si="66"/>
        <v>0</v>
      </c>
      <c r="S891" s="161" t="str">
        <f>VLOOKUP(G891,'3-Productie normen'!A:L,10,FALSE)</f>
        <v>S</v>
      </c>
      <c r="T891" s="478" t="s">
        <v>421</v>
      </c>
      <c r="V891" s="123">
        <f t="shared" si="70"/>
        <v>187.20000000000002</v>
      </c>
    </row>
    <row r="892" spans="1:22" ht="14.1" customHeight="1">
      <c r="A892" s="138">
        <f t="shared" si="67"/>
        <v>892</v>
      </c>
      <c r="B892" s="121" t="s">
        <v>108</v>
      </c>
      <c r="C892" s="121" t="s">
        <v>439</v>
      </c>
      <c r="D892" s="285" t="s">
        <v>190</v>
      </c>
      <c r="E892" s="121"/>
      <c r="F892" s="121" t="s">
        <v>432</v>
      </c>
      <c r="G892" s="121" t="s">
        <v>160</v>
      </c>
      <c r="H892" s="121" t="s">
        <v>352</v>
      </c>
      <c r="I892" s="121" t="s">
        <v>196</v>
      </c>
      <c r="J892" s="482">
        <v>1.8</v>
      </c>
      <c r="K892" s="442">
        <v>1</v>
      </c>
      <c r="L892" s="512"/>
      <c r="M892" s="493">
        <v>104</v>
      </c>
      <c r="N892" s="284"/>
      <c r="O892" s="159" t="e">
        <f t="shared" si="68"/>
        <v>#DIV/0!</v>
      </c>
      <c r="P892" s="159">
        <f t="shared" si="69"/>
        <v>0</v>
      </c>
      <c r="Q892" s="160">
        <f>IF(M892="nio",0,IF(M892&gt;0,VLOOKUP(G892,'3-Productie normen'!A:L,VLOOKUP(M892,'3-Productie normen'!O:P,2,FALSE),FALSE)))</f>
        <v>0</v>
      </c>
      <c r="R892" s="160">
        <f t="shared" si="66"/>
        <v>0</v>
      </c>
      <c r="S892" s="161" t="str">
        <f>VLOOKUP(G892,'3-Productie normen'!A:L,10,FALSE)</f>
        <v>S</v>
      </c>
      <c r="T892" s="478" t="s">
        <v>421</v>
      </c>
      <c r="V892" s="123">
        <f t="shared" si="70"/>
        <v>187.20000000000002</v>
      </c>
    </row>
    <row r="893" spans="1:22" ht="14.1" customHeight="1">
      <c r="A893" s="138">
        <f t="shared" si="67"/>
        <v>893</v>
      </c>
      <c r="B893" s="121" t="s">
        <v>108</v>
      </c>
      <c r="C893" s="121" t="s">
        <v>439</v>
      </c>
      <c r="D893" s="285" t="s">
        <v>190</v>
      </c>
      <c r="E893" s="121"/>
      <c r="F893" s="121" t="s">
        <v>434</v>
      </c>
      <c r="G893" s="121" t="s">
        <v>155</v>
      </c>
      <c r="H893" s="121" t="s">
        <v>375</v>
      </c>
      <c r="I893" s="121" t="s">
        <v>202</v>
      </c>
      <c r="J893" s="482">
        <v>8</v>
      </c>
      <c r="K893" s="442">
        <v>1</v>
      </c>
      <c r="L893" s="512"/>
      <c r="M893" s="493">
        <v>12</v>
      </c>
      <c r="N893" s="284"/>
      <c r="O893" s="159" t="e">
        <f t="shared" si="68"/>
        <v>#DIV/0!</v>
      </c>
      <c r="P893" s="159">
        <f t="shared" si="69"/>
        <v>0</v>
      </c>
      <c r="Q893" s="160">
        <f>IF(M893="nio",0,IF(M893&gt;0,VLOOKUP(G893,'3-Productie normen'!A:L,VLOOKUP(M893,'3-Productie normen'!O:P,2,FALSE),FALSE)))</f>
        <v>0</v>
      </c>
      <c r="R893" s="160">
        <f t="shared" si="66"/>
        <v>0</v>
      </c>
      <c r="S893" s="161" t="str">
        <f>VLOOKUP(G893,'3-Productie normen'!A:L,10,FALSE)</f>
        <v>V</v>
      </c>
      <c r="T893" s="478" t="s">
        <v>421</v>
      </c>
      <c r="V893" s="123">
        <f t="shared" si="70"/>
        <v>96</v>
      </c>
    </row>
    <row r="894" spans="1:22" ht="14.1" customHeight="1">
      <c r="A894" s="138">
        <f t="shared" si="67"/>
        <v>894</v>
      </c>
      <c r="B894" s="121" t="s">
        <v>80</v>
      </c>
      <c r="C894" s="121" t="s">
        <v>444</v>
      </c>
      <c r="D894" s="285" t="s">
        <v>190</v>
      </c>
      <c r="E894" s="121"/>
      <c r="F894" s="121" t="s">
        <v>445</v>
      </c>
      <c r="G894" s="121" t="s">
        <v>142</v>
      </c>
      <c r="H894" s="121" t="s">
        <v>366</v>
      </c>
      <c r="I894" s="121" t="s">
        <v>202</v>
      </c>
      <c r="J894" s="482">
        <v>15</v>
      </c>
      <c r="K894" s="442">
        <v>1</v>
      </c>
      <c r="L894" s="512"/>
      <c r="M894" s="493">
        <v>255</v>
      </c>
      <c r="N894" s="284"/>
      <c r="O894" s="159" t="e">
        <f t="shared" si="68"/>
        <v>#DIV/0!</v>
      </c>
      <c r="P894" s="159">
        <f t="shared" si="69"/>
        <v>0</v>
      </c>
      <c r="Q894" s="160">
        <f>IF(M894="nio",0,IF(M894&gt;0,VLOOKUP(G894,'3-Productie normen'!A:L,VLOOKUP(M894,'3-Productie normen'!O:P,2,FALSE),FALSE)))</f>
        <v>0</v>
      </c>
      <c r="R894" s="160">
        <f t="shared" si="66"/>
        <v>0</v>
      </c>
      <c r="S894" s="161" t="str">
        <f>VLOOKUP(G894,'3-Productie normen'!A:L,10,FALSE)</f>
        <v>V</v>
      </c>
      <c r="T894" s="478" t="s">
        <v>446</v>
      </c>
      <c r="V894" s="123">
        <f t="shared" si="70"/>
        <v>3825</v>
      </c>
    </row>
    <row r="895" spans="1:22" ht="14.1" customHeight="1">
      <c r="A895" s="138">
        <f t="shared" si="67"/>
        <v>895</v>
      </c>
      <c r="B895" s="121" t="s">
        <v>80</v>
      </c>
      <c r="C895" s="121" t="s">
        <v>444</v>
      </c>
      <c r="D895" s="285" t="s">
        <v>190</v>
      </c>
      <c r="E895" s="121"/>
      <c r="F895" s="121" t="s">
        <v>432</v>
      </c>
      <c r="G895" s="121" t="s">
        <v>160</v>
      </c>
      <c r="H895" s="121" t="s">
        <v>352</v>
      </c>
      <c r="I895" s="121" t="s">
        <v>196</v>
      </c>
      <c r="J895" s="482">
        <v>6</v>
      </c>
      <c r="K895" s="442">
        <v>1</v>
      </c>
      <c r="L895" s="512"/>
      <c r="M895" s="493">
        <v>255</v>
      </c>
      <c r="N895" s="284"/>
      <c r="O895" s="159" t="e">
        <f t="shared" si="68"/>
        <v>#DIV/0!</v>
      </c>
      <c r="P895" s="159">
        <f t="shared" si="69"/>
        <v>0</v>
      </c>
      <c r="Q895" s="160">
        <f>IF(M895="nio",0,IF(M895&gt;0,VLOOKUP(G895,'3-Productie normen'!A:L,VLOOKUP(M895,'3-Productie normen'!O:P,2,FALSE),FALSE)))</f>
        <v>0</v>
      </c>
      <c r="R895" s="160">
        <f t="shared" si="66"/>
        <v>0</v>
      </c>
      <c r="S895" s="161" t="str">
        <f>VLOOKUP(G895,'3-Productie normen'!A:L,10,FALSE)</f>
        <v>S</v>
      </c>
      <c r="T895" s="478" t="s">
        <v>446</v>
      </c>
      <c r="V895" s="123">
        <f t="shared" si="70"/>
        <v>1530</v>
      </c>
    </row>
    <row r="896" spans="1:22" ht="14.1" customHeight="1">
      <c r="A896" s="138">
        <f t="shared" si="67"/>
        <v>896</v>
      </c>
      <c r="B896" s="121" t="s">
        <v>80</v>
      </c>
      <c r="C896" s="121" t="s">
        <v>444</v>
      </c>
      <c r="D896" s="285" t="s">
        <v>190</v>
      </c>
      <c r="E896" s="121"/>
      <c r="F896" s="121" t="s">
        <v>434</v>
      </c>
      <c r="G896" s="121" t="s">
        <v>155</v>
      </c>
      <c r="H896" s="121" t="s">
        <v>431</v>
      </c>
      <c r="I896" s="121" t="s">
        <v>192</v>
      </c>
      <c r="J896" s="482">
        <v>12</v>
      </c>
      <c r="K896" s="442">
        <v>1</v>
      </c>
      <c r="L896" s="512"/>
      <c r="M896" s="493">
        <v>12</v>
      </c>
      <c r="N896" s="284"/>
      <c r="O896" s="159" t="e">
        <f t="shared" si="68"/>
        <v>#DIV/0!</v>
      </c>
      <c r="P896" s="159">
        <f t="shared" si="69"/>
        <v>0</v>
      </c>
      <c r="Q896" s="160">
        <f>IF(M896="nio",0,IF(M896&gt;0,VLOOKUP(G896,'3-Productie normen'!A:L,VLOOKUP(M896,'3-Productie normen'!O:P,2,FALSE),FALSE)))</f>
        <v>0</v>
      </c>
      <c r="R896" s="160">
        <f t="shared" si="66"/>
        <v>0</v>
      </c>
      <c r="S896" s="161" t="str">
        <f>VLOOKUP(G896,'3-Productie normen'!A:L,10,FALSE)</f>
        <v>V</v>
      </c>
      <c r="T896" s="478" t="s">
        <v>446</v>
      </c>
      <c r="V896" s="123">
        <f t="shared" si="70"/>
        <v>144</v>
      </c>
    </row>
    <row r="897" spans="1:22" ht="14.1" customHeight="1">
      <c r="A897" s="138">
        <f t="shared" si="67"/>
        <v>897</v>
      </c>
      <c r="B897" s="121" t="s">
        <v>80</v>
      </c>
      <c r="C897" s="121" t="s">
        <v>444</v>
      </c>
      <c r="D897" s="285" t="s">
        <v>190</v>
      </c>
      <c r="E897" s="121"/>
      <c r="F897" s="121" t="s">
        <v>442</v>
      </c>
      <c r="G897" s="121" t="s">
        <v>166</v>
      </c>
      <c r="H897" s="121" t="s">
        <v>431</v>
      </c>
      <c r="I897" s="121" t="s">
        <v>192</v>
      </c>
      <c r="J897" s="482">
        <v>97</v>
      </c>
      <c r="K897" s="442">
        <v>1</v>
      </c>
      <c r="L897" s="512"/>
      <c r="M897" s="493">
        <v>255</v>
      </c>
      <c r="N897" s="284"/>
      <c r="O897" s="159" t="e">
        <f t="shared" si="68"/>
        <v>#DIV/0!</v>
      </c>
      <c r="P897" s="159">
        <f t="shared" si="69"/>
        <v>0</v>
      </c>
      <c r="Q897" s="160">
        <f>IF(M897="nio",0,IF(M897&gt;0,VLOOKUP(G897,'3-Productie normen'!A:L,VLOOKUP(M897,'3-Productie normen'!O:P,2,FALSE),FALSE)))</f>
        <v>0</v>
      </c>
      <c r="R897" s="160">
        <f t="shared" si="66"/>
        <v>0</v>
      </c>
      <c r="S897" s="161" t="str">
        <f>VLOOKUP(G897,'3-Productie normen'!A:L,10,FALSE)</f>
        <v>V</v>
      </c>
      <c r="T897" s="478" t="s">
        <v>446</v>
      </c>
      <c r="V897" s="123">
        <f t="shared" si="70"/>
        <v>24735</v>
      </c>
    </row>
    <row r="898" spans="1:22" ht="14.1" customHeight="1">
      <c r="A898" s="138">
        <f t="shared" si="67"/>
        <v>898</v>
      </c>
      <c r="B898" s="121" t="s">
        <v>80</v>
      </c>
      <c r="C898" s="121" t="s">
        <v>444</v>
      </c>
      <c r="D898" s="285" t="s">
        <v>190</v>
      </c>
      <c r="E898" s="121"/>
      <c r="F898" s="121" t="s">
        <v>433</v>
      </c>
      <c r="G898" s="121" t="s">
        <v>140</v>
      </c>
      <c r="H898" s="121" t="s">
        <v>372</v>
      </c>
      <c r="I898" s="121" t="s">
        <v>196</v>
      </c>
      <c r="J898" s="482">
        <v>22</v>
      </c>
      <c r="K898" s="442">
        <v>1</v>
      </c>
      <c r="L898" s="512"/>
      <c r="M898" s="493">
        <v>255</v>
      </c>
      <c r="N898" s="284"/>
      <c r="O898" s="159" t="e">
        <f t="shared" si="68"/>
        <v>#DIV/0!</v>
      </c>
      <c r="P898" s="159">
        <f t="shared" si="69"/>
        <v>0</v>
      </c>
      <c r="Q898" s="160">
        <f>IF(M898="nio",0,IF(M898&gt;0,VLOOKUP(G898,'3-Productie normen'!A:L,VLOOKUP(M898,'3-Productie normen'!O:P,2,FALSE),FALSE)))</f>
        <v>0</v>
      </c>
      <c r="R898" s="160">
        <f t="shared" ref="R898:R961" si="71">IF(N898&gt;0,Q898*$R$8,0)</f>
        <v>0</v>
      </c>
      <c r="S898" s="161" t="str">
        <f>VLOOKUP(G898,'3-Productie normen'!A:L,10,FALSE)</f>
        <v>BEH</v>
      </c>
      <c r="T898" s="478" t="s">
        <v>446</v>
      </c>
      <c r="V898" s="123">
        <f t="shared" si="70"/>
        <v>5610</v>
      </c>
    </row>
    <row r="899" spans="1:22" ht="14.1" customHeight="1">
      <c r="A899" s="138">
        <f t="shared" ref="A899:A962" si="72">A898+1</f>
        <v>899</v>
      </c>
      <c r="B899" s="121" t="s">
        <v>80</v>
      </c>
      <c r="C899" s="121" t="s">
        <v>444</v>
      </c>
      <c r="D899" s="285" t="s">
        <v>190</v>
      </c>
      <c r="E899" s="121"/>
      <c r="F899" s="121" t="s">
        <v>433</v>
      </c>
      <c r="G899" s="121" t="s">
        <v>140</v>
      </c>
      <c r="H899" s="121" t="s">
        <v>372</v>
      </c>
      <c r="I899" s="121" t="s">
        <v>196</v>
      </c>
      <c r="J899" s="482">
        <v>26</v>
      </c>
      <c r="K899" s="442">
        <v>1</v>
      </c>
      <c r="L899" s="512"/>
      <c r="M899" s="493">
        <v>255</v>
      </c>
      <c r="N899" s="284"/>
      <c r="O899" s="159" t="e">
        <f t="shared" si="68"/>
        <v>#DIV/0!</v>
      </c>
      <c r="P899" s="159">
        <f t="shared" si="69"/>
        <v>0</v>
      </c>
      <c r="Q899" s="160">
        <f>IF(M899="nio",0,IF(M899&gt;0,VLOOKUP(G899,'3-Productie normen'!A:L,VLOOKUP(M899,'3-Productie normen'!O:P,2,FALSE),FALSE)))</f>
        <v>0</v>
      </c>
      <c r="R899" s="160">
        <f t="shared" si="71"/>
        <v>0</v>
      </c>
      <c r="S899" s="161" t="str">
        <f>VLOOKUP(G899,'3-Productie normen'!A:L,10,FALSE)</f>
        <v>BEH</v>
      </c>
      <c r="T899" s="478" t="s">
        <v>446</v>
      </c>
      <c r="V899" s="123">
        <f t="shared" si="70"/>
        <v>6630</v>
      </c>
    </row>
    <row r="900" spans="1:22" ht="14.1" customHeight="1">
      <c r="A900" s="138">
        <f t="shared" si="72"/>
        <v>900</v>
      </c>
      <c r="B900" s="121" t="s">
        <v>80</v>
      </c>
      <c r="C900" s="121" t="s">
        <v>444</v>
      </c>
      <c r="D900" s="285" t="s">
        <v>190</v>
      </c>
      <c r="E900" s="121"/>
      <c r="F900" s="121" t="s">
        <v>433</v>
      </c>
      <c r="G900" s="121" t="s">
        <v>140</v>
      </c>
      <c r="H900" s="121" t="s">
        <v>372</v>
      </c>
      <c r="I900" s="121" t="s">
        <v>196</v>
      </c>
      <c r="J900" s="482">
        <v>25</v>
      </c>
      <c r="K900" s="442">
        <v>1</v>
      </c>
      <c r="L900" s="512"/>
      <c r="M900" s="493">
        <v>255</v>
      </c>
      <c r="N900" s="284"/>
      <c r="O900" s="159" t="e">
        <f t="shared" si="68"/>
        <v>#DIV/0!</v>
      </c>
      <c r="P900" s="159">
        <f t="shared" si="69"/>
        <v>0</v>
      </c>
      <c r="Q900" s="160">
        <f>IF(M900="nio",0,IF(M900&gt;0,VLOOKUP(G900,'3-Productie normen'!A:L,VLOOKUP(M900,'3-Productie normen'!O:P,2,FALSE),FALSE)))</f>
        <v>0</v>
      </c>
      <c r="R900" s="160">
        <f t="shared" si="71"/>
        <v>0</v>
      </c>
      <c r="S900" s="161" t="str">
        <f>VLOOKUP(G900,'3-Productie normen'!A:L,10,FALSE)</f>
        <v>BEH</v>
      </c>
      <c r="T900" s="478" t="s">
        <v>446</v>
      </c>
      <c r="V900" s="123">
        <f t="shared" si="70"/>
        <v>6375</v>
      </c>
    </row>
    <row r="901" spans="1:22" ht="14.1" customHeight="1">
      <c r="A901" s="138">
        <f t="shared" si="72"/>
        <v>901</v>
      </c>
      <c r="B901" s="121" t="s">
        <v>80</v>
      </c>
      <c r="C901" s="121" t="s">
        <v>444</v>
      </c>
      <c r="D901" s="285" t="s">
        <v>190</v>
      </c>
      <c r="E901" s="121"/>
      <c r="F901" s="121" t="s">
        <v>433</v>
      </c>
      <c r="G901" s="121" t="s">
        <v>140</v>
      </c>
      <c r="H901" s="121" t="s">
        <v>372</v>
      </c>
      <c r="I901" s="121" t="s">
        <v>196</v>
      </c>
      <c r="J901" s="482">
        <v>25</v>
      </c>
      <c r="K901" s="442">
        <v>1</v>
      </c>
      <c r="L901" s="512"/>
      <c r="M901" s="493">
        <v>255</v>
      </c>
      <c r="N901" s="284"/>
      <c r="O901" s="159" t="e">
        <f t="shared" si="68"/>
        <v>#DIV/0!</v>
      </c>
      <c r="P901" s="159">
        <f t="shared" si="69"/>
        <v>0</v>
      </c>
      <c r="Q901" s="160">
        <f>IF(M901="nio",0,IF(M901&gt;0,VLOOKUP(G901,'3-Productie normen'!A:L,VLOOKUP(M901,'3-Productie normen'!O:P,2,FALSE),FALSE)))</f>
        <v>0</v>
      </c>
      <c r="R901" s="160">
        <f t="shared" si="71"/>
        <v>0</v>
      </c>
      <c r="S901" s="161" t="str">
        <f>VLOOKUP(G901,'3-Productie normen'!A:L,10,FALSE)</f>
        <v>BEH</v>
      </c>
      <c r="T901" s="478" t="s">
        <v>446</v>
      </c>
      <c r="V901" s="123">
        <f t="shared" si="70"/>
        <v>6375</v>
      </c>
    </row>
    <row r="902" spans="1:22" ht="14.1" customHeight="1">
      <c r="A902" s="138">
        <f t="shared" si="72"/>
        <v>902</v>
      </c>
      <c r="B902" s="121" t="s">
        <v>80</v>
      </c>
      <c r="C902" s="121" t="s">
        <v>444</v>
      </c>
      <c r="D902" s="285" t="s">
        <v>190</v>
      </c>
      <c r="E902" s="121"/>
      <c r="F902" s="121" t="s">
        <v>433</v>
      </c>
      <c r="G902" s="121" t="s">
        <v>140</v>
      </c>
      <c r="H902" s="121" t="s">
        <v>372</v>
      </c>
      <c r="I902" s="121" t="s">
        <v>196</v>
      </c>
      <c r="J902" s="482">
        <v>25</v>
      </c>
      <c r="K902" s="442">
        <v>1</v>
      </c>
      <c r="L902" s="512"/>
      <c r="M902" s="493">
        <v>255</v>
      </c>
      <c r="N902" s="284"/>
      <c r="O902" s="159" t="e">
        <f t="shared" si="68"/>
        <v>#DIV/0!</v>
      </c>
      <c r="P902" s="159">
        <f t="shared" si="69"/>
        <v>0</v>
      </c>
      <c r="Q902" s="160">
        <f>IF(M902="nio",0,IF(M902&gt;0,VLOOKUP(G902,'3-Productie normen'!A:L,VLOOKUP(M902,'3-Productie normen'!O:P,2,FALSE),FALSE)))</f>
        <v>0</v>
      </c>
      <c r="R902" s="160">
        <f t="shared" si="71"/>
        <v>0</v>
      </c>
      <c r="S902" s="161" t="str">
        <f>VLOOKUP(G902,'3-Productie normen'!A:L,10,FALSE)</f>
        <v>BEH</v>
      </c>
      <c r="T902" s="478" t="s">
        <v>446</v>
      </c>
      <c r="V902" s="123">
        <f t="shared" si="70"/>
        <v>6375</v>
      </c>
    </row>
    <row r="903" spans="1:22" ht="14.1" customHeight="1">
      <c r="A903" s="138">
        <f t="shared" si="72"/>
        <v>903</v>
      </c>
      <c r="B903" s="121" t="s">
        <v>80</v>
      </c>
      <c r="C903" s="121" t="s">
        <v>444</v>
      </c>
      <c r="D903" s="285" t="s">
        <v>190</v>
      </c>
      <c r="E903" s="121"/>
      <c r="F903" s="121" t="s">
        <v>433</v>
      </c>
      <c r="G903" s="121" t="s">
        <v>140</v>
      </c>
      <c r="H903" s="121" t="s">
        <v>372</v>
      </c>
      <c r="I903" s="121" t="s">
        <v>196</v>
      </c>
      <c r="J903" s="482">
        <v>21</v>
      </c>
      <c r="K903" s="442">
        <v>1</v>
      </c>
      <c r="L903" s="512"/>
      <c r="M903" s="493">
        <v>255</v>
      </c>
      <c r="N903" s="284"/>
      <c r="O903" s="159" t="e">
        <f t="shared" si="68"/>
        <v>#DIV/0!</v>
      </c>
      <c r="P903" s="159">
        <f t="shared" si="69"/>
        <v>0</v>
      </c>
      <c r="Q903" s="160">
        <f>IF(M903="nio",0,IF(M903&gt;0,VLOOKUP(G903,'3-Productie normen'!A:L,VLOOKUP(M903,'3-Productie normen'!O:P,2,FALSE),FALSE)))</f>
        <v>0</v>
      </c>
      <c r="R903" s="160">
        <f t="shared" si="71"/>
        <v>0</v>
      </c>
      <c r="S903" s="161" t="str">
        <f>VLOOKUP(G903,'3-Productie normen'!A:L,10,FALSE)</f>
        <v>BEH</v>
      </c>
      <c r="T903" s="478" t="s">
        <v>446</v>
      </c>
      <c r="V903" s="123">
        <f t="shared" si="70"/>
        <v>5355</v>
      </c>
    </row>
    <row r="904" spans="1:22" ht="14.1" customHeight="1">
      <c r="A904" s="138">
        <f t="shared" si="72"/>
        <v>904</v>
      </c>
      <c r="B904" s="121" t="s">
        <v>80</v>
      </c>
      <c r="C904" s="121" t="s">
        <v>444</v>
      </c>
      <c r="D904" s="285" t="s">
        <v>190</v>
      </c>
      <c r="E904" s="121"/>
      <c r="F904" s="121" t="s">
        <v>445</v>
      </c>
      <c r="G904" s="121" t="s">
        <v>142</v>
      </c>
      <c r="H904" s="121" t="s">
        <v>366</v>
      </c>
      <c r="I904" s="121" t="s">
        <v>202</v>
      </c>
      <c r="J904" s="482">
        <v>11</v>
      </c>
      <c r="K904" s="442">
        <v>1</v>
      </c>
      <c r="L904" s="512"/>
      <c r="M904" s="493">
        <v>255</v>
      </c>
      <c r="N904" s="284"/>
      <c r="O904" s="159" t="e">
        <f t="shared" si="68"/>
        <v>#DIV/0!</v>
      </c>
      <c r="P904" s="159">
        <f t="shared" si="69"/>
        <v>0</v>
      </c>
      <c r="Q904" s="160">
        <f>IF(M904="nio",0,IF(M904&gt;0,VLOOKUP(G904,'3-Productie normen'!A:L,VLOOKUP(M904,'3-Productie normen'!O:P,2,FALSE),FALSE)))</f>
        <v>0</v>
      </c>
      <c r="R904" s="160">
        <f t="shared" si="71"/>
        <v>0</v>
      </c>
      <c r="S904" s="161" t="str">
        <f>VLOOKUP(G904,'3-Productie normen'!A:L,10,FALSE)</f>
        <v>V</v>
      </c>
      <c r="T904" s="478" t="s">
        <v>446</v>
      </c>
      <c r="V904" s="123">
        <f t="shared" si="70"/>
        <v>2805</v>
      </c>
    </row>
    <row r="905" spans="1:22" ht="14.1" customHeight="1">
      <c r="A905" s="138">
        <f t="shared" si="72"/>
        <v>905</v>
      </c>
      <c r="B905" s="121" t="s">
        <v>80</v>
      </c>
      <c r="C905" s="121" t="s">
        <v>444</v>
      </c>
      <c r="D905" s="285" t="s">
        <v>190</v>
      </c>
      <c r="E905" s="121"/>
      <c r="F905" s="121" t="s">
        <v>433</v>
      </c>
      <c r="G905" s="121" t="s">
        <v>140</v>
      </c>
      <c r="H905" s="121" t="s">
        <v>372</v>
      </c>
      <c r="I905" s="121" t="s">
        <v>196</v>
      </c>
      <c r="J905" s="482">
        <v>38</v>
      </c>
      <c r="K905" s="442">
        <v>1</v>
      </c>
      <c r="L905" s="512"/>
      <c r="M905" s="493">
        <v>255</v>
      </c>
      <c r="N905" s="284"/>
      <c r="O905" s="159" t="e">
        <f t="shared" si="68"/>
        <v>#DIV/0!</v>
      </c>
      <c r="P905" s="159">
        <f t="shared" si="69"/>
        <v>0</v>
      </c>
      <c r="Q905" s="160">
        <f>IF(M905="nio",0,IF(M905&gt;0,VLOOKUP(G905,'3-Productie normen'!A:L,VLOOKUP(M905,'3-Productie normen'!O:P,2,FALSE),FALSE)))</f>
        <v>0</v>
      </c>
      <c r="R905" s="160">
        <f t="shared" si="71"/>
        <v>0</v>
      </c>
      <c r="S905" s="161" t="str">
        <f>VLOOKUP(G905,'3-Productie normen'!A:L,10,FALSE)</f>
        <v>BEH</v>
      </c>
      <c r="T905" s="478" t="s">
        <v>446</v>
      </c>
      <c r="V905" s="123">
        <f t="shared" si="70"/>
        <v>9690</v>
      </c>
    </row>
    <row r="906" spans="1:22" ht="14.1" customHeight="1">
      <c r="A906" s="138">
        <f t="shared" si="72"/>
        <v>906</v>
      </c>
      <c r="B906" s="121" t="s">
        <v>80</v>
      </c>
      <c r="C906" s="121" t="s">
        <v>444</v>
      </c>
      <c r="D906" s="285" t="s">
        <v>190</v>
      </c>
      <c r="E906" s="121"/>
      <c r="F906" s="121" t="s">
        <v>433</v>
      </c>
      <c r="G906" s="121" t="s">
        <v>140</v>
      </c>
      <c r="H906" s="121" t="s">
        <v>372</v>
      </c>
      <c r="I906" s="121" t="s">
        <v>196</v>
      </c>
      <c r="J906" s="482">
        <v>30</v>
      </c>
      <c r="K906" s="442">
        <v>1</v>
      </c>
      <c r="L906" s="512"/>
      <c r="M906" s="493">
        <v>255</v>
      </c>
      <c r="N906" s="284"/>
      <c r="O906" s="159" t="e">
        <f t="shared" ref="O906:O969" si="73">IF(M906="nio",0,IF(M906&gt;0,M906*J906/Q906,0))*K906</f>
        <v>#DIV/0!</v>
      </c>
      <c r="P906" s="159">
        <f t="shared" ref="P906:P969" si="74">IF(N906&gt;0,N906*J906/R906,0)*L906</f>
        <v>0</v>
      </c>
      <c r="Q906" s="160">
        <f>IF(M906="nio",0,IF(M906&gt;0,VLOOKUP(G906,'3-Productie normen'!A:L,VLOOKUP(M906,'3-Productie normen'!O:P,2,FALSE),FALSE)))</f>
        <v>0</v>
      </c>
      <c r="R906" s="160">
        <f t="shared" si="71"/>
        <v>0</v>
      </c>
      <c r="S906" s="161" t="str">
        <f>VLOOKUP(G906,'3-Productie normen'!A:L,10,FALSE)</f>
        <v>BEH</v>
      </c>
      <c r="T906" s="478" t="s">
        <v>446</v>
      </c>
      <c r="V906" s="123">
        <f t="shared" ref="V906:V969" si="75">SUM(M906:M906)*J906</f>
        <v>7650</v>
      </c>
    </row>
    <row r="907" spans="1:22" ht="14.1" customHeight="1">
      <c r="A907" s="138">
        <f t="shared" si="72"/>
        <v>907</v>
      </c>
      <c r="B907" s="121" t="s">
        <v>80</v>
      </c>
      <c r="C907" s="121" t="s">
        <v>444</v>
      </c>
      <c r="D907" s="285" t="s">
        <v>190</v>
      </c>
      <c r="E907" s="121"/>
      <c r="F907" s="121" t="s">
        <v>447</v>
      </c>
      <c r="G907" s="121" t="s">
        <v>166</v>
      </c>
      <c r="H907" s="121" t="s">
        <v>431</v>
      </c>
      <c r="I907" s="121" t="s">
        <v>192</v>
      </c>
      <c r="J907" s="482">
        <v>108</v>
      </c>
      <c r="K907" s="442">
        <v>1</v>
      </c>
      <c r="L907" s="512"/>
      <c r="M907" s="493">
        <v>255</v>
      </c>
      <c r="N907" s="284"/>
      <c r="O907" s="159" t="e">
        <f t="shared" si="73"/>
        <v>#DIV/0!</v>
      </c>
      <c r="P907" s="159">
        <f t="shared" si="74"/>
        <v>0</v>
      </c>
      <c r="Q907" s="160">
        <f>IF(M907="nio",0,IF(M907&gt;0,VLOOKUP(G907,'3-Productie normen'!A:L,VLOOKUP(M907,'3-Productie normen'!O:P,2,FALSE),FALSE)))</f>
        <v>0</v>
      </c>
      <c r="R907" s="160">
        <f t="shared" si="71"/>
        <v>0</v>
      </c>
      <c r="S907" s="161" t="str">
        <f>VLOOKUP(G907,'3-Productie normen'!A:L,10,FALSE)</f>
        <v>V</v>
      </c>
      <c r="T907" s="478" t="s">
        <v>446</v>
      </c>
      <c r="V907" s="123">
        <f t="shared" si="75"/>
        <v>27540</v>
      </c>
    </row>
    <row r="908" spans="1:22" ht="14.1" customHeight="1">
      <c r="A908" s="138">
        <f t="shared" si="72"/>
        <v>908</v>
      </c>
      <c r="B908" s="121" t="s">
        <v>80</v>
      </c>
      <c r="C908" s="121" t="s">
        <v>444</v>
      </c>
      <c r="D908" s="285" t="s">
        <v>190</v>
      </c>
      <c r="E908" s="121"/>
      <c r="F908" s="121" t="s">
        <v>438</v>
      </c>
      <c r="G908" s="121" t="s">
        <v>138</v>
      </c>
      <c r="H908" s="121" t="s">
        <v>372</v>
      </c>
      <c r="I908" s="121" t="s">
        <v>196</v>
      </c>
      <c r="J908" s="482">
        <v>29</v>
      </c>
      <c r="K908" s="442">
        <v>1</v>
      </c>
      <c r="L908" s="512"/>
      <c r="M908" s="493">
        <v>255</v>
      </c>
      <c r="N908" s="284"/>
      <c r="O908" s="159" t="e">
        <f t="shared" si="73"/>
        <v>#DIV/0!</v>
      </c>
      <c r="P908" s="159">
        <f t="shared" si="74"/>
        <v>0</v>
      </c>
      <c r="Q908" s="160">
        <f>IF(M908="nio",0,IF(M908&gt;0,VLOOKUP(G908,'3-Productie normen'!A:L,VLOOKUP(M908,'3-Productie normen'!O:P,2,FALSE),FALSE)))</f>
        <v>0</v>
      </c>
      <c r="R908" s="160">
        <f t="shared" si="71"/>
        <v>0</v>
      </c>
      <c r="S908" s="161" t="str">
        <f>VLOOKUP(G908,'3-Productie normen'!A:L,10,FALSE)</f>
        <v>B</v>
      </c>
      <c r="T908" s="478" t="s">
        <v>446</v>
      </c>
      <c r="V908" s="123">
        <f t="shared" si="75"/>
        <v>7395</v>
      </c>
    </row>
    <row r="909" spans="1:22" ht="14.1" customHeight="1">
      <c r="A909" s="138">
        <f t="shared" si="72"/>
        <v>909</v>
      </c>
      <c r="B909" s="121" t="s">
        <v>80</v>
      </c>
      <c r="C909" s="121" t="s">
        <v>444</v>
      </c>
      <c r="D909" s="285" t="s">
        <v>190</v>
      </c>
      <c r="E909" s="121"/>
      <c r="F909" s="121" t="s">
        <v>442</v>
      </c>
      <c r="G909" s="121" t="s">
        <v>166</v>
      </c>
      <c r="H909" s="121" t="s">
        <v>372</v>
      </c>
      <c r="I909" s="121" t="s">
        <v>196</v>
      </c>
      <c r="J909" s="482">
        <v>14</v>
      </c>
      <c r="K909" s="442">
        <v>1</v>
      </c>
      <c r="L909" s="512"/>
      <c r="M909" s="493">
        <v>255</v>
      </c>
      <c r="N909" s="284"/>
      <c r="O909" s="159" t="e">
        <f t="shared" si="73"/>
        <v>#DIV/0!</v>
      </c>
      <c r="P909" s="159">
        <f t="shared" si="74"/>
        <v>0</v>
      </c>
      <c r="Q909" s="160">
        <f>IF(M909="nio",0,IF(M909&gt;0,VLOOKUP(G909,'3-Productie normen'!A:L,VLOOKUP(M909,'3-Productie normen'!O:P,2,FALSE),FALSE)))</f>
        <v>0</v>
      </c>
      <c r="R909" s="160">
        <f t="shared" si="71"/>
        <v>0</v>
      </c>
      <c r="S909" s="161" t="str">
        <f>VLOOKUP(G909,'3-Productie normen'!A:L,10,FALSE)</f>
        <v>V</v>
      </c>
      <c r="T909" s="478" t="s">
        <v>446</v>
      </c>
      <c r="V909" s="123">
        <f t="shared" si="75"/>
        <v>3570</v>
      </c>
    </row>
    <row r="910" spans="1:22" ht="14.1" customHeight="1">
      <c r="A910" s="138">
        <f t="shared" si="72"/>
        <v>910</v>
      </c>
      <c r="B910" s="121" t="s">
        <v>80</v>
      </c>
      <c r="C910" s="121" t="s">
        <v>444</v>
      </c>
      <c r="D910" s="285" t="s">
        <v>190</v>
      </c>
      <c r="E910" s="121"/>
      <c r="F910" s="121" t="s">
        <v>433</v>
      </c>
      <c r="G910" s="121" t="s">
        <v>140</v>
      </c>
      <c r="H910" s="121" t="s">
        <v>372</v>
      </c>
      <c r="I910" s="121" t="s">
        <v>196</v>
      </c>
      <c r="J910" s="482">
        <v>10</v>
      </c>
      <c r="K910" s="442">
        <v>1</v>
      </c>
      <c r="L910" s="512"/>
      <c r="M910" s="493">
        <v>255</v>
      </c>
      <c r="N910" s="284"/>
      <c r="O910" s="159" t="e">
        <f t="shared" si="73"/>
        <v>#DIV/0!</v>
      </c>
      <c r="P910" s="159">
        <f t="shared" si="74"/>
        <v>0</v>
      </c>
      <c r="Q910" s="160">
        <f>IF(M910="nio",0,IF(M910&gt;0,VLOOKUP(G910,'3-Productie normen'!A:L,VLOOKUP(M910,'3-Productie normen'!O:P,2,FALSE),FALSE)))</f>
        <v>0</v>
      </c>
      <c r="R910" s="160">
        <f t="shared" si="71"/>
        <v>0</v>
      </c>
      <c r="S910" s="161" t="str">
        <f>VLOOKUP(G910,'3-Productie normen'!A:L,10,FALSE)</f>
        <v>BEH</v>
      </c>
      <c r="T910" s="478" t="s">
        <v>446</v>
      </c>
      <c r="V910" s="123">
        <f t="shared" si="75"/>
        <v>2550</v>
      </c>
    </row>
    <row r="911" spans="1:22" ht="14.1" customHeight="1">
      <c r="A911" s="138">
        <f t="shared" si="72"/>
        <v>911</v>
      </c>
      <c r="B911" s="121" t="s">
        <v>80</v>
      </c>
      <c r="C911" s="121" t="s">
        <v>444</v>
      </c>
      <c r="D911" s="285" t="s">
        <v>190</v>
      </c>
      <c r="E911" s="121"/>
      <c r="F911" s="121" t="s">
        <v>433</v>
      </c>
      <c r="G911" s="121" t="s">
        <v>140</v>
      </c>
      <c r="H911" s="121" t="s">
        <v>372</v>
      </c>
      <c r="I911" s="121" t="s">
        <v>196</v>
      </c>
      <c r="J911" s="482">
        <v>10</v>
      </c>
      <c r="K911" s="442">
        <v>1</v>
      </c>
      <c r="L911" s="512"/>
      <c r="M911" s="493">
        <v>255</v>
      </c>
      <c r="N911" s="284"/>
      <c r="O911" s="159" t="e">
        <f t="shared" si="73"/>
        <v>#DIV/0!</v>
      </c>
      <c r="P911" s="159">
        <f t="shared" si="74"/>
        <v>0</v>
      </c>
      <c r="Q911" s="160">
        <f>IF(M911="nio",0,IF(M911&gt;0,VLOOKUP(G911,'3-Productie normen'!A:L,VLOOKUP(M911,'3-Productie normen'!O:P,2,FALSE),FALSE)))</f>
        <v>0</v>
      </c>
      <c r="R911" s="160">
        <f t="shared" si="71"/>
        <v>0</v>
      </c>
      <c r="S911" s="161" t="str">
        <f>VLOOKUP(G911,'3-Productie normen'!A:L,10,FALSE)</f>
        <v>BEH</v>
      </c>
      <c r="T911" s="478" t="s">
        <v>446</v>
      </c>
      <c r="V911" s="123">
        <f t="shared" si="75"/>
        <v>2550</v>
      </c>
    </row>
    <row r="912" spans="1:22" ht="14.1" customHeight="1">
      <c r="A912" s="138">
        <f t="shared" si="72"/>
        <v>912</v>
      </c>
      <c r="B912" s="121" t="s">
        <v>80</v>
      </c>
      <c r="C912" s="121" t="s">
        <v>444</v>
      </c>
      <c r="D912" s="285" t="s">
        <v>190</v>
      </c>
      <c r="E912" s="121"/>
      <c r="F912" s="121" t="s">
        <v>448</v>
      </c>
      <c r="G912" s="121" t="s">
        <v>160</v>
      </c>
      <c r="H912" s="121" t="s">
        <v>352</v>
      </c>
      <c r="I912" s="121" t="s">
        <v>196</v>
      </c>
      <c r="J912" s="482">
        <v>1</v>
      </c>
      <c r="K912" s="442">
        <v>1</v>
      </c>
      <c r="L912" s="512"/>
      <c r="M912" s="493">
        <v>255</v>
      </c>
      <c r="N912" s="284"/>
      <c r="O912" s="159" t="e">
        <f t="shared" si="73"/>
        <v>#DIV/0!</v>
      </c>
      <c r="P912" s="159">
        <f t="shared" si="74"/>
        <v>0</v>
      </c>
      <c r="Q912" s="160">
        <f>IF(M912="nio",0,IF(M912&gt;0,VLOOKUP(G912,'3-Productie normen'!A:L,VLOOKUP(M912,'3-Productie normen'!O:P,2,FALSE),FALSE)))</f>
        <v>0</v>
      </c>
      <c r="R912" s="160">
        <f t="shared" si="71"/>
        <v>0</v>
      </c>
      <c r="S912" s="161" t="str">
        <f>VLOOKUP(G912,'3-Productie normen'!A:L,10,FALSE)</f>
        <v>S</v>
      </c>
      <c r="T912" s="478" t="s">
        <v>446</v>
      </c>
      <c r="V912" s="123">
        <f t="shared" si="75"/>
        <v>255</v>
      </c>
    </row>
    <row r="913" spans="1:22" ht="14.1" customHeight="1">
      <c r="A913" s="138">
        <f t="shared" si="72"/>
        <v>913</v>
      </c>
      <c r="B913" s="121" t="s">
        <v>80</v>
      </c>
      <c r="C913" s="121" t="s">
        <v>444</v>
      </c>
      <c r="D913" s="285" t="s">
        <v>190</v>
      </c>
      <c r="E913" s="121"/>
      <c r="F913" s="121" t="s">
        <v>449</v>
      </c>
      <c r="G913" s="121" t="s">
        <v>160</v>
      </c>
      <c r="H913" s="121" t="s">
        <v>352</v>
      </c>
      <c r="I913" s="121" t="s">
        <v>196</v>
      </c>
      <c r="J913" s="482">
        <v>3</v>
      </c>
      <c r="K913" s="442">
        <v>1</v>
      </c>
      <c r="L913" s="512"/>
      <c r="M913" s="493">
        <v>255</v>
      </c>
      <c r="N913" s="284"/>
      <c r="O913" s="159" t="e">
        <f t="shared" si="73"/>
        <v>#DIV/0!</v>
      </c>
      <c r="P913" s="159">
        <f t="shared" si="74"/>
        <v>0</v>
      </c>
      <c r="Q913" s="160">
        <f>IF(M913="nio",0,IF(M913&gt;0,VLOOKUP(G913,'3-Productie normen'!A:L,VLOOKUP(M913,'3-Productie normen'!O:P,2,FALSE),FALSE)))</f>
        <v>0</v>
      </c>
      <c r="R913" s="160">
        <f t="shared" si="71"/>
        <v>0</v>
      </c>
      <c r="S913" s="161" t="str">
        <f>VLOOKUP(G913,'3-Productie normen'!A:L,10,FALSE)</f>
        <v>S</v>
      </c>
      <c r="T913" s="478" t="s">
        <v>446</v>
      </c>
      <c r="V913" s="123">
        <f t="shared" si="75"/>
        <v>765</v>
      </c>
    </row>
    <row r="914" spans="1:22" ht="14.1" customHeight="1">
      <c r="A914" s="138">
        <f t="shared" si="72"/>
        <v>914</v>
      </c>
      <c r="B914" s="121" t="s">
        <v>80</v>
      </c>
      <c r="C914" s="121" t="s">
        <v>444</v>
      </c>
      <c r="D914" s="285" t="s">
        <v>190</v>
      </c>
      <c r="E914" s="121"/>
      <c r="F914" s="121" t="s">
        <v>449</v>
      </c>
      <c r="G914" s="121" t="s">
        <v>160</v>
      </c>
      <c r="H914" s="121" t="s">
        <v>352</v>
      </c>
      <c r="I914" s="121" t="s">
        <v>196</v>
      </c>
      <c r="J914" s="482">
        <v>3</v>
      </c>
      <c r="K914" s="442">
        <v>1</v>
      </c>
      <c r="L914" s="512"/>
      <c r="M914" s="493">
        <v>255</v>
      </c>
      <c r="N914" s="284"/>
      <c r="O914" s="159" t="e">
        <f t="shared" si="73"/>
        <v>#DIV/0!</v>
      </c>
      <c r="P914" s="159">
        <f t="shared" si="74"/>
        <v>0</v>
      </c>
      <c r="Q914" s="160">
        <f>IF(M914="nio",0,IF(M914&gt;0,VLOOKUP(G914,'3-Productie normen'!A:L,VLOOKUP(M914,'3-Productie normen'!O:P,2,FALSE),FALSE)))</f>
        <v>0</v>
      </c>
      <c r="R914" s="160">
        <f t="shared" si="71"/>
        <v>0</v>
      </c>
      <c r="S914" s="161" t="str">
        <f>VLOOKUP(G914,'3-Productie normen'!A:L,10,FALSE)</f>
        <v>S</v>
      </c>
      <c r="T914" s="478" t="s">
        <v>446</v>
      </c>
      <c r="V914" s="123">
        <f t="shared" si="75"/>
        <v>765</v>
      </c>
    </row>
    <row r="915" spans="1:22" ht="14.1" customHeight="1">
      <c r="A915" s="138">
        <f t="shared" si="72"/>
        <v>915</v>
      </c>
      <c r="B915" s="121" t="s">
        <v>80</v>
      </c>
      <c r="C915" s="121" t="s">
        <v>444</v>
      </c>
      <c r="D915" s="285" t="s">
        <v>190</v>
      </c>
      <c r="E915" s="121"/>
      <c r="F915" s="121" t="s">
        <v>359</v>
      </c>
      <c r="G915" s="121" t="s">
        <v>160</v>
      </c>
      <c r="H915" s="121" t="s">
        <v>352</v>
      </c>
      <c r="I915" s="121" t="s">
        <v>196</v>
      </c>
      <c r="J915" s="482">
        <v>1</v>
      </c>
      <c r="K915" s="442">
        <v>1</v>
      </c>
      <c r="L915" s="512"/>
      <c r="M915" s="493">
        <v>255</v>
      </c>
      <c r="N915" s="284"/>
      <c r="O915" s="159" t="e">
        <f t="shared" si="73"/>
        <v>#DIV/0!</v>
      </c>
      <c r="P915" s="159">
        <f t="shared" si="74"/>
        <v>0</v>
      </c>
      <c r="Q915" s="160">
        <f>IF(M915="nio",0,IF(M915&gt;0,VLOOKUP(G915,'3-Productie normen'!A:L,VLOOKUP(M915,'3-Productie normen'!O:P,2,FALSE),FALSE)))</f>
        <v>0</v>
      </c>
      <c r="R915" s="160">
        <f t="shared" si="71"/>
        <v>0</v>
      </c>
      <c r="S915" s="161" t="str">
        <f>VLOOKUP(G915,'3-Productie normen'!A:L,10,FALSE)</f>
        <v>S</v>
      </c>
      <c r="T915" s="478" t="s">
        <v>446</v>
      </c>
      <c r="V915" s="123">
        <f t="shared" si="75"/>
        <v>255</v>
      </c>
    </row>
    <row r="916" spans="1:22" ht="14.1" customHeight="1">
      <c r="A916" s="138">
        <f t="shared" si="72"/>
        <v>916</v>
      </c>
      <c r="B916" s="121" t="s">
        <v>80</v>
      </c>
      <c r="C916" s="121" t="s">
        <v>444</v>
      </c>
      <c r="D916" s="285" t="s">
        <v>190</v>
      </c>
      <c r="E916" s="121"/>
      <c r="F916" s="121" t="s">
        <v>432</v>
      </c>
      <c r="G916" s="121" t="s">
        <v>160</v>
      </c>
      <c r="H916" s="121" t="s">
        <v>352</v>
      </c>
      <c r="I916" s="121" t="s">
        <v>196</v>
      </c>
      <c r="J916" s="482">
        <v>1</v>
      </c>
      <c r="K916" s="442">
        <v>1</v>
      </c>
      <c r="L916" s="512"/>
      <c r="M916" s="493">
        <v>255</v>
      </c>
      <c r="N916" s="284"/>
      <c r="O916" s="159" t="e">
        <f t="shared" si="73"/>
        <v>#DIV/0!</v>
      </c>
      <c r="P916" s="159">
        <f t="shared" si="74"/>
        <v>0</v>
      </c>
      <c r="Q916" s="160">
        <f>IF(M916="nio",0,IF(M916&gt;0,VLOOKUP(G916,'3-Productie normen'!A:L,VLOOKUP(M916,'3-Productie normen'!O:P,2,FALSE),FALSE)))</f>
        <v>0</v>
      </c>
      <c r="R916" s="160">
        <f t="shared" si="71"/>
        <v>0</v>
      </c>
      <c r="S916" s="161" t="str">
        <f>VLOOKUP(G916,'3-Productie normen'!A:L,10,FALSE)</f>
        <v>S</v>
      </c>
      <c r="T916" s="478" t="s">
        <v>446</v>
      </c>
      <c r="V916" s="123">
        <f t="shared" si="75"/>
        <v>255</v>
      </c>
    </row>
    <row r="917" spans="1:22" ht="14.1" customHeight="1">
      <c r="A917" s="138">
        <f t="shared" si="72"/>
        <v>917</v>
      </c>
      <c r="B917" s="121" t="s">
        <v>80</v>
      </c>
      <c r="C917" s="121" t="s">
        <v>444</v>
      </c>
      <c r="D917" s="285" t="s">
        <v>190</v>
      </c>
      <c r="E917" s="121"/>
      <c r="F917" s="121" t="s">
        <v>432</v>
      </c>
      <c r="G917" s="121" t="s">
        <v>160</v>
      </c>
      <c r="H917" s="121" t="s">
        <v>352</v>
      </c>
      <c r="I917" s="121" t="s">
        <v>196</v>
      </c>
      <c r="J917" s="482">
        <v>1</v>
      </c>
      <c r="K917" s="442">
        <v>1</v>
      </c>
      <c r="L917" s="512"/>
      <c r="M917" s="493">
        <v>255</v>
      </c>
      <c r="N917" s="284"/>
      <c r="O917" s="159" t="e">
        <f t="shared" si="73"/>
        <v>#DIV/0!</v>
      </c>
      <c r="P917" s="159">
        <f t="shared" si="74"/>
        <v>0</v>
      </c>
      <c r="Q917" s="160">
        <f>IF(M917="nio",0,IF(M917&gt;0,VLOOKUP(G917,'3-Productie normen'!A:L,VLOOKUP(M917,'3-Productie normen'!O:P,2,FALSE),FALSE)))</f>
        <v>0</v>
      </c>
      <c r="R917" s="160">
        <f t="shared" si="71"/>
        <v>0</v>
      </c>
      <c r="S917" s="161" t="str">
        <f>VLOOKUP(G917,'3-Productie normen'!A:L,10,FALSE)</f>
        <v>S</v>
      </c>
      <c r="T917" s="478" t="s">
        <v>446</v>
      </c>
      <c r="V917" s="123">
        <f t="shared" si="75"/>
        <v>255</v>
      </c>
    </row>
    <row r="918" spans="1:22" ht="14.1" customHeight="1">
      <c r="A918" s="138">
        <f t="shared" si="72"/>
        <v>918</v>
      </c>
      <c r="B918" s="121" t="s">
        <v>80</v>
      </c>
      <c r="C918" s="121" t="s">
        <v>444</v>
      </c>
      <c r="D918" s="285" t="s">
        <v>190</v>
      </c>
      <c r="E918" s="121"/>
      <c r="F918" s="121" t="s">
        <v>432</v>
      </c>
      <c r="G918" s="121" t="s">
        <v>160</v>
      </c>
      <c r="H918" s="121" t="s">
        <v>352</v>
      </c>
      <c r="I918" s="121" t="s">
        <v>196</v>
      </c>
      <c r="J918" s="482">
        <v>1</v>
      </c>
      <c r="K918" s="442">
        <v>1</v>
      </c>
      <c r="L918" s="512"/>
      <c r="M918" s="493">
        <v>255</v>
      </c>
      <c r="N918" s="284"/>
      <c r="O918" s="159" t="e">
        <f t="shared" si="73"/>
        <v>#DIV/0!</v>
      </c>
      <c r="P918" s="159">
        <f t="shared" si="74"/>
        <v>0</v>
      </c>
      <c r="Q918" s="160">
        <f>IF(M918="nio",0,IF(M918&gt;0,VLOOKUP(G918,'3-Productie normen'!A:L,VLOOKUP(M918,'3-Productie normen'!O:P,2,FALSE),FALSE)))</f>
        <v>0</v>
      </c>
      <c r="R918" s="160">
        <f t="shared" si="71"/>
        <v>0</v>
      </c>
      <c r="S918" s="161" t="str">
        <f>VLOOKUP(G918,'3-Productie normen'!A:L,10,FALSE)</f>
        <v>S</v>
      </c>
      <c r="T918" s="478" t="s">
        <v>446</v>
      </c>
      <c r="V918" s="123">
        <f t="shared" si="75"/>
        <v>255</v>
      </c>
    </row>
    <row r="919" spans="1:22" ht="14.1" customHeight="1">
      <c r="A919" s="138">
        <f t="shared" si="72"/>
        <v>919</v>
      </c>
      <c r="B919" s="121" t="s">
        <v>80</v>
      </c>
      <c r="C919" s="121" t="s">
        <v>444</v>
      </c>
      <c r="D919" s="285" t="s">
        <v>190</v>
      </c>
      <c r="E919" s="121"/>
      <c r="F919" s="121" t="s">
        <v>432</v>
      </c>
      <c r="G919" s="121" t="s">
        <v>160</v>
      </c>
      <c r="H919" s="121" t="s">
        <v>352</v>
      </c>
      <c r="I919" s="121" t="s">
        <v>196</v>
      </c>
      <c r="J919" s="482">
        <v>1</v>
      </c>
      <c r="K919" s="442">
        <v>1</v>
      </c>
      <c r="L919" s="512"/>
      <c r="M919" s="493">
        <v>255</v>
      </c>
      <c r="N919" s="284"/>
      <c r="O919" s="159" t="e">
        <f t="shared" si="73"/>
        <v>#DIV/0!</v>
      </c>
      <c r="P919" s="159">
        <f t="shared" si="74"/>
        <v>0</v>
      </c>
      <c r="Q919" s="160">
        <f>IF(M919="nio",0,IF(M919&gt;0,VLOOKUP(G919,'3-Productie normen'!A:L,VLOOKUP(M919,'3-Productie normen'!O:P,2,FALSE),FALSE)))</f>
        <v>0</v>
      </c>
      <c r="R919" s="160">
        <f t="shared" si="71"/>
        <v>0</v>
      </c>
      <c r="S919" s="161" t="str">
        <f>VLOOKUP(G919,'3-Productie normen'!A:L,10,FALSE)</f>
        <v>S</v>
      </c>
      <c r="T919" s="478" t="s">
        <v>446</v>
      </c>
      <c r="V919" s="123">
        <f t="shared" si="75"/>
        <v>255</v>
      </c>
    </row>
    <row r="920" spans="1:22" ht="14.1" customHeight="1">
      <c r="A920" s="138">
        <f t="shared" si="72"/>
        <v>920</v>
      </c>
      <c r="B920" s="121" t="s">
        <v>80</v>
      </c>
      <c r="C920" s="121" t="s">
        <v>444</v>
      </c>
      <c r="D920" s="285" t="s">
        <v>190</v>
      </c>
      <c r="E920" s="121"/>
      <c r="F920" s="121" t="s">
        <v>450</v>
      </c>
      <c r="G920" s="121" t="s">
        <v>168</v>
      </c>
      <c r="H920" s="121" t="s">
        <v>431</v>
      </c>
      <c r="I920" s="121"/>
      <c r="J920" s="482">
        <v>10</v>
      </c>
      <c r="K920" s="442">
        <v>1</v>
      </c>
      <c r="L920" s="512"/>
      <c r="M920" s="493" t="s">
        <v>216</v>
      </c>
      <c r="N920" s="284"/>
      <c r="O920" s="159">
        <f t="shared" si="73"/>
        <v>0</v>
      </c>
      <c r="P920" s="159">
        <f t="shared" si="74"/>
        <v>0</v>
      </c>
      <c r="Q920" s="160">
        <f>IF(M920="nio",0,IF(M920&gt;0,VLOOKUP(G920,'3-Productie normen'!A:L,VLOOKUP(M920,'3-Productie normen'!O:P,2,FALSE),FALSE)))</f>
        <v>0</v>
      </c>
      <c r="R920" s="160">
        <f t="shared" si="71"/>
        <v>0</v>
      </c>
      <c r="S920" s="161">
        <f>VLOOKUP(G920,'3-Productie normen'!A:L,10,FALSE)</f>
        <v>0</v>
      </c>
      <c r="T920" s="478" t="s">
        <v>446</v>
      </c>
      <c r="V920" s="123">
        <f t="shared" si="75"/>
        <v>0</v>
      </c>
    </row>
    <row r="921" spans="1:22" ht="14.1" customHeight="1">
      <c r="A921" s="138">
        <f t="shared" si="72"/>
        <v>921</v>
      </c>
      <c r="B921" s="121" t="s">
        <v>80</v>
      </c>
      <c r="C921" s="121" t="s">
        <v>444</v>
      </c>
      <c r="D921" s="285" t="s">
        <v>190</v>
      </c>
      <c r="E921" s="121"/>
      <c r="F921" s="121" t="s">
        <v>451</v>
      </c>
      <c r="G921" s="121" t="s">
        <v>165</v>
      </c>
      <c r="H921" s="121" t="s">
        <v>375</v>
      </c>
      <c r="I921" s="121" t="s">
        <v>202</v>
      </c>
      <c r="J921" s="482">
        <v>67</v>
      </c>
      <c r="K921" s="442">
        <v>1</v>
      </c>
      <c r="L921" s="512"/>
      <c r="M921" s="493">
        <v>255</v>
      </c>
      <c r="N921" s="284"/>
      <c r="O921" s="159" t="e">
        <f t="shared" si="73"/>
        <v>#DIV/0!</v>
      </c>
      <c r="P921" s="159">
        <f t="shared" si="74"/>
        <v>0</v>
      </c>
      <c r="Q921" s="160">
        <f>IF(M921="nio",0,IF(M921&gt;0,VLOOKUP(G921,'3-Productie normen'!A:L,VLOOKUP(M921,'3-Productie normen'!O:P,2,FALSE),FALSE)))</f>
        <v>0</v>
      </c>
      <c r="R921" s="160">
        <f t="shared" si="71"/>
        <v>0</v>
      </c>
      <c r="S921" s="161" t="str">
        <f>VLOOKUP(G921,'3-Productie normen'!A:L,10,FALSE)</f>
        <v>B</v>
      </c>
      <c r="T921" s="478" t="s">
        <v>446</v>
      </c>
      <c r="V921" s="123">
        <f t="shared" si="75"/>
        <v>17085</v>
      </c>
    </row>
    <row r="922" spans="1:22" ht="14.1" customHeight="1">
      <c r="A922" s="138">
        <f t="shared" si="72"/>
        <v>922</v>
      </c>
      <c r="B922" s="121" t="s">
        <v>80</v>
      </c>
      <c r="C922" s="121" t="s">
        <v>444</v>
      </c>
      <c r="D922" s="285" t="s">
        <v>190</v>
      </c>
      <c r="E922" s="121"/>
      <c r="F922" s="121" t="s">
        <v>434</v>
      </c>
      <c r="G922" s="121" t="s">
        <v>155</v>
      </c>
      <c r="H922" s="121" t="s">
        <v>431</v>
      </c>
      <c r="I922" s="121" t="s">
        <v>192</v>
      </c>
      <c r="J922" s="482">
        <v>18</v>
      </c>
      <c r="K922" s="442">
        <v>1</v>
      </c>
      <c r="L922" s="512"/>
      <c r="M922" s="493">
        <v>12</v>
      </c>
      <c r="N922" s="284"/>
      <c r="O922" s="159" t="e">
        <f t="shared" si="73"/>
        <v>#DIV/0!</v>
      </c>
      <c r="P922" s="159">
        <f t="shared" si="74"/>
        <v>0</v>
      </c>
      <c r="Q922" s="160">
        <f>IF(M922="nio",0,IF(M922&gt;0,VLOOKUP(G922,'3-Productie normen'!A:L,VLOOKUP(M922,'3-Productie normen'!O:P,2,FALSE),FALSE)))</f>
        <v>0</v>
      </c>
      <c r="R922" s="160">
        <f t="shared" si="71"/>
        <v>0</v>
      </c>
      <c r="S922" s="161" t="str">
        <f>VLOOKUP(G922,'3-Productie normen'!A:L,10,FALSE)</f>
        <v>V</v>
      </c>
      <c r="T922" s="478" t="s">
        <v>446</v>
      </c>
      <c r="V922" s="123">
        <f t="shared" si="75"/>
        <v>216</v>
      </c>
    </row>
    <row r="923" spans="1:22" ht="14.1" customHeight="1">
      <c r="A923" s="138">
        <f t="shared" si="72"/>
        <v>923</v>
      </c>
      <c r="B923" s="121" t="s">
        <v>80</v>
      </c>
      <c r="C923" s="121" t="s">
        <v>444</v>
      </c>
      <c r="D923" s="285" t="s">
        <v>190</v>
      </c>
      <c r="E923" s="121"/>
      <c r="F923" s="121" t="s">
        <v>438</v>
      </c>
      <c r="G923" s="121" t="s">
        <v>138</v>
      </c>
      <c r="H923" s="121" t="s">
        <v>375</v>
      </c>
      <c r="I923" s="121" t="s">
        <v>202</v>
      </c>
      <c r="J923" s="482">
        <v>27</v>
      </c>
      <c r="K923" s="442">
        <v>1</v>
      </c>
      <c r="L923" s="512"/>
      <c r="M923" s="493">
        <v>255</v>
      </c>
      <c r="N923" s="284"/>
      <c r="O923" s="159" t="e">
        <f t="shared" si="73"/>
        <v>#DIV/0!</v>
      </c>
      <c r="P923" s="159">
        <f t="shared" si="74"/>
        <v>0</v>
      </c>
      <c r="Q923" s="160">
        <f>IF(M923="nio",0,IF(M923&gt;0,VLOOKUP(G923,'3-Productie normen'!A:L,VLOOKUP(M923,'3-Productie normen'!O:P,2,FALSE),FALSE)))</f>
        <v>0</v>
      </c>
      <c r="R923" s="160">
        <f t="shared" si="71"/>
        <v>0</v>
      </c>
      <c r="S923" s="161" t="str">
        <f>VLOOKUP(G923,'3-Productie normen'!A:L,10,FALSE)</f>
        <v>B</v>
      </c>
      <c r="T923" s="478" t="s">
        <v>446</v>
      </c>
      <c r="V923" s="123">
        <f t="shared" si="75"/>
        <v>6885</v>
      </c>
    </row>
    <row r="924" spans="1:22" ht="14.1" customHeight="1">
      <c r="A924" s="138">
        <f t="shared" si="72"/>
        <v>924</v>
      </c>
      <c r="B924" s="121" t="s">
        <v>80</v>
      </c>
      <c r="C924" s="121" t="s">
        <v>444</v>
      </c>
      <c r="D924" s="285" t="s">
        <v>190</v>
      </c>
      <c r="E924" s="121"/>
      <c r="F924" s="121" t="s">
        <v>438</v>
      </c>
      <c r="G924" s="121" t="s">
        <v>138</v>
      </c>
      <c r="H924" s="121" t="s">
        <v>375</v>
      </c>
      <c r="I924" s="121" t="s">
        <v>202</v>
      </c>
      <c r="J924" s="482">
        <v>25</v>
      </c>
      <c r="K924" s="442">
        <v>1</v>
      </c>
      <c r="L924" s="512"/>
      <c r="M924" s="493">
        <v>255</v>
      </c>
      <c r="N924" s="284"/>
      <c r="O924" s="159" t="e">
        <f t="shared" si="73"/>
        <v>#DIV/0!</v>
      </c>
      <c r="P924" s="159">
        <f t="shared" si="74"/>
        <v>0</v>
      </c>
      <c r="Q924" s="160">
        <f>IF(M924="nio",0,IF(M924&gt;0,VLOOKUP(G924,'3-Productie normen'!A:L,VLOOKUP(M924,'3-Productie normen'!O:P,2,FALSE),FALSE)))</f>
        <v>0</v>
      </c>
      <c r="R924" s="160">
        <f t="shared" si="71"/>
        <v>0</v>
      </c>
      <c r="S924" s="161" t="str">
        <f>VLOOKUP(G924,'3-Productie normen'!A:L,10,FALSE)</f>
        <v>B</v>
      </c>
      <c r="T924" s="478" t="s">
        <v>446</v>
      </c>
      <c r="V924" s="123">
        <f t="shared" si="75"/>
        <v>6375</v>
      </c>
    </row>
    <row r="925" spans="1:22" ht="14.1" customHeight="1">
      <c r="A925" s="138">
        <f t="shared" si="72"/>
        <v>925</v>
      </c>
      <c r="B925" s="121" t="s">
        <v>80</v>
      </c>
      <c r="C925" s="121" t="s">
        <v>444</v>
      </c>
      <c r="D925" s="285" t="s">
        <v>190</v>
      </c>
      <c r="E925" s="121"/>
      <c r="F925" s="121" t="s">
        <v>438</v>
      </c>
      <c r="G925" s="121" t="s">
        <v>138</v>
      </c>
      <c r="H925" s="121" t="s">
        <v>375</v>
      </c>
      <c r="I925" s="121" t="s">
        <v>202</v>
      </c>
      <c r="J925" s="482">
        <v>5</v>
      </c>
      <c r="K925" s="442">
        <v>1</v>
      </c>
      <c r="L925" s="512"/>
      <c r="M925" s="493">
        <v>255</v>
      </c>
      <c r="N925" s="284"/>
      <c r="O925" s="159" t="e">
        <f t="shared" si="73"/>
        <v>#DIV/0!</v>
      </c>
      <c r="P925" s="159">
        <f t="shared" si="74"/>
        <v>0</v>
      </c>
      <c r="Q925" s="160">
        <f>IF(M925="nio",0,IF(M925&gt;0,VLOOKUP(G925,'3-Productie normen'!A:L,VLOOKUP(M925,'3-Productie normen'!O:P,2,FALSE),FALSE)))</f>
        <v>0</v>
      </c>
      <c r="R925" s="160">
        <f t="shared" si="71"/>
        <v>0</v>
      </c>
      <c r="S925" s="161" t="str">
        <f>VLOOKUP(G925,'3-Productie normen'!A:L,10,FALSE)</f>
        <v>B</v>
      </c>
      <c r="T925" s="478" t="s">
        <v>446</v>
      </c>
      <c r="V925" s="123">
        <f t="shared" si="75"/>
        <v>1275</v>
      </c>
    </row>
    <row r="926" spans="1:22" ht="14.1" customHeight="1">
      <c r="A926" s="138">
        <f t="shared" si="72"/>
        <v>926</v>
      </c>
      <c r="B926" s="121" t="s">
        <v>80</v>
      </c>
      <c r="C926" s="121" t="s">
        <v>444</v>
      </c>
      <c r="D926" s="285" t="s">
        <v>190</v>
      </c>
      <c r="E926" s="121"/>
      <c r="F926" s="121" t="s">
        <v>438</v>
      </c>
      <c r="G926" s="121" t="s">
        <v>138</v>
      </c>
      <c r="H926" s="121" t="s">
        <v>375</v>
      </c>
      <c r="I926" s="121" t="s">
        <v>202</v>
      </c>
      <c r="J926" s="482">
        <v>4</v>
      </c>
      <c r="K926" s="442">
        <v>1</v>
      </c>
      <c r="L926" s="512"/>
      <c r="M926" s="493">
        <v>255</v>
      </c>
      <c r="N926" s="284"/>
      <c r="O926" s="159" t="e">
        <f t="shared" si="73"/>
        <v>#DIV/0!</v>
      </c>
      <c r="P926" s="159">
        <f t="shared" si="74"/>
        <v>0</v>
      </c>
      <c r="Q926" s="160">
        <f>IF(M926="nio",0,IF(M926&gt;0,VLOOKUP(G926,'3-Productie normen'!A:L,VLOOKUP(M926,'3-Productie normen'!O:P,2,FALSE),FALSE)))</f>
        <v>0</v>
      </c>
      <c r="R926" s="160">
        <f t="shared" si="71"/>
        <v>0</v>
      </c>
      <c r="S926" s="161" t="str">
        <f>VLOOKUP(G926,'3-Productie normen'!A:L,10,FALSE)</f>
        <v>B</v>
      </c>
      <c r="T926" s="478" t="s">
        <v>446</v>
      </c>
      <c r="V926" s="123">
        <f t="shared" si="75"/>
        <v>1020</v>
      </c>
    </row>
    <row r="927" spans="1:22" ht="14.1" customHeight="1">
      <c r="A927" s="138">
        <f t="shared" si="72"/>
        <v>927</v>
      </c>
      <c r="B927" s="121" t="s">
        <v>80</v>
      </c>
      <c r="C927" s="121" t="s">
        <v>444</v>
      </c>
      <c r="D927" s="285" t="s">
        <v>190</v>
      </c>
      <c r="E927" s="121"/>
      <c r="F927" s="121" t="s">
        <v>438</v>
      </c>
      <c r="G927" s="121" t="s">
        <v>138</v>
      </c>
      <c r="H927" s="121" t="s">
        <v>375</v>
      </c>
      <c r="I927" s="121" t="s">
        <v>202</v>
      </c>
      <c r="J927" s="482">
        <v>5</v>
      </c>
      <c r="K927" s="442">
        <v>1</v>
      </c>
      <c r="L927" s="512"/>
      <c r="M927" s="493">
        <v>255</v>
      </c>
      <c r="N927" s="284"/>
      <c r="O927" s="159" t="e">
        <f t="shared" si="73"/>
        <v>#DIV/0!</v>
      </c>
      <c r="P927" s="159">
        <f t="shared" si="74"/>
        <v>0</v>
      </c>
      <c r="Q927" s="160">
        <f>IF(M927="nio",0,IF(M927&gt;0,VLOOKUP(G927,'3-Productie normen'!A:L,VLOOKUP(M927,'3-Productie normen'!O:P,2,FALSE),FALSE)))</f>
        <v>0</v>
      </c>
      <c r="R927" s="160">
        <f t="shared" si="71"/>
        <v>0</v>
      </c>
      <c r="S927" s="161" t="str">
        <f>VLOOKUP(G927,'3-Productie normen'!A:L,10,FALSE)</f>
        <v>B</v>
      </c>
      <c r="T927" s="478" t="s">
        <v>446</v>
      </c>
      <c r="V927" s="123">
        <f t="shared" si="75"/>
        <v>1275</v>
      </c>
    </row>
    <row r="928" spans="1:22" ht="14.1" customHeight="1">
      <c r="A928" s="138">
        <f t="shared" si="72"/>
        <v>928</v>
      </c>
      <c r="B928" s="121" t="s">
        <v>80</v>
      </c>
      <c r="C928" s="121" t="s">
        <v>444</v>
      </c>
      <c r="D928" s="285" t="s">
        <v>190</v>
      </c>
      <c r="E928" s="121"/>
      <c r="F928" s="121" t="s">
        <v>438</v>
      </c>
      <c r="G928" s="121" t="s">
        <v>138</v>
      </c>
      <c r="H928" s="121" t="s">
        <v>375</v>
      </c>
      <c r="I928" s="121" t="s">
        <v>202</v>
      </c>
      <c r="J928" s="482">
        <v>48</v>
      </c>
      <c r="K928" s="442">
        <v>1</v>
      </c>
      <c r="L928" s="512"/>
      <c r="M928" s="493">
        <v>255</v>
      </c>
      <c r="N928" s="284"/>
      <c r="O928" s="159" t="e">
        <f t="shared" si="73"/>
        <v>#DIV/0!</v>
      </c>
      <c r="P928" s="159">
        <f t="shared" si="74"/>
        <v>0</v>
      </c>
      <c r="Q928" s="160">
        <f>IF(M928="nio",0,IF(M928&gt;0,VLOOKUP(G928,'3-Productie normen'!A:L,VLOOKUP(M928,'3-Productie normen'!O:P,2,FALSE),FALSE)))</f>
        <v>0</v>
      </c>
      <c r="R928" s="160">
        <f t="shared" si="71"/>
        <v>0</v>
      </c>
      <c r="S928" s="161" t="str">
        <f>VLOOKUP(G928,'3-Productie normen'!A:L,10,FALSE)</f>
        <v>B</v>
      </c>
      <c r="T928" s="478" t="s">
        <v>446</v>
      </c>
      <c r="V928" s="123">
        <f t="shared" si="75"/>
        <v>12240</v>
      </c>
    </row>
    <row r="929" spans="1:22" ht="14.1" customHeight="1">
      <c r="A929" s="138">
        <f t="shared" si="72"/>
        <v>929</v>
      </c>
      <c r="B929" s="121" t="s">
        <v>80</v>
      </c>
      <c r="C929" s="121" t="s">
        <v>444</v>
      </c>
      <c r="D929" s="285" t="s">
        <v>190</v>
      </c>
      <c r="E929" s="121"/>
      <c r="F929" s="121" t="s">
        <v>437</v>
      </c>
      <c r="G929" s="121" t="s">
        <v>166</v>
      </c>
      <c r="H929" s="121" t="s">
        <v>431</v>
      </c>
      <c r="I929" s="121" t="s">
        <v>192</v>
      </c>
      <c r="J929" s="482">
        <v>74</v>
      </c>
      <c r="K929" s="442">
        <v>1</v>
      </c>
      <c r="L929" s="512"/>
      <c r="M929" s="493">
        <v>255</v>
      </c>
      <c r="N929" s="284"/>
      <c r="O929" s="159" t="e">
        <f t="shared" si="73"/>
        <v>#DIV/0!</v>
      </c>
      <c r="P929" s="159">
        <f t="shared" si="74"/>
        <v>0</v>
      </c>
      <c r="Q929" s="160">
        <f>IF(M929="nio",0,IF(M929&gt;0,VLOOKUP(G929,'3-Productie normen'!A:L,VLOOKUP(M929,'3-Productie normen'!O:P,2,FALSE),FALSE)))</f>
        <v>0</v>
      </c>
      <c r="R929" s="160">
        <f t="shared" si="71"/>
        <v>0</v>
      </c>
      <c r="S929" s="161" t="str">
        <f>VLOOKUP(G929,'3-Productie normen'!A:L,10,FALSE)</f>
        <v>V</v>
      </c>
      <c r="T929" s="478" t="s">
        <v>446</v>
      </c>
      <c r="V929" s="123">
        <f t="shared" si="75"/>
        <v>18870</v>
      </c>
    </row>
    <row r="930" spans="1:22" ht="14.1" customHeight="1">
      <c r="A930" s="138">
        <f t="shared" si="72"/>
        <v>930</v>
      </c>
      <c r="B930" s="121" t="s">
        <v>80</v>
      </c>
      <c r="C930" s="121" t="s">
        <v>444</v>
      </c>
      <c r="D930" s="285" t="s">
        <v>190</v>
      </c>
      <c r="E930" s="121"/>
      <c r="F930" s="121" t="s">
        <v>438</v>
      </c>
      <c r="G930" s="121" t="s">
        <v>138</v>
      </c>
      <c r="H930" s="121" t="s">
        <v>375</v>
      </c>
      <c r="I930" s="121" t="s">
        <v>202</v>
      </c>
      <c r="J930" s="482">
        <v>38</v>
      </c>
      <c r="K930" s="442">
        <v>1</v>
      </c>
      <c r="L930" s="512"/>
      <c r="M930" s="493">
        <v>255</v>
      </c>
      <c r="N930" s="284"/>
      <c r="O930" s="159" t="e">
        <f t="shared" si="73"/>
        <v>#DIV/0!</v>
      </c>
      <c r="P930" s="159">
        <f t="shared" si="74"/>
        <v>0</v>
      </c>
      <c r="Q930" s="160">
        <f>IF(M930="nio",0,IF(M930&gt;0,VLOOKUP(G930,'3-Productie normen'!A:L,VLOOKUP(M930,'3-Productie normen'!O:P,2,FALSE),FALSE)))</f>
        <v>0</v>
      </c>
      <c r="R930" s="160">
        <f t="shared" si="71"/>
        <v>0</v>
      </c>
      <c r="S930" s="161" t="str">
        <f>VLOOKUP(G930,'3-Productie normen'!A:L,10,FALSE)</f>
        <v>B</v>
      </c>
      <c r="T930" s="478" t="s">
        <v>446</v>
      </c>
      <c r="V930" s="123">
        <f t="shared" si="75"/>
        <v>9690</v>
      </c>
    </row>
    <row r="931" spans="1:22" ht="14.1" customHeight="1">
      <c r="A931" s="138">
        <f t="shared" si="72"/>
        <v>931</v>
      </c>
      <c r="B931" s="121" t="s">
        <v>80</v>
      </c>
      <c r="C931" s="121" t="s">
        <v>444</v>
      </c>
      <c r="D931" s="285" t="s">
        <v>190</v>
      </c>
      <c r="E931" s="121"/>
      <c r="F931" s="121" t="s">
        <v>438</v>
      </c>
      <c r="G931" s="121" t="s">
        <v>138</v>
      </c>
      <c r="H931" s="121" t="s">
        <v>375</v>
      </c>
      <c r="I931" s="121" t="s">
        <v>202</v>
      </c>
      <c r="J931" s="482">
        <v>37</v>
      </c>
      <c r="K931" s="442">
        <v>1</v>
      </c>
      <c r="L931" s="512"/>
      <c r="M931" s="493">
        <v>255</v>
      </c>
      <c r="N931" s="284"/>
      <c r="O931" s="159" t="e">
        <f t="shared" si="73"/>
        <v>#DIV/0!</v>
      </c>
      <c r="P931" s="159">
        <f t="shared" si="74"/>
        <v>0</v>
      </c>
      <c r="Q931" s="160">
        <f>IF(M931="nio",0,IF(M931&gt;0,VLOOKUP(G931,'3-Productie normen'!A:L,VLOOKUP(M931,'3-Productie normen'!O:P,2,FALSE),FALSE)))</f>
        <v>0</v>
      </c>
      <c r="R931" s="160">
        <f t="shared" si="71"/>
        <v>0</v>
      </c>
      <c r="S931" s="161" t="str">
        <f>VLOOKUP(G931,'3-Productie normen'!A:L,10,FALSE)</f>
        <v>B</v>
      </c>
      <c r="T931" s="478" t="s">
        <v>446</v>
      </c>
      <c r="V931" s="123">
        <f t="shared" si="75"/>
        <v>9435</v>
      </c>
    </row>
    <row r="932" spans="1:22" ht="14.1" customHeight="1">
      <c r="A932" s="138">
        <f t="shared" si="72"/>
        <v>932</v>
      </c>
      <c r="B932" s="121" t="s">
        <v>80</v>
      </c>
      <c r="C932" s="121" t="s">
        <v>444</v>
      </c>
      <c r="D932" s="285" t="s">
        <v>190</v>
      </c>
      <c r="E932" s="121"/>
      <c r="F932" s="121" t="s">
        <v>438</v>
      </c>
      <c r="G932" s="121" t="s">
        <v>138</v>
      </c>
      <c r="H932" s="121" t="s">
        <v>375</v>
      </c>
      <c r="I932" s="121" t="s">
        <v>202</v>
      </c>
      <c r="J932" s="482">
        <v>26</v>
      </c>
      <c r="K932" s="442">
        <v>1</v>
      </c>
      <c r="L932" s="512"/>
      <c r="M932" s="493">
        <v>255</v>
      </c>
      <c r="N932" s="284"/>
      <c r="O932" s="159" t="e">
        <f t="shared" si="73"/>
        <v>#DIV/0!</v>
      </c>
      <c r="P932" s="159">
        <f t="shared" si="74"/>
        <v>0</v>
      </c>
      <c r="Q932" s="160">
        <f>IF(M932="nio",0,IF(M932&gt;0,VLOOKUP(G932,'3-Productie normen'!A:L,VLOOKUP(M932,'3-Productie normen'!O:P,2,FALSE),FALSE)))</f>
        <v>0</v>
      </c>
      <c r="R932" s="160">
        <f t="shared" si="71"/>
        <v>0</v>
      </c>
      <c r="S932" s="161" t="str">
        <f>VLOOKUP(G932,'3-Productie normen'!A:L,10,FALSE)</f>
        <v>B</v>
      </c>
      <c r="T932" s="478" t="s">
        <v>446</v>
      </c>
      <c r="V932" s="123">
        <f t="shared" si="75"/>
        <v>6630</v>
      </c>
    </row>
    <row r="933" spans="1:22" ht="14.1" customHeight="1">
      <c r="A933" s="138">
        <f t="shared" si="72"/>
        <v>933</v>
      </c>
      <c r="B933" s="121" t="s">
        <v>80</v>
      </c>
      <c r="C933" s="121" t="s">
        <v>444</v>
      </c>
      <c r="D933" s="285" t="s">
        <v>190</v>
      </c>
      <c r="E933" s="121"/>
      <c r="F933" s="121" t="s">
        <v>438</v>
      </c>
      <c r="G933" s="121" t="s">
        <v>138</v>
      </c>
      <c r="H933" s="121" t="s">
        <v>375</v>
      </c>
      <c r="I933" s="121" t="s">
        <v>202</v>
      </c>
      <c r="J933" s="482">
        <v>4</v>
      </c>
      <c r="K933" s="442">
        <v>1</v>
      </c>
      <c r="L933" s="512"/>
      <c r="M933" s="493">
        <v>255</v>
      </c>
      <c r="N933" s="284"/>
      <c r="O933" s="159" t="e">
        <f t="shared" si="73"/>
        <v>#DIV/0!</v>
      </c>
      <c r="P933" s="159">
        <f t="shared" si="74"/>
        <v>0</v>
      </c>
      <c r="Q933" s="160">
        <f>IF(M933="nio",0,IF(M933&gt;0,VLOOKUP(G933,'3-Productie normen'!A:L,VLOOKUP(M933,'3-Productie normen'!O:P,2,FALSE),FALSE)))</f>
        <v>0</v>
      </c>
      <c r="R933" s="160">
        <f t="shared" si="71"/>
        <v>0</v>
      </c>
      <c r="S933" s="161" t="str">
        <f>VLOOKUP(G933,'3-Productie normen'!A:L,10,FALSE)</f>
        <v>B</v>
      </c>
      <c r="T933" s="478" t="s">
        <v>446</v>
      </c>
      <c r="V933" s="123">
        <f t="shared" si="75"/>
        <v>1020</v>
      </c>
    </row>
    <row r="934" spans="1:22" ht="14.1" customHeight="1">
      <c r="A934" s="138">
        <f t="shared" si="72"/>
        <v>934</v>
      </c>
      <c r="B934" s="121" t="s">
        <v>80</v>
      </c>
      <c r="C934" s="121" t="s">
        <v>444</v>
      </c>
      <c r="D934" s="285" t="s">
        <v>190</v>
      </c>
      <c r="E934" s="121"/>
      <c r="F934" s="121" t="s">
        <v>438</v>
      </c>
      <c r="G934" s="121" t="s">
        <v>138</v>
      </c>
      <c r="H934" s="121" t="s">
        <v>375</v>
      </c>
      <c r="I934" s="121" t="s">
        <v>202</v>
      </c>
      <c r="J934" s="482">
        <v>4</v>
      </c>
      <c r="K934" s="442">
        <v>1</v>
      </c>
      <c r="L934" s="512"/>
      <c r="M934" s="493">
        <v>255</v>
      </c>
      <c r="N934" s="284"/>
      <c r="O934" s="159" t="e">
        <f t="shared" si="73"/>
        <v>#DIV/0!</v>
      </c>
      <c r="P934" s="159">
        <f t="shared" si="74"/>
        <v>0</v>
      </c>
      <c r="Q934" s="160">
        <f>IF(M934="nio",0,IF(M934&gt;0,VLOOKUP(G934,'3-Productie normen'!A:L,VLOOKUP(M934,'3-Productie normen'!O:P,2,FALSE),FALSE)))</f>
        <v>0</v>
      </c>
      <c r="R934" s="160">
        <f t="shared" si="71"/>
        <v>0</v>
      </c>
      <c r="S934" s="161" t="str">
        <f>VLOOKUP(G934,'3-Productie normen'!A:L,10,FALSE)</f>
        <v>B</v>
      </c>
      <c r="T934" s="478" t="s">
        <v>446</v>
      </c>
      <c r="V934" s="123">
        <f t="shared" si="75"/>
        <v>1020</v>
      </c>
    </row>
    <row r="935" spans="1:22" ht="14.1" customHeight="1">
      <c r="A935" s="138">
        <f t="shared" si="72"/>
        <v>935</v>
      </c>
      <c r="B935" s="121" t="s">
        <v>80</v>
      </c>
      <c r="C935" s="121" t="s">
        <v>444</v>
      </c>
      <c r="D935" s="285" t="s">
        <v>190</v>
      </c>
      <c r="E935" s="121"/>
      <c r="F935" s="121" t="s">
        <v>438</v>
      </c>
      <c r="G935" s="121" t="s">
        <v>138</v>
      </c>
      <c r="H935" s="121" t="s">
        <v>375</v>
      </c>
      <c r="I935" s="121" t="s">
        <v>202</v>
      </c>
      <c r="J935" s="482">
        <v>4</v>
      </c>
      <c r="K935" s="442">
        <v>1</v>
      </c>
      <c r="L935" s="512"/>
      <c r="M935" s="493">
        <v>255</v>
      </c>
      <c r="N935" s="284"/>
      <c r="O935" s="159" t="e">
        <f t="shared" si="73"/>
        <v>#DIV/0!</v>
      </c>
      <c r="P935" s="159">
        <f t="shared" si="74"/>
        <v>0</v>
      </c>
      <c r="Q935" s="160">
        <f>IF(M935="nio",0,IF(M935&gt;0,VLOOKUP(G935,'3-Productie normen'!A:L,VLOOKUP(M935,'3-Productie normen'!O:P,2,FALSE),FALSE)))</f>
        <v>0</v>
      </c>
      <c r="R935" s="160">
        <f t="shared" si="71"/>
        <v>0</v>
      </c>
      <c r="S935" s="161" t="str">
        <f>VLOOKUP(G935,'3-Productie normen'!A:L,10,FALSE)</f>
        <v>B</v>
      </c>
      <c r="T935" s="478" t="s">
        <v>446</v>
      </c>
      <c r="V935" s="123">
        <f t="shared" si="75"/>
        <v>1020</v>
      </c>
    </row>
    <row r="936" spans="1:22" ht="14.1" customHeight="1">
      <c r="A936" s="138">
        <f t="shared" si="72"/>
        <v>936</v>
      </c>
      <c r="B936" s="121" t="s">
        <v>80</v>
      </c>
      <c r="C936" s="121" t="s">
        <v>444</v>
      </c>
      <c r="D936" s="285" t="s">
        <v>190</v>
      </c>
      <c r="E936" s="121"/>
      <c r="F936" s="121" t="s">
        <v>438</v>
      </c>
      <c r="G936" s="121" t="s">
        <v>138</v>
      </c>
      <c r="H936" s="121" t="s">
        <v>375</v>
      </c>
      <c r="I936" s="121" t="s">
        <v>202</v>
      </c>
      <c r="J936" s="482">
        <v>30</v>
      </c>
      <c r="K936" s="442">
        <v>1</v>
      </c>
      <c r="L936" s="512"/>
      <c r="M936" s="493">
        <v>255</v>
      </c>
      <c r="N936" s="284"/>
      <c r="O936" s="159" t="e">
        <f t="shared" si="73"/>
        <v>#DIV/0!</v>
      </c>
      <c r="P936" s="159">
        <f t="shared" si="74"/>
        <v>0</v>
      </c>
      <c r="Q936" s="160">
        <f>IF(M936="nio",0,IF(M936&gt;0,VLOOKUP(G936,'3-Productie normen'!A:L,VLOOKUP(M936,'3-Productie normen'!O:P,2,FALSE),FALSE)))</f>
        <v>0</v>
      </c>
      <c r="R936" s="160">
        <f t="shared" si="71"/>
        <v>0</v>
      </c>
      <c r="S936" s="161" t="str">
        <f>VLOOKUP(G936,'3-Productie normen'!A:L,10,FALSE)</f>
        <v>B</v>
      </c>
      <c r="T936" s="478" t="s">
        <v>446</v>
      </c>
      <c r="V936" s="123">
        <f t="shared" si="75"/>
        <v>7650</v>
      </c>
    </row>
    <row r="937" spans="1:22" ht="14.1" customHeight="1">
      <c r="A937" s="138">
        <f t="shared" si="72"/>
        <v>937</v>
      </c>
      <c r="B937" s="121" t="s">
        <v>80</v>
      </c>
      <c r="C937" s="121" t="s">
        <v>444</v>
      </c>
      <c r="D937" s="285" t="s">
        <v>190</v>
      </c>
      <c r="E937" s="121"/>
      <c r="F937" s="121" t="s">
        <v>438</v>
      </c>
      <c r="G937" s="121" t="s">
        <v>138</v>
      </c>
      <c r="H937" s="121" t="s">
        <v>375</v>
      </c>
      <c r="I937" s="121" t="s">
        <v>202</v>
      </c>
      <c r="J937" s="482">
        <v>31</v>
      </c>
      <c r="K937" s="442">
        <v>1</v>
      </c>
      <c r="L937" s="512"/>
      <c r="M937" s="493">
        <v>255</v>
      </c>
      <c r="N937" s="284"/>
      <c r="O937" s="159" t="e">
        <f t="shared" si="73"/>
        <v>#DIV/0!</v>
      </c>
      <c r="P937" s="159">
        <f t="shared" si="74"/>
        <v>0</v>
      </c>
      <c r="Q937" s="160">
        <f>IF(M937="nio",0,IF(M937&gt;0,VLOOKUP(G937,'3-Productie normen'!A:L,VLOOKUP(M937,'3-Productie normen'!O:P,2,FALSE),FALSE)))</f>
        <v>0</v>
      </c>
      <c r="R937" s="160">
        <f t="shared" si="71"/>
        <v>0</v>
      </c>
      <c r="S937" s="161" t="str">
        <f>VLOOKUP(G937,'3-Productie normen'!A:L,10,FALSE)</f>
        <v>B</v>
      </c>
      <c r="T937" s="478" t="s">
        <v>446</v>
      </c>
      <c r="V937" s="123">
        <f t="shared" si="75"/>
        <v>7905</v>
      </c>
    </row>
    <row r="938" spans="1:22" ht="14.1" customHeight="1">
      <c r="A938" s="138">
        <f t="shared" si="72"/>
        <v>938</v>
      </c>
      <c r="B938" s="121" t="s">
        <v>80</v>
      </c>
      <c r="C938" s="121" t="s">
        <v>444</v>
      </c>
      <c r="D938" s="285" t="s">
        <v>190</v>
      </c>
      <c r="E938" s="121"/>
      <c r="F938" s="121" t="s">
        <v>451</v>
      </c>
      <c r="G938" s="121" t="s">
        <v>165</v>
      </c>
      <c r="H938" s="121" t="s">
        <v>375</v>
      </c>
      <c r="I938" s="121" t="s">
        <v>202</v>
      </c>
      <c r="J938" s="482">
        <v>34</v>
      </c>
      <c r="K938" s="442">
        <v>1</v>
      </c>
      <c r="L938" s="512"/>
      <c r="M938" s="493">
        <v>255</v>
      </c>
      <c r="N938" s="284"/>
      <c r="O938" s="159" t="e">
        <f t="shared" si="73"/>
        <v>#DIV/0!</v>
      </c>
      <c r="P938" s="159">
        <f t="shared" si="74"/>
        <v>0</v>
      </c>
      <c r="Q938" s="160">
        <f>IF(M938="nio",0,IF(M938&gt;0,VLOOKUP(G938,'3-Productie normen'!A:L,VLOOKUP(M938,'3-Productie normen'!O:P,2,FALSE),FALSE)))</f>
        <v>0</v>
      </c>
      <c r="R938" s="160">
        <f t="shared" si="71"/>
        <v>0</v>
      </c>
      <c r="S938" s="161" t="str">
        <f>VLOOKUP(G938,'3-Productie normen'!A:L,10,FALSE)</f>
        <v>B</v>
      </c>
      <c r="T938" s="478" t="s">
        <v>446</v>
      </c>
      <c r="V938" s="123">
        <f t="shared" si="75"/>
        <v>8670</v>
      </c>
    </row>
    <row r="939" spans="1:22" ht="14.1" customHeight="1">
      <c r="A939" s="138">
        <f t="shared" si="72"/>
        <v>939</v>
      </c>
      <c r="B939" s="121" t="s">
        <v>103</v>
      </c>
      <c r="C939" s="121" t="s">
        <v>452</v>
      </c>
      <c r="D939" s="285" t="s">
        <v>190</v>
      </c>
      <c r="E939" s="121"/>
      <c r="F939" s="121" t="s">
        <v>445</v>
      </c>
      <c r="G939" s="121" t="s">
        <v>142</v>
      </c>
      <c r="H939" s="121" t="s">
        <v>366</v>
      </c>
      <c r="I939" s="121" t="s">
        <v>202</v>
      </c>
      <c r="J939" s="482">
        <v>6.2</v>
      </c>
      <c r="K939" s="442">
        <v>1</v>
      </c>
      <c r="L939" s="512"/>
      <c r="M939" s="493">
        <v>104</v>
      </c>
      <c r="N939" s="284"/>
      <c r="O939" s="159" t="e">
        <f t="shared" si="73"/>
        <v>#DIV/0!</v>
      </c>
      <c r="P939" s="159">
        <f t="shared" si="74"/>
        <v>0</v>
      </c>
      <c r="Q939" s="160">
        <f>IF(M939="nio",0,IF(M939&gt;0,VLOOKUP(G939,'3-Productie normen'!A:L,VLOOKUP(M939,'3-Productie normen'!O:P,2,FALSE),FALSE)))</f>
        <v>0</v>
      </c>
      <c r="R939" s="160">
        <f t="shared" si="71"/>
        <v>0</v>
      </c>
      <c r="S939" s="161" t="str">
        <f>VLOOKUP(G939,'3-Productie normen'!A:L,10,FALSE)</f>
        <v>V</v>
      </c>
      <c r="T939" s="478" t="s">
        <v>421</v>
      </c>
      <c r="V939" s="123">
        <f t="shared" si="75"/>
        <v>644.80000000000007</v>
      </c>
    </row>
    <row r="940" spans="1:22" ht="14.1" customHeight="1">
      <c r="A940" s="138">
        <f t="shared" si="72"/>
        <v>940</v>
      </c>
      <c r="B940" s="121" t="s">
        <v>103</v>
      </c>
      <c r="C940" s="121" t="s">
        <v>452</v>
      </c>
      <c r="D940" s="285" t="s">
        <v>190</v>
      </c>
      <c r="E940" s="121"/>
      <c r="F940" s="121" t="s">
        <v>433</v>
      </c>
      <c r="G940" s="121" t="s">
        <v>140</v>
      </c>
      <c r="H940" s="121" t="s">
        <v>431</v>
      </c>
      <c r="I940" s="121" t="s">
        <v>192</v>
      </c>
      <c r="J940" s="482">
        <v>21.7</v>
      </c>
      <c r="K940" s="442">
        <v>1</v>
      </c>
      <c r="L940" s="512"/>
      <c r="M940" s="493">
        <v>104</v>
      </c>
      <c r="N940" s="284"/>
      <c r="O940" s="159" t="e">
        <f t="shared" si="73"/>
        <v>#DIV/0!</v>
      </c>
      <c r="P940" s="159">
        <f t="shared" si="74"/>
        <v>0</v>
      </c>
      <c r="Q940" s="160">
        <f>IF(M940="nio",0,IF(M940&gt;0,VLOOKUP(G940,'3-Productie normen'!A:L,VLOOKUP(M940,'3-Productie normen'!O:P,2,FALSE),FALSE)))</f>
        <v>0</v>
      </c>
      <c r="R940" s="160">
        <f t="shared" si="71"/>
        <v>0</v>
      </c>
      <c r="S940" s="161" t="str">
        <f>VLOOKUP(G940,'3-Productie normen'!A:L,10,FALSE)</f>
        <v>BEH</v>
      </c>
      <c r="T940" s="478" t="s">
        <v>421</v>
      </c>
      <c r="V940" s="123">
        <f t="shared" si="75"/>
        <v>2256.7999999999997</v>
      </c>
    </row>
    <row r="941" spans="1:22" ht="14.1" customHeight="1">
      <c r="A941" s="138">
        <f t="shared" si="72"/>
        <v>941</v>
      </c>
      <c r="B941" s="121" t="s">
        <v>103</v>
      </c>
      <c r="C941" s="121" t="s">
        <v>452</v>
      </c>
      <c r="D941" s="285" t="s">
        <v>190</v>
      </c>
      <c r="E941" s="121"/>
      <c r="F941" s="121" t="s">
        <v>442</v>
      </c>
      <c r="G941" s="121" t="s">
        <v>166</v>
      </c>
      <c r="H941" s="121" t="s">
        <v>431</v>
      </c>
      <c r="I941" s="121" t="s">
        <v>192</v>
      </c>
      <c r="J941" s="482">
        <v>45</v>
      </c>
      <c r="K941" s="442">
        <v>1</v>
      </c>
      <c r="L941" s="512"/>
      <c r="M941" s="493">
        <v>104</v>
      </c>
      <c r="N941" s="284"/>
      <c r="O941" s="159" t="e">
        <f t="shared" si="73"/>
        <v>#DIV/0!</v>
      </c>
      <c r="P941" s="159">
        <f t="shared" si="74"/>
        <v>0</v>
      </c>
      <c r="Q941" s="160">
        <f>IF(M941="nio",0,IF(M941&gt;0,VLOOKUP(G941,'3-Productie normen'!A:L,VLOOKUP(M941,'3-Productie normen'!O:P,2,FALSE),FALSE)))</f>
        <v>0</v>
      </c>
      <c r="R941" s="160">
        <f t="shared" si="71"/>
        <v>0</v>
      </c>
      <c r="S941" s="161" t="str">
        <f>VLOOKUP(G941,'3-Productie normen'!A:L,10,FALSE)</f>
        <v>V</v>
      </c>
      <c r="T941" s="478" t="s">
        <v>421</v>
      </c>
      <c r="V941" s="123">
        <f t="shared" si="75"/>
        <v>4680</v>
      </c>
    </row>
    <row r="942" spans="1:22" ht="14.1" customHeight="1">
      <c r="A942" s="138">
        <f t="shared" si="72"/>
        <v>942</v>
      </c>
      <c r="B942" s="121" t="s">
        <v>103</v>
      </c>
      <c r="C942" s="121" t="s">
        <v>452</v>
      </c>
      <c r="D942" s="285" t="s">
        <v>190</v>
      </c>
      <c r="E942" s="121"/>
      <c r="F942" s="121" t="s">
        <v>433</v>
      </c>
      <c r="G942" s="121" t="s">
        <v>140</v>
      </c>
      <c r="H942" s="121" t="s">
        <v>431</v>
      </c>
      <c r="I942" s="121" t="s">
        <v>192</v>
      </c>
      <c r="J942" s="482">
        <v>16.100000000000001</v>
      </c>
      <c r="K942" s="442">
        <v>1</v>
      </c>
      <c r="L942" s="512"/>
      <c r="M942" s="493">
        <v>104</v>
      </c>
      <c r="N942" s="284"/>
      <c r="O942" s="159" t="e">
        <f t="shared" si="73"/>
        <v>#DIV/0!</v>
      </c>
      <c r="P942" s="159">
        <f t="shared" si="74"/>
        <v>0</v>
      </c>
      <c r="Q942" s="160">
        <f>IF(M942="nio",0,IF(M942&gt;0,VLOOKUP(G942,'3-Productie normen'!A:L,VLOOKUP(M942,'3-Productie normen'!O:P,2,FALSE),FALSE)))</f>
        <v>0</v>
      </c>
      <c r="R942" s="160">
        <f t="shared" si="71"/>
        <v>0</v>
      </c>
      <c r="S942" s="161" t="str">
        <f>VLOOKUP(G942,'3-Productie normen'!A:L,10,FALSE)</f>
        <v>BEH</v>
      </c>
      <c r="T942" s="478" t="s">
        <v>421</v>
      </c>
      <c r="V942" s="123">
        <f t="shared" si="75"/>
        <v>1674.4</v>
      </c>
    </row>
    <row r="943" spans="1:22" ht="14.1" customHeight="1">
      <c r="A943" s="138">
        <f t="shared" si="72"/>
        <v>943</v>
      </c>
      <c r="B943" s="121" t="s">
        <v>103</v>
      </c>
      <c r="C943" s="121" t="s">
        <v>452</v>
      </c>
      <c r="D943" s="285" t="s">
        <v>190</v>
      </c>
      <c r="E943" s="121"/>
      <c r="F943" s="121" t="s">
        <v>432</v>
      </c>
      <c r="G943" s="121" t="s">
        <v>160</v>
      </c>
      <c r="H943" s="121" t="s">
        <v>352</v>
      </c>
      <c r="I943" s="121" t="s">
        <v>196</v>
      </c>
      <c r="J943" s="482">
        <v>6.6</v>
      </c>
      <c r="K943" s="442">
        <v>1</v>
      </c>
      <c r="L943" s="512"/>
      <c r="M943" s="493">
        <v>104</v>
      </c>
      <c r="N943" s="284"/>
      <c r="O943" s="159" t="e">
        <f t="shared" si="73"/>
        <v>#DIV/0!</v>
      </c>
      <c r="P943" s="159">
        <f t="shared" si="74"/>
        <v>0</v>
      </c>
      <c r="Q943" s="160">
        <f>IF(M943="nio",0,IF(M943&gt;0,VLOOKUP(G943,'3-Productie normen'!A:L,VLOOKUP(M943,'3-Productie normen'!O:P,2,FALSE),FALSE)))</f>
        <v>0</v>
      </c>
      <c r="R943" s="160">
        <f t="shared" si="71"/>
        <v>0</v>
      </c>
      <c r="S943" s="161" t="str">
        <f>VLOOKUP(G943,'3-Productie normen'!A:L,10,FALSE)</f>
        <v>S</v>
      </c>
      <c r="T943" s="478" t="s">
        <v>421</v>
      </c>
      <c r="V943" s="123">
        <f t="shared" si="75"/>
        <v>686.4</v>
      </c>
    </row>
    <row r="944" spans="1:22" ht="14.1" customHeight="1">
      <c r="A944" s="138">
        <f t="shared" si="72"/>
        <v>944</v>
      </c>
      <c r="B944" s="121" t="s">
        <v>103</v>
      </c>
      <c r="C944" s="121" t="s">
        <v>452</v>
      </c>
      <c r="D944" s="285" t="s">
        <v>190</v>
      </c>
      <c r="E944" s="121"/>
      <c r="F944" s="121" t="s">
        <v>450</v>
      </c>
      <c r="G944" s="121" t="s">
        <v>168</v>
      </c>
      <c r="H944" s="121" t="s">
        <v>431</v>
      </c>
      <c r="I944" s="121"/>
      <c r="J944" s="482">
        <v>1</v>
      </c>
      <c r="K944" s="442">
        <v>1</v>
      </c>
      <c r="L944" s="512"/>
      <c r="M944" s="493" t="s">
        <v>216</v>
      </c>
      <c r="N944" s="284"/>
      <c r="O944" s="159">
        <f t="shared" si="73"/>
        <v>0</v>
      </c>
      <c r="P944" s="159">
        <f t="shared" si="74"/>
        <v>0</v>
      </c>
      <c r="Q944" s="160">
        <f>IF(M944="nio",0,IF(M944&gt;0,VLOOKUP(G944,'3-Productie normen'!A:L,VLOOKUP(M944,'3-Productie normen'!O:P,2,FALSE),FALSE)))</f>
        <v>0</v>
      </c>
      <c r="R944" s="160">
        <f t="shared" si="71"/>
        <v>0</v>
      </c>
      <c r="S944" s="161">
        <f>VLOOKUP(G944,'3-Productie normen'!A:L,10,FALSE)</f>
        <v>0</v>
      </c>
      <c r="T944" s="478" t="s">
        <v>421</v>
      </c>
      <c r="V944" s="123">
        <f t="shared" si="75"/>
        <v>0</v>
      </c>
    </row>
    <row r="945" spans="1:22" ht="14.1" customHeight="1">
      <c r="A945" s="138">
        <f t="shared" si="72"/>
        <v>945</v>
      </c>
      <c r="B945" s="121" t="s">
        <v>103</v>
      </c>
      <c r="C945" s="121" t="s">
        <v>452</v>
      </c>
      <c r="D945" s="285" t="s">
        <v>190</v>
      </c>
      <c r="E945" s="121"/>
      <c r="F945" s="121" t="s">
        <v>376</v>
      </c>
      <c r="G945" s="121" t="s">
        <v>163</v>
      </c>
      <c r="H945" s="121" t="s">
        <v>387</v>
      </c>
      <c r="I945" s="121"/>
      <c r="J945" s="482">
        <v>5</v>
      </c>
      <c r="K945" s="442">
        <v>1</v>
      </c>
      <c r="L945" s="512"/>
      <c r="M945" s="493">
        <v>104</v>
      </c>
      <c r="N945" s="284"/>
      <c r="O945" s="159" t="e">
        <f t="shared" si="73"/>
        <v>#DIV/0!</v>
      </c>
      <c r="P945" s="159">
        <f t="shared" si="74"/>
        <v>0</v>
      </c>
      <c r="Q945" s="160">
        <f>IF(M945="nio",0,IF(M945&gt;0,VLOOKUP(G945,'3-Productie normen'!A:L,VLOOKUP(M945,'3-Productie normen'!O:P,2,FALSE),FALSE)))</f>
        <v>0</v>
      </c>
      <c r="R945" s="160">
        <f t="shared" si="71"/>
        <v>0</v>
      </c>
      <c r="S945" s="161" t="str">
        <f>VLOOKUP(G945,'3-Productie normen'!A:L,10,FALSE)</f>
        <v>V</v>
      </c>
      <c r="T945" s="478" t="s">
        <v>421</v>
      </c>
      <c r="V945" s="123">
        <f t="shared" si="75"/>
        <v>520</v>
      </c>
    </row>
    <row r="946" spans="1:22" ht="14.1" customHeight="1">
      <c r="A946" s="138">
        <f t="shared" si="72"/>
        <v>946</v>
      </c>
      <c r="B946" s="121" t="s">
        <v>103</v>
      </c>
      <c r="C946" s="121" t="s">
        <v>452</v>
      </c>
      <c r="D946" s="285" t="s">
        <v>199</v>
      </c>
      <c r="E946" s="121"/>
      <c r="F946" s="121" t="s">
        <v>433</v>
      </c>
      <c r="G946" s="121" t="s">
        <v>140</v>
      </c>
      <c r="H946" s="121" t="s">
        <v>431</v>
      </c>
      <c r="I946" s="121" t="s">
        <v>192</v>
      </c>
      <c r="J946" s="482">
        <v>18.5</v>
      </c>
      <c r="K946" s="442">
        <v>1</v>
      </c>
      <c r="L946" s="512"/>
      <c r="M946" s="493">
        <v>104</v>
      </c>
      <c r="N946" s="284"/>
      <c r="O946" s="159" t="e">
        <f t="shared" si="73"/>
        <v>#DIV/0!</v>
      </c>
      <c r="P946" s="159">
        <f t="shared" si="74"/>
        <v>0</v>
      </c>
      <c r="Q946" s="160">
        <f>IF(M946="nio",0,IF(M946&gt;0,VLOOKUP(G946,'3-Productie normen'!A:L,VLOOKUP(M946,'3-Productie normen'!O:P,2,FALSE),FALSE)))</f>
        <v>0</v>
      </c>
      <c r="R946" s="160">
        <f t="shared" si="71"/>
        <v>0</v>
      </c>
      <c r="S946" s="161" t="str">
        <f>VLOOKUP(G946,'3-Productie normen'!A:L,10,FALSE)</f>
        <v>BEH</v>
      </c>
      <c r="T946" s="478" t="s">
        <v>421</v>
      </c>
      <c r="V946" s="123">
        <f t="shared" si="75"/>
        <v>1924</v>
      </c>
    </row>
    <row r="947" spans="1:22" ht="14.1" customHeight="1">
      <c r="A947" s="138">
        <f t="shared" si="72"/>
        <v>947</v>
      </c>
      <c r="B947" s="121" t="s">
        <v>103</v>
      </c>
      <c r="C947" s="121" t="s">
        <v>452</v>
      </c>
      <c r="D947" s="285" t="s">
        <v>199</v>
      </c>
      <c r="E947" s="121"/>
      <c r="F947" s="121" t="s">
        <v>453</v>
      </c>
      <c r="G947" s="121" t="s">
        <v>157</v>
      </c>
      <c r="H947" s="121" t="s">
        <v>431</v>
      </c>
      <c r="I947" s="121" t="s">
        <v>192</v>
      </c>
      <c r="J947" s="482">
        <v>22.2</v>
      </c>
      <c r="K947" s="442">
        <v>1</v>
      </c>
      <c r="L947" s="512"/>
      <c r="M947" s="493">
        <v>104</v>
      </c>
      <c r="N947" s="284"/>
      <c r="O947" s="159" t="e">
        <f t="shared" si="73"/>
        <v>#DIV/0!</v>
      </c>
      <c r="P947" s="159">
        <f t="shared" si="74"/>
        <v>0</v>
      </c>
      <c r="Q947" s="160">
        <f>IF(M947="nio",0,IF(M947&gt;0,VLOOKUP(G947,'3-Productie normen'!A:L,VLOOKUP(M947,'3-Productie normen'!O:P,2,FALSE),FALSE)))</f>
        <v>0</v>
      </c>
      <c r="R947" s="160">
        <f t="shared" si="71"/>
        <v>0</v>
      </c>
      <c r="S947" s="161" t="str">
        <f>VLOOKUP(G947,'3-Productie normen'!A:L,10,FALSE)</f>
        <v>V</v>
      </c>
      <c r="T947" s="478" t="s">
        <v>421</v>
      </c>
      <c r="V947" s="123">
        <f t="shared" si="75"/>
        <v>2308.7999999999997</v>
      </c>
    </row>
    <row r="948" spans="1:22" ht="14.1" customHeight="1">
      <c r="A948" s="138">
        <f t="shared" si="72"/>
        <v>948</v>
      </c>
      <c r="B948" s="121" t="s">
        <v>103</v>
      </c>
      <c r="C948" s="121" t="s">
        <v>452</v>
      </c>
      <c r="D948" s="285" t="s">
        <v>199</v>
      </c>
      <c r="E948" s="121"/>
      <c r="F948" s="121" t="s">
        <v>432</v>
      </c>
      <c r="G948" s="121" t="s">
        <v>160</v>
      </c>
      <c r="H948" s="121" t="s">
        <v>352</v>
      </c>
      <c r="I948" s="121" t="s">
        <v>196</v>
      </c>
      <c r="J948" s="482">
        <v>0.9</v>
      </c>
      <c r="K948" s="442">
        <v>1</v>
      </c>
      <c r="L948" s="512"/>
      <c r="M948" s="493">
        <v>104</v>
      </c>
      <c r="N948" s="284"/>
      <c r="O948" s="159" t="e">
        <f t="shared" si="73"/>
        <v>#DIV/0!</v>
      </c>
      <c r="P948" s="159">
        <f t="shared" si="74"/>
        <v>0</v>
      </c>
      <c r="Q948" s="160">
        <f>IF(M948="nio",0,IF(M948&gt;0,VLOOKUP(G948,'3-Productie normen'!A:L,VLOOKUP(M948,'3-Productie normen'!O:P,2,FALSE),FALSE)))</f>
        <v>0</v>
      </c>
      <c r="R948" s="160">
        <f t="shared" si="71"/>
        <v>0</v>
      </c>
      <c r="S948" s="161" t="str">
        <f>VLOOKUP(G948,'3-Productie normen'!A:L,10,FALSE)</f>
        <v>S</v>
      </c>
      <c r="T948" s="478" t="s">
        <v>421</v>
      </c>
      <c r="V948" s="123">
        <f t="shared" si="75"/>
        <v>93.600000000000009</v>
      </c>
    </row>
    <row r="949" spans="1:22" ht="14.1" customHeight="1">
      <c r="A949" s="138">
        <f t="shared" si="72"/>
        <v>949</v>
      </c>
      <c r="B949" s="121" t="s">
        <v>103</v>
      </c>
      <c r="C949" s="121" t="s">
        <v>452</v>
      </c>
      <c r="D949" s="285" t="s">
        <v>199</v>
      </c>
      <c r="E949" s="121"/>
      <c r="F949" s="121" t="s">
        <v>438</v>
      </c>
      <c r="G949" s="121" t="s">
        <v>138</v>
      </c>
      <c r="H949" s="121" t="s">
        <v>431</v>
      </c>
      <c r="I949" s="121" t="s">
        <v>192</v>
      </c>
      <c r="J949" s="482">
        <v>28</v>
      </c>
      <c r="K949" s="442">
        <v>1</v>
      </c>
      <c r="L949" s="512"/>
      <c r="M949" s="493">
        <v>104</v>
      </c>
      <c r="N949" s="284"/>
      <c r="O949" s="159" t="e">
        <f t="shared" si="73"/>
        <v>#DIV/0!</v>
      </c>
      <c r="P949" s="159">
        <f t="shared" si="74"/>
        <v>0</v>
      </c>
      <c r="Q949" s="160">
        <f>IF(M949="nio",0,IF(M949&gt;0,VLOOKUP(G949,'3-Productie normen'!A:L,VLOOKUP(M949,'3-Productie normen'!O:P,2,FALSE),FALSE)))</f>
        <v>0</v>
      </c>
      <c r="R949" s="160">
        <f t="shared" si="71"/>
        <v>0</v>
      </c>
      <c r="S949" s="161" t="str">
        <f>VLOOKUP(G949,'3-Productie normen'!A:L,10,FALSE)</f>
        <v>B</v>
      </c>
      <c r="T949" s="478" t="s">
        <v>421</v>
      </c>
      <c r="V949" s="123">
        <f t="shared" si="75"/>
        <v>2912</v>
      </c>
    </row>
    <row r="950" spans="1:22" ht="14.1" customHeight="1">
      <c r="A950" s="138">
        <f t="shared" si="72"/>
        <v>950</v>
      </c>
      <c r="B950" s="121" t="s">
        <v>103</v>
      </c>
      <c r="C950" s="121" t="s">
        <v>452</v>
      </c>
      <c r="D950" s="285" t="s">
        <v>199</v>
      </c>
      <c r="E950" s="121"/>
      <c r="F950" s="121" t="s">
        <v>454</v>
      </c>
      <c r="G950" s="121" t="s">
        <v>166</v>
      </c>
      <c r="H950" s="121" t="s">
        <v>387</v>
      </c>
      <c r="I950" s="121"/>
      <c r="J950" s="482">
        <v>20.7</v>
      </c>
      <c r="K950" s="442">
        <v>1</v>
      </c>
      <c r="L950" s="512"/>
      <c r="M950" s="493">
        <v>104</v>
      </c>
      <c r="N950" s="284"/>
      <c r="O950" s="159" t="e">
        <f t="shared" si="73"/>
        <v>#DIV/0!</v>
      </c>
      <c r="P950" s="159">
        <f t="shared" si="74"/>
        <v>0</v>
      </c>
      <c r="Q950" s="160">
        <f>IF(M950="nio",0,IF(M950&gt;0,VLOOKUP(G950,'3-Productie normen'!A:L,VLOOKUP(M950,'3-Productie normen'!O:P,2,FALSE),FALSE)))</f>
        <v>0</v>
      </c>
      <c r="R950" s="160">
        <f t="shared" si="71"/>
        <v>0</v>
      </c>
      <c r="S950" s="161" t="str">
        <f>VLOOKUP(G950,'3-Productie normen'!A:L,10,FALSE)</f>
        <v>V</v>
      </c>
      <c r="T950" s="478" t="s">
        <v>421</v>
      </c>
      <c r="V950" s="123">
        <f t="shared" si="75"/>
        <v>2152.7999999999997</v>
      </c>
    </row>
    <row r="951" spans="1:22" ht="14.1" customHeight="1">
      <c r="A951" s="138">
        <f t="shared" si="72"/>
        <v>951</v>
      </c>
      <c r="B951" s="121" t="s">
        <v>81</v>
      </c>
      <c r="C951" s="121" t="s">
        <v>455</v>
      </c>
      <c r="D951" s="285" t="s">
        <v>190</v>
      </c>
      <c r="E951" s="121"/>
      <c r="F951" s="121" t="s">
        <v>210</v>
      </c>
      <c r="G951" s="121" t="s">
        <v>157</v>
      </c>
      <c r="H951" s="121" t="s">
        <v>372</v>
      </c>
      <c r="I951" s="121" t="s">
        <v>196</v>
      </c>
      <c r="J951" s="482">
        <v>6.25</v>
      </c>
      <c r="K951" s="442">
        <v>1</v>
      </c>
      <c r="L951" s="512"/>
      <c r="M951" s="493">
        <v>255</v>
      </c>
      <c r="N951" s="284"/>
      <c r="O951" s="159" t="e">
        <f t="shared" si="73"/>
        <v>#DIV/0!</v>
      </c>
      <c r="P951" s="159">
        <f t="shared" si="74"/>
        <v>0</v>
      </c>
      <c r="Q951" s="160">
        <f>IF(M951="nio",0,IF(M951&gt;0,VLOOKUP(G951,'3-Productie normen'!A:L,VLOOKUP(M951,'3-Productie normen'!O:P,2,FALSE),FALSE)))</f>
        <v>0</v>
      </c>
      <c r="R951" s="160">
        <f t="shared" si="71"/>
        <v>0</v>
      </c>
      <c r="S951" s="161" t="str">
        <f>VLOOKUP(G951,'3-Productie normen'!A:L,10,FALSE)</f>
        <v>V</v>
      </c>
      <c r="T951" s="478" t="s">
        <v>456</v>
      </c>
      <c r="V951" s="123">
        <f t="shared" si="75"/>
        <v>1593.75</v>
      </c>
    </row>
    <row r="952" spans="1:22" ht="14.1" customHeight="1">
      <c r="A952" s="138">
        <f t="shared" si="72"/>
        <v>952</v>
      </c>
      <c r="B952" s="121" t="s">
        <v>81</v>
      </c>
      <c r="C952" s="121" t="s">
        <v>455</v>
      </c>
      <c r="D952" s="285" t="s">
        <v>190</v>
      </c>
      <c r="E952" s="121"/>
      <c r="F952" s="121" t="s">
        <v>247</v>
      </c>
      <c r="G952" s="121" t="s">
        <v>160</v>
      </c>
      <c r="H952" s="121" t="s">
        <v>457</v>
      </c>
      <c r="I952" s="121" t="s">
        <v>196</v>
      </c>
      <c r="J952" s="482">
        <v>5</v>
      </c>
      <c r="K952" s="442">
        <v>1</v>
      </c>
      <c r="L952" s="512"/>
      <c r="M952" s="493">
        <v>255</v>
      </c>
      <c r="N952" s="284"/>
      <c r="O952" s="159" t="e">
        <f t="shared" si="73"/>
        <v>#DIV/0!</v>
      </c>
      <c r="P952" s="159">
        <f t="shared" si="74"/>
        <v>0</v>
      </c>
      <c r="Q952" s="160">
        <f>IF(M952="nio",0,IF(M952&gt;0,VLOOKUP(G952,'3-Productie normen'!A:L,VLOOKUP(M952,'3-Productie normen'!O:P,2,FALSE),FALSE)))</f>
        <v>0</v>
      </c>
      <c r="R952" s="160">
        <f t="shared" si="71"/>
        <v>0</v>
      </c>
      <c r="S952" s="161" t="str">
        <f>VLOOKUP(G952,'3-Productie normen'!A:L,10,FALSE)</f>
        <v>S</v>
      </c>
      <c r="T952" s="478" t="s">
        <v>456</v>
      </c>
      <c r="V952" s="123">
        <f t="shared" si="75"/>
        <v>1275</v>
      </c>
    </row>
    <row r="953" spans="1:22" ht="14.1" customHeight="1">
      <c r="A953" s="138">
        <f t="shared" si="72"/>
        <v>953</v>
      </c>
      <c r="B953" s="121" t="s">
        <v>81</v>
      </c>
      <c r="C953" s="121" t="s">
        <v>455</v>
      </c>
      <c r="D953" s="285" t="s">
        <v>190</v>
      </c>
      <c r="E953" s="121"/>
      <c r="F953" s="121" t="s">
        <v>458</v>
      </c>
      <c r="G953" s="121" t="s">
        <v>166</v>
      </c>
      <c r="H953" s="121" t="s">
        <v>457</v>
      </c>
      <c r="I953" s="121" t="s">
        <v>196</v>
      </c>
      <c r="J953" s="482">
        <v>52.75</v>
      </c>
      <c r="K953" s="442">
        <v>1</v>
      </c>
      <c r="L953" s="512"/>
      <c r="M953" s="493">
        <v>255</v>
      </c>
      <c r="N953" s="284"/>
      <c r="O953" s="159" t="e">
        <f t="shared" si="73"/>
        <v>#DIV/0!</v>
      </c>
      <c r="P953" s="159">
        <f t="shared" si="74"/>
        <v>0</v>
      </c>
      <c r="Q953" s="160">
        <f>IF(M953="nio",0,IF(M953&gt;0,VLOOKUP(G953,'3-Productie normen'!A:L,VLOOKUP(M953,'3-Productie normen'!O:P,2,FALSE),FALSE)))</f>
        <v>0</v>
      </c>
      <c r="R953" s="160">
        <f t="shared" si="71"/>
        <v>0</v>
      </c>
      <c r="S953" s="161" t="str">
        <f>VLOOKUP(G953,'3-Productie normen'!A:L,10,FALSE)</f>
        <v>V</v>
      </c>
      <c r="T953" s="478" t="s">
        <v>456</v>
      </c>
      <c r="V953" s="123">
        <f t="shared" si="75"/>
        <v>13451.25</v>
      </c>
    </row>
    <row r="954" spans="1:22" ht="14.1" customHeight="1">
      <c r="A954" s="138">
        <f t="shared" si="72"/>
        <v>954</v>
      </c>
      <c r="B954" s="121" t="s">
        <v>81</v>
      </c>
      <c r="C954" s="121" t="s">
        <v>455</v>
      </c>
      <c r="D954" s="285" t="s">
        <v>190</v>
      </c>
      <c r="E954" s="121"/>
      <c r="F954" s="121" t="s">
        <v>261</v>
      </c>
      <c r="G954" s="121" t="s">
        <v>138</v>
      </c>
      <c r="H954" s="121" t="s">
        <v>372</v>
      </c>
      <c r="I954" s="121" t="s">
        <v>196</v>
      </c>
      <c r="J954" s="482">
        <v>12</v>
      </c>
      <c r="K954" s="442">
        <v>1</v>
      </c>
      <c r="L954" s="512"/>
      <c r="M954" s="493">
        <v>255</v>
      </c>
      <c r="N954" s="284"/>
      <c r="O954" s="159" t="e">
        <f t="shared" si="73"/>
        <v>#DIV/0!</v>
      </c>
      <c r="P954" s="159">
        <f t="shared" si="74"/>
        <v>0</v>
      </c>
      <c r="Q954" s="160">
        <f>IF(M954="nio",0,IF(M954&gt;0,VLOOKUP(G954,'3-Productie normen'!A:L,VLOOKUP(M954,'3-Productie normen'!O:P,2,FALSE),FALSE)))</f>
        <v>0</v>
      </c>
      <c r="R954" s="160">
        <f t="shared" si="71"/>
        <v>0</v>
      </c>
      <c r="S954" s="161" t="str">
        <f>VLOOKUP(G954,'3-Productie normen'!A:L,10,FALSE)</f>
        <v>B</v>
      </c>
      <c r="T954" s="478" t="s">
        <v>456</v>
      </c>
      <c r="V954" s="123">
        <f t="shared" si="75"/>
        <v>3060</v>
      </c>
    </row>
    <row r="955" spans="1:22" ht="14.1" customHeight="1">
      <c r="A955" s="138">
        <f t="shared" si="72"/>
        <v>955</v>
      </c>
      <c r="B955" s="121" t="s">
        <v>81</v>
      </c>
      <c r="C955" s="121" t="s">
        <v>455</v>
      </c>
      <c r="D955" s="285" t="s">
        <v>190</v>
      </c>
      <c r="E955" s="121"/>
      <c r="F955" s="121" t="s">
        <v>261</v>
      </c>
      <c r="G955" s="121" t="s">
        <v>138</v>
      </c>
      <c r="H955" s="121" t="s">
        <v>372</v>
      </c>
      <c r="I955" s="121" t="s">
        <v>196</v>
      </c>
      <c r="J955" s="482">
        <v>14</v>
      </c>
      <c r="K955" s="442">
        <v>1</v>
      </c>
      <c r="L955" s="512"/>
      <c r="M955" s="493">
        <v>255</v>
      </c>
      <c r="N955" s="284"/>
      <c r="O955" s="159" t="e">
        <f t="shared" si="73"/>
        <v>#DIV/0!</v>
      </c>
      <c r="P955" s="159">
        <f t="shared" si="74"/>
        <v>0</v>
      </c>
      <c r="Q955" s="160">
        <f>IF(M955="nio",0,IF(M955&gt;0,VLOOKUP(G955,'3-Productie normen'!A:L,VLOOKUP(M955,'3-Productie normen'!O:P,2,FALSE),FALSE)))</f>
        <v>0</v>
      </c>
      <c r="R955" s="160">
        <f t="shared" si="71"/>
        <v>0</v>
      </c>
      <c r="S955" s="161" t="str">
        <f>VLOOKUP(G955,'3-Productie normen'!A:L,10,FALSE)</f>
        <v>B</v>
      </c>
      <c r="T955" s="478" t="s">
        <v>456</v>
      </c>
      <c r="V955" s="123">
        <f t="shared" si="75"/>
        <v>3570</v>
      </c>
    </row>
    <row r="956" spans="1:22" ht="14.1" customHeight="1">
      <c r="A956" s="138">
        <f t="shared" si="72"/>
        <v>956</v>
      </c>
      <c r="B956" s="121" t="s">
        <v>75</v>
      </c>
      <c r="C956" s="479" t="s">
        <v>459</v>
      </c>
      <c r="D956" s="285" t="s">
        <v>190</v>
      </c>
      <c r="E956" s="121"/>
      <c r="F956" s="121" t="s">
        <v>460</v>
      </c>
      <c r="G956" s="121" t="s">
        <v>166</v>
      </c>
      <c r="H956" s="121" t="s">
        <v>351</v>
      </c>
      <c r="I956" s="121" t="s">
        <v>192</v>
      </c>
      <c r="J956" s="482">
        <v>9.3000000000000007</v>
      </c>
      <c r="K956" s="442">
        <v>1</v>
      </c>
      <c r="L956" s="512"/>
      <c r="M956" s="493">
        <v>156</v>
      </c>
      <c r="N956" s="284"/>
      <c r="O956" s="159" t="e">
        <f t="shared" si="73"/>
        <v>#DIV/0!</v>
      </c>
      <c r="P956" s="159">
        <f t="shared" si="74"/>
        <v>0</v>
      </c>
      <c r="Q956" s="160">
        <f>IF(M956="nio",0,IF(M956&gt;0,VLOOKUP(G956,'3-Productie normen'!A:L,VLOOKUP(M956,'3-Productie normen'!O:P,2,FALSE),FALSE)))</f>
        <v>0</v>
      </c>
      <c r="R956" s="160">
        <f t="shared" si="71"/>
        <v>0</v>
      </c>
      <c r="S956" s="161" t="str">
        <f>VLOOKUP(G956,'3-Productie normen'!A:L,10,FALSE)</f>
        <v>V</v>
      </c>
      <c r="T956" s="478" t="s">
        <v>446</v>
      </c>
      <c r="V956" s="123">
        <f t="shared" si="75"/>
        <v>1450.8000000000002</v>
      </c>
    </row>
    <row r="957" spans="1:22" ht="14.1" customHeight="1">
      <c r="A957" s="138">
        <f t="shared" si="72"/>
        <v>957</v>
      </c>
      <c r="B957" s="121" t="s">
        <v>75</v>
      </c>
      <c r="C957" s="479" t="s">
        <v>459</v>
      </c>
      <c r="D957" s="285" t="s">
        <v>190</v>
      </c>
      <c r="E957" s="121"/>
      <c r="F957" s="121" t="s">
        <v>260</v>
      </c>
      <c r="G957" s="121" t="s">
        <v>166</v>
      </c>
      <c r="H957" s="121" t="s">
        <v>351</v>
      </c>
      <c r="I957" s="121" t="s">
        <v>192</v>
      </c>
      <c r="J957" s="482">
        <v>7.7</v>
      </c>
      <c r="K957" s="442">
        <v>1</v>
      </c>
      <c r="L957" s="512"/>
      <c r="M957" s="493">
        <v>156</v>
      </c>
      <c r="N957" s="284"/>
      <c r="O957" s="159" t="e">
        <f t="shared" si="73"/>
        <v>#DIV/0!</v>
      </c>
      <c r="P957" s="159">
        <f t="shared" si="74"/>
        <v>0</v>
      </c>
      <c r="Q957" s="160">
        <f>IF(M957="nio",0,IF(M957&gt;0,VLOOKUP(G957,'3-Productie normen'!A:L,VLOOKUP(M957,'3-Productie normen'!O:P,2,FALSE),FALSE)))</f>
        <v>0</v>
      </c>
      <c r="R957" s="160">
        <f t="shared" si="71"/>
        <v>0</v>
      </c>
      <c r="S957" s="161" t="str">
        <f>VLOOKUP(G957,'3-Productie normen'!A:L,10,FALSE)</f>
        <v>V</v>
      </c>
      <c r="T957" s="478" t="s">
        <v>446</v>
      </c>
      <c r="V957" s="123">
        <f t="shared" si="75"/>
        <v>1201.2</v>
      </c>
    </row>
    <row r="958" spans="1:22" ht="14.1" customHeight="1">
      <c r="A958" s="138">
        <f t="shared" si="72"/>
        <v>958</v>
      </c>
      <c r="B958" s="121" t="s">
        <v>75</v>
      </c>
      <c r="C958" s="479" t="s">
        <v>459</v>
      </c>
      <c r="D958" s="285" t="s">
        <v>190</v>
      </c>
      <c r="E958" s="121"/>
      <c r="F958" s="121" t="s">
        <v>287</v>
      </c>
      <c r="G958" s="121" t="s">
        <v>166</v>
      </c>
      <c r="H958" s="121" t="s">
        <v>351</v>
      </c>
      <c r="I958" s="121" t="s">
        <v>192</v>
      </c>
      <c r="J958" s="482">
        <v>39</v>
      </c>
      <c r="K958" s="442">
        <v>1</v>
      </c>
      <c r="L958" s="512"/>
      <c r="M958" s="493">
        <v>156</v>
      </c>
      <c r="N958" s="284"/>
      <c r="O958" s="159" t="e">
        <f t="shared" si="73"/>
        <v>#DIV/0!</v>
      </c>
      <c r="P958" s="159">
        <f t="shared" si="74"/>
        <v>0</v>
      </c>
      <c r="Q958" s="160">
        <f>IF(M958="nio",0,IF(M958&gt;0,VLOOKUP(G958,'3-Productie normen'!A:L,VLOOKUP(M958,'3-Productie normen'!O:P,2,FALSE),FALSE)))</f>
        <v>0</v>
      </c>
      <c r="R958" s="160">
        <f t="shared" si="71"/>
        <v>0</v>
      </c>
      <c r="S958" s="161" t="str">
        <f>VLOOKUP(G958,'3-Productie normen'!A:L,10,FALSE)</f>
        <v>V</v>
      </c>
      <c r="T958" s="478" t="s">
        <v>446</v>
      </c>
      <c r="V958" s="123">
        <f t="shared" si="75"/>
        <v>6084</v>
      </c>
    </row>
    <row r="959" spans="1:22" ht="14.1" customHeight="1">
      <c r="A959" s="138">
        <f t="shared" si="72"/>
        <v>959</v>
      </c>
      <c r="B959" s="121" t="s">
        <v>75</v>
      </c>
      <c r="C959" s="479" t="s">
        <v>459</v>
      </c>
      <c r="D959" s="285" t="s">
        <v>190</v>
      </c>
      <c r="E959" s="121"/>
      <c r="F959" s="121" t="s">
        <v>265</v>
      </c>
      <c r="G959" s="121" t="s">
        <v>140</v>
      </c>
      <c r="H959" s="121" t="s">
        <v>351</v>
      </c>
      <c r="I959" s="121" t="s">
        <v>192</v>
      </c>
      <c r="J959" s="482">
        <v>18.8</v>
      </c>
      <c r="K959" s="442">
        <v>1</v>
      </c>
      <c r="L959" s="512"/>
      <c r="M959" s="493">
        <v>156</v>
      </c>
      <c r="N959" s="284"/>
      <c r="O959" s="159" t="e">
        <f t="shared" si="73"/>
        <v>#DIV/0!</v>
      </c>
      <c r="P959" s="159">
        <f t="shared" si="74"/>
        <v>0</v>
      </c>
      <c r="Q959" s="160">
        <f>IF(M959="nio",0,IF(M959&gt;0,VLOOKUP(G959,'3-Productie normen'!A:L,VLOOKUP(M959,'3-Productie normen'!O:P,2,FALSE),FALSE)))</f>
        <v>0</v>
      </c>
      <c r="R959" s="160">
        <f t="shared" si="71"/>
        <v>0</v>
      </c>
      <c r="S959" s="161" t="str">
        <f>VLOOKUP(G959,'3-Productie normen'!A:L,10,FALSE)</f>
        <v>BEH</v>
      </c>
      <c r="T959" s="478" t="s">
        <v>446</v>
      </c>
      <c r="V959" s="123">
        <f t="shared" si="75"/>
        <v>2932.8</v>
      </c>
    </row>
    <row r="960" spans="1:22" ht="14.1" customHeight="1">
      <c r="A960" s="138">
        <f t="shared" si="72"/>
        <v>960</v>
      </c>
      <c r="B960" s="121" t="s">
        <v>75</v>
      </c>
      <c r="C960" s="479" t="s">
        <v>459</v>
      </c>
      <c r="D960" s="285" t="s">
        <v>190</v>
      </c>
      <c r="E960" s="121"/>
      <c r="F960" s="121" t="s">
        <v>265</v>
      </c>
      <c r="G960" s="121" t="s">
        <v>140</v>
      </c>
      <c r="H960" s="121" t="s">
        <v>351</v>
      </c>
      <c r="I960" s="121" t="s">
        <v>192</v>
      </c>
      <c r="J960" s="482">
        <v>18.8</v>
      </c>
      <c r="K960" s="442">
        <v>1</v>
      </c>
      <c r="L960" s="512"/>
      <c r="M960" s="493">
        <v>156</v>
      </c>
      <c r="N960" s="284"/>
      <c r="O960" s="159" t="e">
        <f t="shared" si="73"/>
        <v>#DIV/0!</v>
      </c>
      <c r="P960" s="159">
        <f t="shared" si="74"/>
        <v>0</v>
      </c>
      <c r="Q960" s="160">
        <f>IF(M960="nio",0,IF(M960&gt;0,VLOOKUP(G960,'3-Productie normen'!A:L,VLOOKUP(M960,'3-Productie normen'!O:P,2,FALSE),FALSE)))</f>
        <v>0</v>
      </c>
      <c r="R960" s="160">
        <f t="shared" si="71"/>
        <v>0</v>
      </c>
      <c r="S960" s="161" t="str">
        <f>VLOOKUP(G960,'3-Productie normen'!A:L,10,FALSE)</f>
        <v>BEH</v>
      </c>
      <c r="T960" s="478" t="s">
        <v>446</v>
      </c>
      <c r="V960" s="123">
        <f t="shared" si="75"/>
        <v>2932.8</v>
      </c>
    </row>
    <row r="961" spans="1:22" ht="14.1" customHeight="1">
      <c r="A961" s="138">
        <f t="shared" si="72"/>
        <v>961</v>
      </c>
      <c r="B961" s="121" t="s">
        <v>75</v>
      </c>
      <c r="C961" s="479" t="s">
        <v>459</v>
      </c>
      <c r="D961" s="285" t="s">
        <v>190</v>
      </c>
      <c r="E961" s="121"/>
      <c r="F961" s="121" t="s">
        <v>265</v>
      </c>
      <c r="G961" s="121" t="s">
        <v>140</v>
      </c>
      <c r="H961" s="121" t="s">
        <v>351</v>
      </c>
      <c r="I961" s="121" t="s">
        <v>192</v>
      </c>
      <c r="J961" s="482">
        <v>20</v>
      </c>
      <c r="K961" s="442">
        <v>1</v>
      </c>
      <c r="L961" s="512"/>
      <c r="M961" s="493">
        <v>156</v>
      </c>
      <c r="N961" s="284"/>
      <c r="O961" s="159" t="e">
        <f t="shared" si="73"/>
        <v>#DIV/0!</v>
      </c>
      <c r="P961" s="159">
        <f t="shared" si="74"/>
        <v>0</v>
      </c>
      <c r="Q961" s="160">
        <f>IF(M961="nio",0,IF(M961&gt;0,VLOOKUP(G961,'3-Productie normen'!A:L,VLOOKUP(M961,'3-Productie normen'!O:P,2,FALSE),FALSE)))</f>
        <v>0</v>
      </c>
      <c r="R961" s="160">
        <f t="shared" si="71"/>
        <v>0</v>
      </c>
      <c r="S961" s="161" t="str">
        <f>VLOOKUP(G961,'3-Productie normen'!A:L,10,FALSE)</f>
        <v>BEH</v>
      </c>
      <c r="T961" s="478" t="s">
        <v>446</v>
      </c>
      <c r="V961" s="123">
        <f t="shared" si="75"/>
        <v>3120</v>
      </c>
    </row>
    <row r="962" spans="1:22" ht="14.1" customHeight="1">
      <c r="A962" s="138">
        <f t="shared" si="72"/>
        <v>962</v>
      </c>
      <c r="B962" s="121" t="s">
        <v>75</v>
      </c>
      <c r="C962" s="479" t="s">
        <v>459</v>
      </c>
      <c r="D962" s="285" t="s">
        <v>190</v>
      </c>
      <c r="E962" s="121"/>
      <c r="F962" s="121" t="s">
        <v>230</v>
      </c>
      <c r="G962" s="121" t="s">
        <v>155</v>
      </c>
      <c r="H962" s="121" t="s">
        <v>351</v>
      </c>
      <c r="I962" s="121" t="s">
        <v>192</v>
      </c>
      <c r="J962" s="482">
        <v>7</v>
      </c>
      <c r="K962" s="442">
        <v>1</v>
      </c>
      <c r="L962" s="512"/>
      <c r="M962" s="493">
        <v>12</v>
      </c>
      <c r="N962" s="284"/>
      <c r="O962" s="159" t="e">
        <f t="shared" si="73"/>
        <v>#DIV/0!</v>
      </c>
      <c r="P962" s="159">
        <f t="shared" si="74"/>
        <v>0</v>
      </c>
      <c r="Q962" s="160">
        <f>IF(M962="nio",0,IF(M962&gt;0,VLOOKUP(G962,'3-Productie normen'!A:L,VLOOKUP(M962,'3-Productie normen'!O:P,2,FALSE),FALSE)))</f>
        <v>0</v>
      </c>
      <c r="R962" s="160">
        <f t="shared" ref="R962:R1025" si="76">IF(N962&gt;0,Q962*$R$8,0)</f>
        <v>0</v>
      </c>
      <c r="S962" s="161" t="str">
        <f>VLOOKUP(G962,'3-Productie normen'!A:L,10,FALSE)</f>
        <v>V</v>
      </c>
      <c r="T962" s="478" t="s">
        <v>446</v>
      </c>
      <c r="V962" s="123">
        <f t="shared" si="75"/>
        <v>84</v>
      </c>
    </row>
    <row r="963" spans="1:22" ht="14.1" customHeight="1">
      <c r="A963" s="138">
        <f t="shared" ref="A963:A965" si="77">A962+1</f>
        <v>963</v>
      </c>
      <c r="B963" s="121" t="s">
        <v>75</v>
      </c>
      <c r="C963" s="479" t="s">
        <v>459</v>
      </c>
      <c r="D963" s="285" t="s">
        <v>190</v>
      </c>
      <c r="E963" s="121"/>
      <c r="F963" s="121" t="s">
        <v>280</v>
      </c>
      <c r="G963" s="121" t="s">
        <v>157</v>
      </c>
      <c r="H963" s="121" t="s">
        <v>351</v>
      </c>
      <c r="I963" s="121" t="s">
        <v>192</v>
      </c>
      <c r="J963" s="482">
        <v>6</v>
      </c>
      <c r="K963" s="442">
        <v>1</v>
      </c>
      <c r="L963" s="512"/>
      <c r="M963" s="493">
        <v>156</v>
      </c>
      <c r="N963" s="284"/>
      <c r="O963" s="159" t="e">
        <f t="shared" si="73"/>
        <v>#DIV/0!</v>
      </c>
      <c r="P963" s="159">
        <f t="shared" si="74"/>
        <v>0</v>
      </c>
      <c r="Q963" s="160">
        <f>IF(M963="nio",0,IF(M963&gt;0,VLOOKUP(G963,'3-Productie normen'!A:L,VLOOKUP(M963,'3-Productie normen'!O:P,2,FALSE),FALSE)))</f>
        <v>0</v>
      </c>
      <c r="R963" s="160">
        <f t="shared" si="76"/>
        <v>0</v>
      </c>
      <c r="S963" s="161" t="str">
        <f>VLOOKUP(G963,'3-Productie normen'!A:L,10,FALSE)</f>
        <v>V</v>
      </c>
      <c r="T963" s="478" t="s">
        <v>446</v>
      </c>
      <c r="V963" s="123">
        <f t="shared" si="75"/>
        <v>936</v>
      </c>
    </row>
    <row r="964" spans="1:22" ht="14.1" customHeight="1">
      <c r="A964" s="138">
        <f t="shared" si="77"/>
        <v>964</v>
      </c>
      <c r="B964" s="121" t="s">
        <v>75</v>
      </c>
      <c r="C964" s="479" t="s">
        <v>459</v>
      </c>
      <c r="D964" s="285" t="s">
        <v>190</v>
      </c>
      <c r="E964" s="121"/>
      <c r="F964" s="121" t="s">
        <v>247</v>
      </c>
      <c r="G964" s="121" t="s">
        <v>160</v>
      </c>
      <c r="H964" s="121" t="s">
        <v>351</v>
      </c>
      <c r="I964" s="121" t="s">
        <v>192</v>
      </c>
      <c r="J964" s="482">
        <v>1</v>
      </c>
      <c r="K964" s="442">
        <v>1</v>
      </c>
      <c r="L964" s="512"/>
      <c r="M964" s="493">
        <v>156</v>
      </c>
      <c r="N964" s="284"/>
      <c r="O964" s="159" t="e">
        <f t="shared" si="73"/>
        <v>#DIV/0!</v>
      </c>
      <c r="P964" s="159">
        <f t="shared" si="74"/>
        <v>0</v>
      </c>
      <c r="Q964" s="160">
        <f>IF(M964="nio",0,IF(M964&gt;0,VLOOKUP(G964,'3-Productie normen'!A:L,VLOOKUP(M964,'3-Productie normen'!O:P,2,FALSE),FALSE)))</f>
        <v>0</v>
      </c>
      <c r="R964" s="160">
        <f t="shared" si="76"/>
        <v>0</v>
      </c>
      <c r="S964" s="161" t="str">
        <f>VLOOKUP(G964,'3-Productie normen'!A:L,10,FALSE)</f>
        <v>S</v>
      </c>
      <c r="T964" s="478" t="s">
        <v>446</v>
      </c>
      <c r="V964" s="123">
        <f t="shared" si="75"/>
        <v>156</v>
      </c>
    </row>
    <row r="965" spans="1:22" ht="14.1" customHeight="1">
      <c r="A965" s="138">
        <f t="shared" si="77"/>
        <v>965</v>
      </c>
      <c r="B965" s="121" t="s">
        <v>75</v>
      </c>
      <c r="C965" s="479" t="s">
        <v>459</v>
      </c>
      <c r="D965" s="285" t="s">
        <v>190</v>
      </c>
      <c r="E965" s="121"/>
      <c r="F965" s="121" t="s">
        <v>247</v>
      </c>
      <c r="G965" s="121" t="s">
        <v>160</v>
      </c>
      <c r="H965" s="121" t="s">
        <v>351</v>
      </c>
      <c r="I965" s="121" t="s">
        <v>192</v>
      </c>
      <c r="J965" s="482">
        <v>3.75</v>
      </c>
      <c r="K965" s="442">
        <v>1</v>
      </c>
      <c r="L965" s="512"/>
      <c r="M965" s="493">
        <v>156</v>
      </c>
      <c r="N965" s="284"/>
      <c r="O965" s="159" t="e">
        <f t="shared" si="73"/>
        <v>#DIV/0!</v>
      </c>
      <c r="P965" s="159">
        <f t="shared" si="74"/>
        <v>0</v>
      </c>
      <c r="Q965" s="160">
        <f>IF(M965="nio",0,IF(M965&gt;0,VLOOKUP(G965,'3-Productie normen'!A:L,VLOOKUP(M965,'3-Productie normen'!O:P,2,FALSE),FALSE)))</f>
        <v>0</v>
      </c>
      <c r="R965" s="160">
        <f t="shared" si="76"/>
        <v>0</v>
      </c>
      <c r="S965" s="161" t="str">
        <f>VLOOKUP(G965,'3-Productie normen'!A:L,10,FALSE)</f>
        <v>S</v>
      </c>
      <c r="T965" s="478" t="s">
        <v>446</v>
      </c>
      <c r="V965" s="123">
        <f t="shared" si="75"/>
        <v>585</v>
      </c>
    </row>
    <row r="966" spans="1:22" ht="14.1" customHeight="1">
      <c r="A966" s="138">
        <f>A965+1</f>
        <v>966</v>
      </c>
      <c r="B966" s="121" t="s">
        <v>77</v>
      </c>
      <c r="C966" s="121" t="s">
        <v>461</v>
      </c>
      <c r="D966" s="285" t="s">
        <v>190</v>
      </c>
      <c r="E966" s="121"/>
      <c r="F966" s="121" t="s">
        <v>212</v>
      </c>
      <c r="G966" s="121" t="s">
        <v>166</v>
      </c>
      <c r="H966" s="121" t="s">
        <v>191</v>
      </c>
      <c r="I966" s="121" t="s">
        <v>192</v>
      </c>
      <c r="J966" s="482">
        <v>47.299999237060547</v>
      </c>
      <c r="K966" s="442">
        <v>1</v>
      </c>
      <c r="L966" s="512"/>
      <c r="M966" s="493">
        <v>156</v>
      </c>
      <c r="N966" s="284"/>
      <c r="O966" s="159" t="e">
        <f t="shared" si="73"/>
        <v>#DIV/0!</v>
      </c>
      <c r="P966" s="159">
        <f t="shared" si="74"/>
        <v>0</v>
      </c>
      <c r="Q966" s="160">
        <f>IF(M966="nio",0,IF(M966&gt;0,VLOOKUP(G966,'3-Productie normen'!A:L,VLOOKUP(M966,'3-Productie normen'!O:P,2,FALSE),FALSE)))</f>
        <v>0</v>
      </c>
      <c r="R966" s="160">
        <f t="shared" si="76"/>
        <v>0</v>
      </c>
      <c r="S966" s="161" t="str">
        <f>VLOOKUP(G966,'3-Productie normen'!A:L,10,FALSE)</f>
        <v>V</v>
      </c>
      <c r="T966" s="478" t="s">
        <v>446</v>
      </c>
      <c r="V966" s="123">
        <f t="shared" si="75"/>
        <v>7378.7998809814453</v>
      </c>
    </row>
    <row r="967" spans="1:22" ht="14.1" customHeight="1">
      <c r="A967" s="138">
        <f t="shared" ref="A967:A1030" si="78">A966+1</f>
        <v>967</v>
      </c>
      <c r="B967" s="121" t="s">
        <v>77</v>
      </c>
      <c r="C967" s="121" t="s">
        <v>461</v>
      </c>
      <c r="D967" s="285" t="s">
        <v>190</v>
      </c>
      <c r="E967" s="121"/>
      <c r="F967" s="121" t="s">
        <v>462</v>
      </c>
      <c r="G967" s="121" t="s">
        <v>166</v>
      </c>
      <c r="H967" s="121" t="s">
        <v>191</v>
      </c>
      <c r="I967" s="121" t="s">
        <v>192</v>
      </c>
      <c r="J967" s="482">
        <v>19.75</v>
      </c>
      <c r="K967" s="442">
        <v>1</v>
      </c>
      <c r="L967" s="512"/>
      <c r="M967" s="493">
        <v>156</v>
      </c>
      <c r="N967" s="284"/>
      <c r="O967" s="159" t="e">
        <f t="shared" si="73"/>
        <v>#DIV/0!</v>
      </c>
      <c r="P967" s="159">
        <f t="shared" si="74"/>
        <v>0</v>
      </c>
      <c r="Q967" s="160">
        <f>IF(M967="nio",0,IF(M967&gt;0,VLOOKUP(G967,'3-Productie normen'!A:L,VLOOKUP(M967,'3-Productie normen'!O:P,2,FALSE),FALSE)))</f>
        <v>0</v>
      </c>
      <c r="R967" s="160">
        <f t="shared" si="76"/>
        <v>0</v>
      </c>
      <c r="S967" s="161" t="str">
        <f>VLOOKUP(G967,'3-Productie normen'!A:L,10,FALSE)</f>
        <v>V</v>
      </c>
      <c r="T967" s="478" t="s">
        <v>446</v>
      </c>
      <c r="V967" s="123">
        <f t="shared" si="75"/>
        <v>3081</v>
      </c>
    </row>
    <row r="968" spans="1:22" ht="14.1" customHeight="1">
      <c r="A968" s="138">
        <f t="shared" si="78"/>
        <v>968</v>
      </c>
      <c r="B968" s="121" t="s">
        <v>77</v>
      </c>
      <c r="C968" s="121" t="s">
        <v>461</v>
      </c>
      <c r="D968" s="285" t="s">
        <v>190</v>
      </c>
      <c r="E968" s="121"/>
      <c r="F968" s="121" t="s">
        <v>200</v>
      </c>
      <c r="G968" s="121" t="s">
        <v>138</v>
      </c>
      <c r="H968" s="121" t="s">
        <v>191</v>
      </c>
      <c r="I968" s="121" t="s">
        <v>192</v>
      </c>
      <c r="J968" s="482">
        <v>27</v>
      </c>
      <c r="K968" s="442">
        <v>1</v>
      </c>
      <c r="L968" s="512"/>
      <c r="M968" s="493">
        <v>156</v>
      </c>
      <c r="N968" s="284"/>
      <c r="O968" s="159" t="e">
        <f t="shared" si="73"/>
        <v>#DIV/0!</v>
      </c>
      <c r="P968" s="159">
        <f t="shared" si="74"/>
        <v>0</v>
      </c>
      <c r="Q968" s="160">
        <f>IF(M968="nio",0,IF(M968&gt;0,VLOOKUP(G968,'3-Productie normen'!A:L,VLOOKUP(M968,'3-Productie normen'!O:P,2,FALSE),FALSE)))</f>
        <v>0</v>
      </c>
      <c r="R968" s="160">
        <f t="shared" si="76"/>
        <v>0</v>
      </c>
      <c r="S968" s="161" t="str">
        <f>VLOOKUP(G968,'3-Productie normen'!A:L,10,FALSE)</f>
        <v>B</v>
      </c>
      <c r="T968" s="478" t="s">
        <v>446</v>
      </c>
      <c r="V968" s="123">
        <f t="shared" si="75"/>
        <v>4212</v>
      </c>
    </row>
    <row r="969" spans="1:22" ht="14.1" customHeight="1">
      <c r="A969" s="138">
        <f t="shared" si="78"/>
        <v>969</v>
      </c>
      <c r="B969" s="121" t="s">
        <v>77</v>
      </c>
      <c r="C969" s="121" t="s">
        <v>461</v>
      </c>
      <c r="D969" s="285" t="s">
        <v>190</v>
      </c>
      <c r="E969" s="121"/>
      <c r="F969" s="121" t="s">
        <v>463</v>
      </c>
      <c r="G969" s="121" t="s">
        <v>140</v>
      </c>
      <c r="H969" s="121" t="s">
        <v>191</v>
      </c>
      <c r="I969" s="121" t="s">
        <v>192</v>
      </c>
      <c r="J969" s="482">
        <v>25.5</v>
      </c>
      <c r="K969" s="442">
        <v>1</v>
      </c>
      <c r="L969" s="512"/>
      <c r="M969" s="493">
        <v>156</v>
      </c>
      <c r="N969" s="284"/>
      <c r="O969" s="159" t="e">
        <f t="shared" si="73"/>
        <v>#DIV/0!</v>
      </c>
      <c r="P969" s="159">
        <f t="shared" si="74"/>
        <v>0</v>
      </c>
      <c r="Q969" s="160">
        <f>IF(M969="nio",0,IF(M969&gt;0,VLOOKUP(G969,'3-Productie normen'!A:L,VLOOKUP(M969,'3-Productie normen'!O:P,2,FALSE),FALSE)))</f>
        <v>0</v>
      </c>
      <c r="R969" s="160">
        <f t="shared" si="76"/>
        <v>0</v>
      </c>
      <c r="S969" s="161" t="str">
        <f>VLOOKUP(G969,'3-Productie normen'!A:L,10,FALSE)</f>
        <v>BEH</v>
      </c>
      <c r="T969" s="478" t="s">
        <v>446</v>
      </c>
      <c r="V969" s="123">
        <f t="shared" si="75"/>
        <v>3978</v>
      </c>
    </row>
    <row r="970" spans="1:22" ht="14.1" customHeight="1">
      <c r="A970" s="138">
        <f t="shared" si="78"/>
        <v>970</v>
      </c>
      <c r="B970" s="121" t="s">
        <v>77</v>
      </c>
      <c r="C970" s="121" t="s">
        <v>461</v>
      </c>
      <c r="D970" s="285" t="s">
        <v>190</v>
      </c>
      <c r="E970" s="121"/>
      <c r="F970" s="121" t="s">
        <v>463</v>
      </c>
      <c r="G970" s="121" t="s">
        <v>140</v>
      </c>
      <c r="H970" s="121" t="s">
        <v>191</v>
      </c>
      <c r="I970" s="121" t="s">
        <v>192</v>
      </c>
      <c r="J970" s="482">
        <v>19.5</v>
      </c>
      <c r="K970" s="442">
        <v>1</v>
      </c>
      <c r="L970" s="512"/>
      <c r="M970" s="493">
        <v>156</v>
      </c>
      <c r="N970" s="284"/>
      <c r="O970" s="159" t="e">
        <f t="shared" ref="O970:O1033" si="79">IF(M970="nio",0,IF(M970&gt;0,M970*J970/Q970,0))*K970</f>
        <v>#DIV/0!</v>
      </c>
      <c r="P970" s="159">
        <f t="shared" ref="P970:P1033" si="80">IF(N970&gt;0,N970*J970/R970,0)*L970</f>
        <v>0</v>
      </c>
      <c r="Q970" s="160">
        <f>IF(M970="nio",0,IF(M970&gt;0,VLOOKUP(G970,'3-Productie normen'!A:L,VLOOKUP(M970,'3-Productie normen'!O:P,2,FALSE),FALSE)))</f>
        <v>0</v>
      </c>
      <c r="R970" s="160">
        <f t="shared" si="76"/>
        <v>0</v>
      </c>
      <c r="S970" s="161" t="str">
        <f>VLOOKUP(G970,'3-Productie normen'!A:L,10,FALSE)</f>
        <v>BEH</v>
      </c>
      <c r="T970" s="478" t="s">
        <v>446</v>
      </c>
      <c r="V970" s="123">
        <f t="shared" ref="V970:V1033" si="81">SUM(M970:M970)*J970</f>
        <v>3042</v>
      </c>
    </row>
    <row r="971" spans="1:22" ht="14.1" customHeight="1">
      <c r="A971" s="138">
        <f t="shared" si="78"/>
        <v>971</v>
      </c>
      <c r="B971" s="121" t="s">
        <v>77</v>
      </c>
      <c r="C971" s="121" t="s">
        <v>461</v>
      </c>
      <c r="D971" s="285" t="s">
        <v>190</v>
      </c>
      <c r="E971" s="121"/>
      <c r="F971" s="121" t="s">
        <v>464</v>
      </c>
      <c r="G971" s="121" t="s">
        <v>140</v>
      </c>
      <c r="H971" s="121" t="s">
        <v>191</v>
      </c>
      <c r="I971" s="121" t="s">
        <v>192</v>
      </c>
      <c r="J971" s="482">
        <v>33</v>
      </c>
      <c r="K971" s="442">
        <v>1</v>
      </c>
      <c r="L971" s="512"/>
      <c r="M971" s="493">
        <v>156</v>
      </c>
      <c r="N971" s="284"/>
      <c r="O971" s="159" t="e">
        <f t="shared" si="79"/>
        <v>#DIV/0!</v>
      </c>
      <c r="P971" s="159">
        <f t="shared" si="80"/>
        <v>0</v>
      </c>
      <c r="Q971" s="160">
        <f>IF(M971="nio",0,IF(M971&gt;0,VLOOKUP(G971,'3-Productie normen'!A:L,VLOOKUP(M971,'3-Productie normen'!O:P,2,FALSE),FALSE)))</f>
        <v>0</v>
      </c>
      <c r="R971" s="160">
        <f t="shared" si="76"/>
        <v>0</v>
      </c>
      <c r="S971" s="161" t="str">
        <f>VLOOKUP(G971,'3-Productie normen'!A:L,10,FALSE)</f>
        <v>BEH</v>
      </c>
      <c r="T971" s="478" t="s">
        <v>446</v>
      </c>
      <c r="V971" s="123">
        <f t="shared" si="81"/>
        <v>5148</v>
      </c>
    </row>
    <row r="972" spans="1:22" ht="14.1" customHeight="1">
      <c r="A972" s="138">
        <f t="shared" si="78"/>
        <v>972</v>
      </c>
      <c r="B972" s="121" t="s">
        <v>77</v>
      </c>
      <c r="C972" s="121" t="s">
        <v>461</v>
      </c>
      <c r="D972" s="285" t="s">
        <v>190</v>
      </c>
      <c r="E972" s="121"/>
      <c r="F972" s="121" t="s">
        <v>247</v>
      </c>
      <c r="G972" s="121" t="s">
        <v>160</v>
      </c>
      <c r="H972" s="121" t="s">
        <v>191</v>
      </c>
      <c r="I972" s="121" t="s">
        <v>192</v>
      </c>
      <c r="J972" s="482">
        <v>8</v>
      </c>
      <c r="K972" s="442">
        <v>1</v>
      </c>
      <c r="L972" s="512"/>
      <c r="M972" s="493">
        <v>156</v>
      </c>
      <c r="N972" s="284"/>
      <c r="O972" s="159" t="e">
        <f t="shared" si="79"/>
        <v>#DIV/0!</v>
      </c>
      <c r="P972" s="159">
        <f t="shared" si="80"/>
        <v>0</v>
      </c>
      <c r="Q972" s="160">
        <f>IF(M972="nio",0,IF(M972&gt;0,VLOOKUP(G972,'3-Productie normen'!A:L,VLOOKUP(M972,'3-Productie normen'!O:P,2,FALSE),FALSE)))</f>
        <v>0</v>
      </c>
      <c r="R972" s="160">
        <f t="shared" si="76"/>
        <v>0</v>
      </c>
      <c r="S972" s="161" t="str">
        <f>VLOOKUP(G972,'3-Productie normen'!A:L,10,FALSE)</f>
        <v>S</v>
      </c>
      <c r="T972" s="478" t="s">
        <v>446</v>
      </c>
      <c r="V972" s="123">
        <f t="shared" si="81"/>
        <v>1248</v>
      </c>
    </row>
    <row r="973" spans="1:22" ht="14.1" customHeight="1">
      <c r="A973" s="138">
        <f t="shared" si="78"/>
        <v>973</v>
      </c>
      <c r="B973" s="121" t="s">
        <v>77</v>
      </c>
      <c r="C973" s="121" t="s">
        <v>461</v>
      </c>
      <c r="D973" s="285" t="s">
        <v>190</v>
      </c>
      <c r="E973" s="121"/>
      <c r="F973" s="121" t="s">
        <v>247</v>
      </c>
      <c r="G973" s="121" t="s">
        <v>160</v>
      </c>
      <c r="H973" s="121" t="s">
        <v>195</v>
      </c>
      <c r="I973" s="121" t="s">
        <v>196</v>
      </c>
      <c r="J973" s="482">
        <v>3.6500000953674316</v>
      </c>
      <c r="K973" s="442">
        <v>1</v>
      </c>
      <c r="L973" s="512"/>
      <c r="M973" s="493">
        <v>156</v>
      </c>
      <c r="N973" s="284"/>
      <c r="O973" s="159" t="e">
        <f t="shared" si="79"/>
        <v>#DIV/0!</v>
      </c>
      <c r="P973" s="159">
        <f t="shared" si="80"/>
        <v>0</v>
      </c>
      <c r="Q973" s="160">
        <f>IF(M973="nio",0,IF(M973&gt;0,VLOOKUP(G973,'3-Productie normen'!A:L,VLOOKUP(M973,'3-Productie normen'!O:P,2,FALSE),FALSE)))</f>
        <v>0</v>
      </c>
      <c r="R973" s="160">
        <f t="shared" si="76"/>
        <v>0</v>
      </c>
      <c r="S973" s="161" t="str">
        <f>VLOOKUP(G973,'3-Productie normen'!A:L,10,FALSE)</f>
        <v>S</v>
      </c>
      <c r="T973" s="478" t="s">
        <v>446</v>
      </c>
      <c r="V973" s="123">
        <f t="shared" si="81"/>
        <v>569.40001487731934</v>
      </c>
    </row>
    <row r="974" spans="1:22" ht="14.1" customHeight="1">
      <c r="A974" s="138">
        <f t="shared" si="78"/>
        <v>974</v>
      </c>
      <c r="B974" s="121" t="s">
        <v>77</v>
      </c>
      <c r="C974" s="121" t="s">
        <v>461</v>
      </c>
      <c r="D974" s="285" t="s">
        <v>190</v>
      </c>
      <c r="E974" s="121"/>
      <c r="F974" s="121" t="s">
        <v>265</v>
      </c>
      <c r="G974" s="121" t="s">
        <v>140</v>
      </c>
      <c r="H974" s="121" t="s">
        <v>191</v>
      </c>
      <c r="I974" s="121" t="s">
        <v>192</v>
      </c>
      <c r="J974" s="482">
        <v>12.25</v>
      </c>
      <c r="K974" s="442">
        <v>1</v>
      </c>
      <c r="L974" s="512"/>
      <c r="M974" s="493">
        <v>156</v>
      </c>
      <c r="N974" s="284"/>
      <c r="O974" s="159" t="e">
        <f t="shared" si="79"/>
        <v>#DIV/0!</v>
      </c>
      <c r="P974" s="159">
        <f t="shared" si="80"/>
        <v>0</v>
      </c>
      <c r="Q974" s="160">
        <f>IF(M974="nio",0,IF(M974&gt;0,VLOOKUP(G974,'3-Productie normen'!A:L,VLOOKUP(M974,'3-Productie normen'!O:P,2,FALSE),FALSE)))</f>
        <v>0</v>
      </c>
      <c r="R974" s="160">
        <f t="shared" si="76"/>
        <v>0</v>
      </c>
      <c r="S974" s="161" t="str">
        <f>VLOOKUP(G974,'3-Productie normen'!A:L,10,FALSE)</f>
        <v>BEH</v>
      </c>
      <c r="T974" s="478" t="s">
        <v>446</v>
      </c>
      <c r="V974" s="123">
        <f t="shared" si="81"/>
        <v>1911</v>
      </c>
    </row>
    <row r="975" spans="1:22" ht="14.1" customHeight="1">
      <c r="A975" s="138">
        <f t="shared" si="78"/>
        <v>975</v>
      </c>
      <c r="B975" s="121" t="s">
        <v>77</v>
      </c>
      <c r="C975" s="121" t="s">
        <v>461</v>
      </c>
      <c r="D975" s="285" t="s">
        <v>190</v>
      </c>
      <c r="E975" s="121"/>
      <c r="F975" s="121" t="s">
        <v>200</v>
      </c>
      <c r="G975" s="121" t="s">
        <v>138</v>
      </c>
      <c r="H975" s="121" t="s">
        <v>191</v>
      </c>
      <c r="I975" s="121" t="s">
        <v>192</v>
      </c>
      <c r="J975" s="482">
        <v>9.5</v>
      </c>
      <c r="K975" s="442">
        <v>1</v>
      </c>
      <c r="L975" s="512"/>
      <c r="M975" s="493">
        <v>156</v>
      </c>
      <c r="N975" s="284"/>
      <c r="O975" s="159" t="e">
        <f t="shared" si="79"/>
        <v>#DIV/0!</v>
      </c>
      <c r="P975" s="159">
        <f t="shared" si="80"/>
        <v>0</v>
      </c>
      <c r="Q975" s="160">
        <f>IF(M975="nio",0,IF(M975&gt;0,VLOOKUP(G975,'3-Productie normen'!A:L,VLOOKUP(M975,'3-Productie normen'!O:P,2,FALSE),FALSE)))</f>
        <v>0</v>
      </c>
      <c r="R975" s="160">
        <f t="shared" si="76"/>
        <v>0</v>
      </c>
      <c r="S975" s="161" t="str">
        <f>VLOOKUP(G975,'3-Productie normen'!A:L,10,FALSE)</f>
        <v>B</v>
      </c>
      <c r="T975" s="478" t="s">
        <v>446</v>
      </c>
      <c r="V975" s="123">
        <f t="shared" si="81"/>
        <v>1482</v>
      </c>
    </row>
    <row r="976" spans="1:22" ht="14.1" customHeight="1">
      <c r="A976" s="138">
        <f t="shared" si="78"/>
        <v>976</v>
      </c>
      <c r="B976" s="121" t="s">
        <v>95</v>
      </c>
      <c r="C976" s="121" t="s">
        <v>465</v>
      </c>
      <c r="D976" s="285" t="s">
        <v>190</v>
      </c>
      <c r="E976" s="121"/>
      <c r="F976" s="121" t="s">
        <v>287</v>
      </c>
      <c r="G976" s="121" t="s">
        <v>166</v>
      </c>
      <c r="H976" s="121" t="s">
        <v>191</v>
      </c>
      <c r="I976" s="121" t="s">
        <v>192</v>
      </c>
      <c r="J976" s="482">
        <v>73.150001525878906</v>
      </c>
      <c r="K976" s="442">
        <v>1</v>
      </c>
      <c r="L976" s="512"/>
      <c r="M976" s="493">
        <v>156</v>
      </c>
      <c r="N976" s="284"/>
      <c r="O976" s="159" t="e">
        <f t="shared" si="79"/>
        <v>#DIV/0!</v>
      </c>
      <c r="P976" s="159">
        <f t="shared" si="80"/>
        <v>0</v>
      </c>
      <c r="Q976" s="160">
        <f>IF(M976="nio",0,IF(M976&gt;0,VLOOKUP(G976,'3-Productie normen'!A:L,VLOOKUP(M976,'3-Productie normen'!O:P,2,FALSE),FALSE)))</f>
        <v>0</v>
      </c>
      <c r="R976" s="160">
        <f t="shared" si="76"/>
        <v>0</v>
      </c>
      <c r="S976" s="161" t="str">
        <f>VLOOKUP(G976,'3-Productie normen'!A:L,10,FALSE)</f>
        <v>V</v>
      </c>
      <c r="T976" s="478" t="s">
        <v>446</v>
      </c>
      <c r="V976" s="123">
        <f t="shared" si="81"/>
        <v>11411.400238037109</v>
      </c>
    </row>
    <row r="977" spans="1:22" ht="14.1" customHeight="1">
      <c r="A977" s="138">
        <f t="shared" si="78"/>
        <v>977</v>
      </c>
      <c r="B977" s="121" t="s">
        <v>95</v>
      </c>
      <c r="C977" s="121" t="s">
        <v>465</v>
      </c>
      <c r="D977" s="285" t="s">
        <v>190</v>
      </c>
      <c r="E977" s="121"/>
      <c r="F977" s="121" t="s">
        <v>466</v>
      </c>
      <c r="G977" s="121" t="s">
        <v>160</v>
      </c>
      <c r="H977" s="121" t="s">
        <v>195</v>
      </c>
      <c r="I977" s="121" t="s">
        <v>196</v>
      </c>
      <c r="J977" s="482">
        <v>3.6600000858306885</v>
      </c>
      <c r="K977" s="442">
        <v>1</v>
      </c>
      <c r="L977" s="512"/>
      <c r="M977" s="493">
        <v>156</v>
      </c>
      <c r="N977" s="284"/>
      <c r="O977" s="159" t="e">
        <f t="shared" si="79"/>
        <v>#DIV/0!</v>
      </c>
      <c r="P977" s="159">
        <f t="shared" si="80"/>
        <v>0</v>
      </c>
      <c r="Q977" s="160">
        <f>IF(M977="nio",0,IF(M977&gt;0,VLOOKUP(G977,'3-Productie normen'!A:L,VLOOKUP(M977,'3-Productie normen'!O:P,2,FALSE),FALSE)))</f>
        <v>0</v>
      </c>
      <c r="R977" s="160">
        <f t="shared" si="76"/>
        <v>0</v>
      </c>
      <c r="S977" s="161" t="str">
        <f>VLOOKUP(G977,'3-Productie normen'!A:L,10,FALSE)</f>
        <v>S</v>
      </c>
      <c r="T977" s="478" t="s">
        <v>446</v>
      </c>
      <c r="V977" s="123">
        <f t="shared" si="81"/>
        <v>570.9600133895874</v>
      </c>
    </row>
    <row r="978" spans="1:22" ht="14.1" customHeight="1">
      <c r="A978" s="138">
        <f t="shared" si="78"/>
        <v>978</v>
      </c>
      <c r="B978" s="121" t="s">
        <v>95</v>
      </c>
      <c r="C978" s="121" t="s">
        <v>465</v>
      </c>
      <c r="D978" s="285" t="s">
        <v>190</v>
      </c>
      <c r="E978" s="121"/>
      <c r="F978" s="121" t="s">
        <v>142</v>
      </c>
      <c r="G978" s="121" t="s">
        <v>142</v>
      </c>
      <c r="H978" s="121" t="s">
        <v>201</v>
      </c>
      <c r="I978" s="121" t="s">
        <v>202</v>
      </c>
      <c r="J978" s="482">
        <v>4.570000171661377</v>
      </c>
      <c r="K978" s="442">
        <v>1</v>
      </c>
      <c r="L978" s="512"/>
      <c r="M978" s="493">
        <v>156</v>
      </c>
      <c r="N978" s="284"/>
      <c r="O978" s="159" t="e">
        <f t="shared" si="79"/>
        <v>#DIV/0!</v>
      </c>
      <c r="P978" s="159">
        <f t="shared" si="80"/>
        <v>0</v>
      </c>
      <c r="Q978" s="160">
        <f>IF(M978="nio",0,IF(M978&gt;0,VLOOKUP(G978,'3-Productie normen'!A:L,VLOOKUP(M978,'3-Productie normen'!O:P,2,FALSE),FALSE)))</f>
        <v>0</v>
      </c>
      <c r="R978" s="160">
        <f t="shared" si="76"/>
        <v>0</v>
      </c>
      <c r="S978" s="161" t="str">
        <f>VLOOKUP(G978,'3-Productie normen'!A:L,10,FALSE)</f>
        <v>V</v>
      </c>
      <c r="T978" s="478" t="s">
        <v>446</v>
      </c>
      <c r="V978" s="123">
        <f t="shared" si="81"/>
        <v>712.9200267791748</v>
      </c>
    </row>
    <row r="979" spans="1:22" ht="14.1" customHeight="1">
      <c r="A979" s="138">
        <f t="shared" si="78"/>
        <v>979</v>
      </c>
      <c r="B979" s="121" t="s">
        <v>95</v>
      </c>
      <c r="C979" s="121" t="s">
        <v>465</v>
      </c>
      <c r="D979" s="285" t="s">
        <v>190</v>
      </c>
      <c r="E979" s="121"/>
      <c r="F979" s="121" t="s">
        <v>212</v>
      </c>
      <c r="G979" s="121" t="s">
        <v>166</v>
      </c>
      <c r="H979" s="121" t="s">
        <v>191</v>
      </c>
      <c r="I979" s="121" t="s">
        <v>192</v>
      </c>
      <c r="J979" s="482">
        <v>20.329999923706055</v>
      </c>
      <c r="K979" s="442">
        <v>1</v>
      </c>
      <c r="L979" s="512"/>
      <c r="M979" s="493">
        <v>156</v>
      </c>
      <c r="N979" s="284"/>
      <c r="O979" s="159" t="e">
        <f t="shared" si="79"/>
        <v>#DIV/0!</v>
      </c>
      <c r="P979" s="159">
        <f t="shared" si="80"/>
        <v>0</v>
      </c>
      <c r="Q979" s="160">
        <f>IF(M979="nio",0,IF(M979&gt;0,VLOOKUP(G979,'3-Productie normen'!A:L,VLOOKUP(M979,'3-Productie normen'!O:P,2,FALSE),FALSE)))</f>
        <v>0</v>
      </c>
      <c r="R979" s="160">
        <f t="shared" si="76"/>
        <v>0</v>
      </c>
      <c r="S979" s="161" t="str">
        <f>VLOOKUP(G979,'3-Productie normen'!A:L,10,FALSE)</f>
        <v>V</v>
      </c>
      <c r="T979" s="478" t="s">
        <v>446</v>
      </c>
      <c r="V979" s="123">
        <f t="shared" si="81"/>
        <v>3171.4799880981445</v>
      </c>
    </row>
    <row r="980" spans="1:22" ht="14.1" customHeight="1">
      <c r="A980" s="138">
        <f t="shared" si="78"/>
        <v>980</v>
      </c>
      <c r="B980" s="121" t="s">
        <v>95</v>
      </c>
      <c r="C980" s="121" t="s">
        <v>465</v>
      </c>
      <c r="D980" s="285" t="s">
        <v>190</v>
      </c>
      <c r="E980" s="121"/>
      <c r="F980" s="121" t="s">
        <v>230</v>
      </c>
      <c r="G980" s="121" t="s">
        <v>167</v>
      </c>
      <c r="H980" s="121" t="s">
        <v>195</v>
      </c>
      <c r="I980" s="121"/>
      <c r="J980" s="482">
        <v>4.7800002098083496</v>
      </c>
      <c r="K980" s="442">
        <v>1</v>
      </c>
      <c r="L980" s="512"/>
      <c r="M980" s="493" t="s">
        <v>216</v>
      </c>
      <c r="N980" s="284"/>
      <c r="O980" s="159">
        <f t="shared" si="79"/>
        <v>0</v>
      </c>
      <c r="P980" s="159">
        <f t="shared" si="80"/>
        <v>0</v>
      </c>
      <c r="Q980" s="160">
        <f>IF(M980="nio",0,IF(M980&gt;0,VLOOKUP(G980,'3-Productie normen'!A:L,VLOOKUP(M980,'3-Productie normen'!O:P,2,FALSE),FALSE)))</f>
        <v>0</v>
      </c>
      <c r="R980" s="160">
        <f t="shared" si="76"/>
        <v>0</v>
      </c>
      <c r="S980" s="161">
        <f>VLOOKUP(G980,'3-Productie normen'!A:L,10,FALSE)</f>
        <v>0</v>
      </c>
      <c r="T980" s="478" t="s">
        <v>446</v>
      </c>
      <c r="V980" s="123">
        <f t="shared" si="81"/>
        <v>0</v>
      </c>
    </row>
    <row r="981" spans="1:22" ht="14.1" customHeight="1">
      <c r="A981" s="138">
        <f t="shared" si="78"/>
        <v>981</v>
      </c>
      <c r="B981" s="121" t="s">
        <v>95</v>
      </c>
      <c r="C981" s="121" t="s">
        <v>465</v>
      </c>
      <c r="D981" s="285" t="s">
        <v>190</v>
      </c>
      <c r="E981" s="121"/>
      <c r="F981" s="121" t="s">
        <v>214</v>
      </c>
      <c r="G981" s="121" t="s">
        <v>168</v>
      </c>
      <c r="H981" s="121" t="s">
        <v>195</v>
      </c>
      <c r="I981" s="121"/>
      <c r="J981" s="482">
        <v>4.7800002098083496</v>
      </c>
      <c r="K981" s="442">
        <v>1</v>
      </c>
      <c r="L981" s="512"/>
      <c r="M981" s="493" t="s">
        <v>216</v>
      </c>
      <c r="N981" s="284"/>
      <c r="O981" s="159">
        <f t="shared" si="79"/>
        <v>0</v>
      </c>
      <c r="P981" s="159">
        <f t="shared" si="80"/>
        <v>0</v>
      </c>
      <c r="Q981" s="160">
        <f>IF(M981="nio",0,IF(M981&gt;0,VLOOKUP(G981,'3-Productie normen'!A:L,VLOOKUP(M981,'3-Productie normen'!O:P,2,FALSE),FALSE)))</f>
        <v>0</v>
      </c>
      <c r="R981" s="160">
        <f t="shared" si="76"/>
        <v>0</v>
      </c>
      <c r="S981" s="161">
        <f>VLOOKUP(G981,'3-Productie normen'!A:L,10,FALSE)</f>
        <v>0</v>
      </c>
      <c r="T981" s="478" t="s">
        <v>446</v>
      </c>
      <c r="V981" s="123">
        <f t="shared" si="81"/>
        <v>0</v>
      </c>
    </row>
    <row r="982" spans="1:22" ht="14.1" customHeight="1">
      <c r="A982" s="138">
        <f t="shared" si="78"/>
        <v>982</v>
      </c>
      <c r="B982" s="121" t="s">
        <v>95</v>
      </c>
      <c r="C982" s="121" t="s">
        <v>465</v>
      </c>
      <c r="D982" s="285" t="s">
        <v>190</v>
      </c>
      <c r="E982" s="121"/>
      <c r="F982" s="121" t="s">
        <v>247</v>
      </c>
      <c r="G982" s="121" t="s">
        <v>160</v>
      </c>
      <c r="H982" s="121" t="s">
        <v>195</v>
      </c>
      <c r="I982" s="121" t="s">
        <v>196</v>
      </c>
      <c r="J982" s="482">
        <v>4.7800002098083496</v>
      </c>
      <c r="K982" s="442">
        <v>1</v>
      </c>
      <c r="L982" s="512"/>
      <c r="M982" s="493">
        <v>156</v>
      </c>
      <c r="N982" s="284"/>
      <c r="O982" s="159" t="e">
        <f t="shared" si="79"/>
        <v>#DIV/0!</v>
      </c>
      <c r="P982" s="159">
        <f t="shared" si="80"/>
        <v>0</v>
      </c>
      <c r="Q982" s="160">
        <f>IF(M982="nio",0,IF(M982&gt;0,VLOOKUP(G982,'3-Productie normen'!A:L,VLOOKUP(M982,'3-Productie normen'!O:P,2,FALSE),FALSE)))</f>
        <v>0</v>
      </c>
      <c r="R982" s="160">
        <f t="shared" si="76"/>
        <v>0</v>
      </c>
      <c r="S982" s="161" t="str">
        <f>VLOOKUP(G982,'3-Productie normen'!A:L,10,FALSE)</f>
        <v>S</v>
      </c>
      <c r="T982" s="478" t="s">
        <v>446</v>
      </c>
      <c r="V982" s="123">
        <f t="shared" si="81"/>
        <v>745.68003273010254</v>
      </c>
    </row>
    <row r="983" spans="1:22" ht="14.1" customHeight="1">
      <c r="A983" s="138">
        <f t="shared" si="78"/>
        <v>983</v>
      </c>
      <c r="B983" s="121" t="s">
        <v>95</v>
      </c>
      <c r="C983" s="121" t="s">
        <v>465</v>
      </c>
      <c r="D983" s="285" t="s">
        <v>190</v>
      </c>
      <c r="E983" s="121"/>
      <c r="F983" s="121" t="s">
        <v>463</v>
      </c>
      <c r="G983" s="121" t="s">
        <v>140</v>
      </c>
      <c r="H983" s="121" t="s">
        <v>191</v>
      </c>
      <c r="I983" s="121" t="s">
        <v>192</v>
      </c>
      <c r="J983" s="482">
        <v>30.899999618530273</v>
      </c>
      <c r="K983" s="442">
        <v>1</v>
      </c>
      <c r="L983" s="512"/>
      <c r="M983" s="493">
        <v>156</v>
      </c>
      <c r="N983" s="284"/>
      <c r="O983" s="159" t="e">
        <f t="shared" si="79"/>
        <v>#DIV/0!</v>
      </c>
      <c r="P983" s="159">
        <f t="shared" si="80"/>
        <v>0</v>
      </c>
      <c r="Q983" s="160">
        <f>IF(M983="nio",0,IF(M983&gt;0,VLOOKUP(G983,'3-Productie normen'!A:L,VLOOKUP(M983,'3-Productie normen'!O:P,2,FALSE),FALSE)))</f>
        <v>0</v>
      </c>
      <c r="R983" s="160">
        <f t="shared" si="76"/>
        <v>0</v>
      </c>
      <c r="S983" s="161" t="str">
        <f>VLOOKUP(G983,'3-Productie normen'!A:L,10,FALSE)</f>
        <v>BEH</v>
      </c>
      <c r="T983" s="478" t="s">
        <v>446</v>
      </c>
      <c r="V983" s="123">
        <f t="shared" si="81"/>
        <v>4820.3999404907227</v>
      </c>
    </row>
    <row r="984" spans="1:22" ht="14.1" customHeight="1">
      <c r="A984" s="138">
        <f t="shared" si="78"/>
        <v>984</v>
      </c>
      <c r="B984" s="121" t="s">
        <v>95</v>
      </c>
      <c r="C984" s="121" t="s">
        <v>465</v>
      </c>
      <c r="D984" s="285" t="s">
        <v>190</v>
      </c>
      <c r="E984" s="121"/>
      <c r="F984" s="121" t="s">
        <v>463</v>
      </c>
      <c r="G984" s="121" t="s">
        <v>140</v>
      </c>
      <c r="H984" s="121" t="s">
        <v>191</v>
      </c>
      <c r="I984" s="121" t="s">
        <v>192</v>
      </c>
      <c r="J984" s="482">
        <v>33.880001068115234</v>
      </c>
      <c r="K984" s="442">
        <v>1</v>
      </c>
      <c r="L984" s="512"/>
      <c r="M984" s="493">
        <v>156</v>
      </c>
      <c r="N984" s="284"/>
      <c r="O984" s="159" t="e">
        <f t="shared" si="79"/>
        <v>#DIV/0!</v>
      </c>
      <c r="P984" s="159">
        <f t="shared" si="80"/>
        <v>0</v>
      </c>
      <c r="Q984" s="160">
        <f>IF(M984="nio",0,IF(M984&gt;0,VLOOKUP(G984,'3-Productie normen'!A:L,VLOOKUP(M984,'3-Productie normen'!O:P,2,FALSE),FALSE)))</f>
        <v>0</v>
      </c>
      <c r="R984" s="160">
        <f t="shared" si="76"/>
        <v>0</v>
      </c>
      <c r="S984" s="161" t="str">
        <f>VLOOKUP(G984,'3-Productie normen'!A:L,10,FALSE)</f>
        <v>BEH</v>
      </c>
      <c r="T984" s="478" t="s">
        <v>446</v>
      </c>
      <c r="V984" s="123">
        <f t="shared" si="81"/>
        <v>5285.2801666259766</v>
      </c>
    </row>
    <row r="985" spans="1:22" ht="14.1" customHeight="1">
      <c r="A985" s="138">
        <f t="shared" si="78"/>
        <v>985</v>
      </c>
      <c r="B985" s="121" t="s">
        <v>97</v>
      </c>
      <c r="C985" s="121" t="s">
        <v>467</v>
      </c>
      <c r="D985" s="285" t="s">
        <v>190</v>
      </c>
      <c r="E985" s="121"/>
      <c r="F985" s="121" t="s">
        <v>468</v>
      </c>
      <c r="G985" s="121" t="s">
        <v>166</v>
      </c>
      <c r="H985" s="121" t="s">
        <v>195</v>
      </c>
      <c r="I985" s="121" t="s">
        <v>196</v>
      </c>
      <c r="J985" s="482">
        <v>21.200000762939453</v>
      </c>
      <c r="K985" s="442">
        <v>1</v>
      </c>
      <c r="L985" s="512"/>
      <c r="M985" s="493">
        <v>52</v>
      </c>
      <c r="N985" s="284"/>
      <c r="O985" s="159" t="e">
        <f t="shared" si="79"/>
        <v>#DIV/0!</v>
      </c>
      <c r="P985" s="159">
        <f t="shared" si="80"/>
        <v>0</v>
      </c>
      <c r="Q985" s="160">
        <f>IF(M985="nio",0,IF(M985&gt;0,VLOOKUP(G985,'3-Productie normen'!A:L,VLOOKUP(M985,'3-Productie normen'!O:P,2,FALSE),FALSE)))</f>
        <v>0</v>
      </c>
      <c r="R985" s="160">
        <f t="shared" si="76"/>
        <v>0</v>
      </c>
      <c r="S985" s="161" t="str">
        <f>VLOOKUP(G985,'3-Productie normen'!A:L,10,FALSE)</f>
        <v>V</v>
      </c>
      <c r="T985" s="478" t="s">
        <v>446</v>
      </c>
      <c r="V985" s="123">
        <f t="shared" si="81"/>
        <v>1102.4000396728516</v>
      </c>
    </row>
    <row r="986" spans="1:22" ht="14.1" customHeight="1">
      <c r="A986" s="138">
        <f t="shared" si="78"/>
        <v>986</v>
      </c>
      <c r="B986" s="121" t="s">
        <v>97</v>
      </c>
      <c r="C986" s="121" t="s">
        <v>467</v>
      </c>
      <c r="D986" s="285" t="s">
        <v>190</v>
      </c>
      <c r="E986" s="121"/>
      <c r="F986" s="121" t="s">
        <v>200</v>
      </c>
      <c r="G986" s="121" t="s">
        <v>138</v>
      </c>
      <c r="H986" s="121" t="s">
        <v>195</v>
      </c>
      <c r="I986" s="121" t="s">
        <v>196</v>
      </c>
      <c r="J986" s="482">
        <v>6.25</v>
      </c>
      <c r="K986" s="442">
        <v>1</v>
      </c>
      <c r="L986" s="512"/>
      <c r="M986" s="493">
        <v>52</v>
      </c>
      <c r="N986" s="284"/>
      <c r="O986" s="159" t="e">
        <f t="shared" si="79"/>
        <v>#DIV/0!</v>
      </c>
      <c r="P986" s="159">
        <f t="shared" si="80"/>
        <v>0</v>
      </c>
      <c r="Q986" s="160">
        <f>IF(M986="nio",0,IF(M986&gt;0,VLOOKUP(G986,'3-Productie normen'!A:L,VLOOKUP(M986,'3-Productie normen'!O:P,2,FALSE),FALSE)))</f>
        <v>0</v>
      </c>
      <c r="R986" s="160">
        <f t="shared" si="76"/>
        <v>0</v>
      </c>
      <c r="S986" s="161" t="str">
        <f>VLOOKUP(G986,'3-Productie normen'!A:L,10,FALSE)</f>
        <v>B</v>
      </c>
      <c r="T986" s="478" t="s">
        <v>446</v>
      </c>
      <c r="V986" s="123">
        <f t="shared" si="81"/>
        <v>325</v>
      </c>
    </row>
    <row r="987" spans="1:22" ht="14.1" customHeight="1">
      <c r="A987" s="138">
        <f t="shared" si="78"/>
        <v>987</v>
      </c>
      <c r="B987" s="121" t="s">
        <v>97</v>
      </c>
      <c r="C987" s="121" t="s">
        <v>467</v>
      </c>
      <c r="D987" s="285" t="s">
        <v>190</v>
      </c>
      <c r="E987" s="121"/>
      <c r="F987" s="121" t="s">
        <v>280</v>
      </c>
      <c r="G987" s="121" t="s">
        <v>157</v>
      </c>
      <c r="H987" s="121" t="s">
        <v>469</v>
      </c>
      <c r="I987" s="121" t="s">
        <v>202</v>
      </c>
      <c r="J987" s="482">
        <v>1.5</v>
      </c>
      <c r="K987" s="442">
        <v>1</v>
      </c>
      <c r="L987" s="512"/>
      <c r="M987" s="493">
        <v>52</v>
      </c>
      <c r="N987" s="284"/>
      <c r="O987" s="159" t="e">
        <f t="shared" si="79"/>
        <v>#DIV/0!</v>
      </c>
      <c r="P987" s="159">
        <f t="shared" si="80"/>
        <v>0</v>
      </c>
      <c r="Q987" s="160">
        <f>IF(M987="nio",0,IF(M987&gt;0,VLOOKUP(G987,'3-Productie normen'!A:L,VLOOKUP(M987,'3-Productie normen'!O:P,2,FALSE),FALSE)))</f>
        <v>0</v>
      </c>
      <c r="R987" s="160">
        <f t="shared" si="76"/>
        <v>0</v>
      </c>
      <c r="S987" s="161" t="str">
        <f>VLOOKUP(G987,'3-Productie normen'!A:L,10,FALSE)</f>
        <v>V</v>
      </c>
      <c r="T987" s="478" t="s">
        <v>446</v>
      </c>
      <c r="V987" s="123">
        <f t="shared" si="81"/>
        <v>78</v>
      </c>
    </row>
    <row r="988" spans="1:22" ht="14.1" customHeight="1">
      <c r="A988" s="138">
        <f t="shared" si="78"/>
        <v>988</v>
      </c>
      <c r="B988" s="121" t="s">
        <v>97</v>
      </c>
      <c r="C988" s="121" t="s">
        <v>467</v>
      </c>
      <c r="D988" s="285" t="s">
        <v>190</v>
      </c>
      <c r="E988" s="121"/>
      <c r="F988" s="121" t="s">
        <v>163</v>
      </c>
      <c r="G988" s="121" t="s">
        <v>163</v>
      </c>
      <c r="H988" s="121" t="s">
        <v>201</v>
      </c>
      <c r="I988" s="121" t="s">
        <v>202</v>
      </c>
      <c r="J988" s="482">
        <v>6.9000000953674316</v>
      </c>
      <c r="K988" s="442">
        <v>1</v>
      </c>
      <c r="L988" s="512"/>
      <c r="M988" s="493">
        <v>52</v>
      </c>
      <c r="N988" s="284"/>
      <c r="O988" s="159" t="e">
        <f t="shared" si="79"/>
        <v>#DIV/0!</v>
      </c>
      <c r="P988" s="159">
        <f t="shared" si="80"/>
        <v>0</v>
      </c>
      <c r="Q988" s="160">
        <f>IF(M988="nio",0,IF(M988&gt;0,VLOOKUP(G988,'3-Productie normen'!A:L,VLOOKUP(M988,'3-Productie normen'!O:P,2,FALSE),FALSE)))</f>
        <v>0</v>
      </c>
      <c r="R988" s="160">
        <f t="shared" si="76"/>
        <v>0</v>
      </c>
      <c r="S988" s="161" t="str">
        <f>VLOOKUP(G988,'3-Productie normen'!A:L,10,FALSE)</f>
        <v>V</v>
      </c>
      <c r="T988" s="478" t="s">
        <v>446</v>
      </c>
      <c r="V988" s="123">
        <f t="shared" si="81"/>
        <v>358.80000495910645</v>
      </c>
    </row>
    <row r="989" spans="1:22" ht="14.1" customHeight="1">
      <c r="A989" s="138">
        <f t="shared" si="78"/>
        <v>989</v>
      </c>
      <c r="B989" s="121" t="s">
        <v>97</v>
      </c>
      <c r="C989" s="121" t="s">
        <v>467</v>
      </c>
      <c r="D989" s="285" t="s">
        <v>199</v>
      </c>
      <c r="E989" s="121"/>
      <c r="F989" s="121" t="s">
        <v>163</v>
      </c>
      <c r="G989" s="121" t="s">
        <v>163</v>
      </c>
      <c r="H989" s="121" t="s">
        <v>201</v>
      </c>
      <c r="I989" s="121" t="s">
        <v>202</v>
      </c>
      <c r="J989" s="482">
        <v>6.9000000953674316</v>
      </c>
      <c r="K989" s="442">
        <v>1</v>
      </c>
      <c r="L989" s="512"/>
      <c r="M989" s="493">
        <v>52</v>
      </c>
      <c r="N989" s="284"/>
      <c r="O989" s="159" t="e">
        <f t="shared" si="79"/>
        <v>#DIV/0!</v>
      </c>
      <c r="P989" s="159">
        <f t="shared" si="80"/>
        <v>0</v>
      </c>
      <c r="Q989" s="160">
        <f>IF(M989="nio",0,IF(M989&gt;0,VLOOKUP(G989,'3-Productie normen'!A:L,VLOOKUP(M989,'3-Productie normen'!O:P,2,FALSE),FALSE)))</f>
        <v>0</v>
      </c>
      <c r="R989" s="160">
        <f t="shared" si="76"/>
        <v>0</v>
      </c>
      <c r="S989" s="161" t="str">
        <f>VLOOKUP(G989,'3-Productie normen'!A:L,10,FALSE)</f>
        <v>V</v>
      </c>
      <c r="T989" s="478" t="s">
        <v>446</v>
      </c>
      <c r="V989" s="123">
        <f t="shared" si="81"/>
        <v>358.80000495910645</v>
      </c>
    </row>
    <row r="990" spans="1:22" ht="14.1" customHeight="1">
      <c r="A990" s="138">
        <f t="shared" si="78"/>
        <v>990</v>
      </c>
      <c r="B990" s="121" t="s">
        <v>97</v>
      </c>
      <c r="C990" s="121" t="s">
        <v>467</v>
      </c>
      <c r="D990" s="285" t="s">
        <v>199</v>
      </c>
      <c r="E990" s="121"/>
      <c r="F990" s="121" t="s">
        <v>217</v>
      </c>
      <c r="G990" s="121" t="s">
        <v>166</v>
      </c>
      <c r="H990" s="121" t="s">
        <v>201</v>
      </c>
      <c r="I990" s="121" t="s">
        <v>202</v>
      </c>
      <c r="J990" s="482">
        <v>2.5499999523162842</v>
      </c>
      <c r="K990" s="442">
        <v>1</v>
      </c>
      <c r="L990" s="512"/>
      <c r="M990" s="493">
        <v>52</v>
      </c>
      <c r="N990" s="284"/>
      <c r="O990" s="159" t="e">
        <f t="shared" si="79"/>
        <v>#DIV/0!</v>
      </c>
      <c r="P990" s="159">
        <f t="shared" si="80"/>
        <v>0</v>
      </c>
      <c r="Q990" s="160">
        <f>IF(M990="nio",0,IF(M990&gt;0,VLOOKUP(G990,'3-Productie normen'!A:L,VLOOKUP(M990,'3-Productie normen'!O:P,2,FALSE),FALSE)))</f>
        <v>0</v>
      </c>
      <c r="R990" s="160">
        <f t="shared" si="76"/>
        <v>0</v>
      </c>
      <c r="S990" s="161" t="str">
        <f>VLOOKUP(G990,'3-Productie normen'!A:L,10,FALSE)</f>
        <v>V</v>
      </c>
      <c r="T990" s="478" t="s">
        <v>446</v>
      </c>
      <c r="V990" s="123">
        <f t="shared" si="81"/>
        <v>132.59999752044678</v>
      </c>
    </row>
    <row r="991" spans="1:22" ht="14.1" customHeight="1">
      <c r="A991" s="138">
        <f t="shared" si="78"/>
        <v>991</v>
      </c>
      <c r="B991" s="121" t="s">
        <v>97</v>
      </c>
      <c r="C991" s="121" t="s">
        <v>467</v>
      </c>
      <c r="D991" s="285" t="s">
        <v>199</v>
      </c>
      <c r="E991" s="121"/>
      <c r="F991" s="121" t="s">
        <v>212</v>
      </c>
      <c r="G991" s="121" t="s">
        <v>166</v>
      </c>
      <c r="H991" s="121" t="s">
        <v>191</v>
      </c>
      <c r="I991" s="121" t="s">
        <v>192</v>
      </c>
      <c r="J991" s="482">
        <v>3.2000000476837158</v>
      </c>
      <c r="K991" s="442">
        <v>1</v>
      </c>
      <c r="L991" s="512"/>
      <c r="M991" s="493">
        <v>52</v>
      </c>
      <c r="N991" s="284"/>
      <c r="O991" s="159" t="e">
        <f t="shared" si="79"/>
        <v>#DIV/0!</v>
      </c>
      <c r="P991" s="159">
        <f t="shared" si="80"/>
        <v>0</v>
      </c>
      <c r="Q991" s="160">
        <f>IF(M991="nio",0,IF(M991&gt;0,VLOOKUP(G991,'3-Productie normen'!A:L,VLOOKUP(M991,'3-Productie normen'!O:P,2,FALSE),FALSE)))</f>
        <v>0</v>
      </c>
      <c r="R991" s="160">
        <f t="shared" si="76"/>
        <v>0</v>
      </c>
      <c r="S991" s="161" t="str">
        <f>VLOOKUP(G991,'3-Productie normen'!A:L,10,FALSE)</f>
        <v>V</v>
      </c>
      <c r="T991" s="478" t="s">
        <v>446</v>
      </c>
      <c r="V991" s="123">
        <f t="shared" si="81"/>
        <v>166.40000247955322</v>
      </c>
    </row>
    <row r="992" spans="1:22" ht="14.1" customHeight="1">
      <c r="A992" s="138">
        <f t="shared" si="78"/>
        <v>992</v>
      </c>
      <c r="B992" s="121" t="s">
        <v>97</v>
      </c>
      <c r="C992" s="121" t="s">
        <v>467</v>
      </c>
      <c r="D992" s="285" t="s">
        <v>199</v>
      </c>
      <c r="E992" s="121"/>
      <c r="F992" s="121" t="s">
        <v>247</v>
      </c>
      <c r="G992" s="121" t="s">
        <v>160</v>
      </c>
      <c r="H992" s="121" t="s">
        <v>191</v>
      </c>
      <c r="I992" s="121" t="s">
        <v>192</v>
      </c>
      <c r="J992" s="482">
        <v>1.0499999523162842</v>
      </c>
      <c r="K992" s="442">
        <v>1</v>
      </c>
      <c r="L992" s="512"/>
      <c r="M992" s="493">
        <v>52</v>
      </c>
      <c r="N992" s="284"/>
      <c r="O992" s="159" t="e">
        <f t="shared" si="79"/>
        <v>#DIV/0!</v>
      </c>
      <c r="P992" s="159">
        <f t="shared" si="80"/>
        <v>0</v>
      </c>
      <c r="Q992" s="160">
        <f>IF(M992="nio",0,IF(M992&gt;0,VLOOKUP(G992,'3-Productie normen'!A:L,VLOOKUP(M992,'3-Productie normen'!O:P,2,FALSE),FALSE)))</f>
        <v>0</v>
      </c>
      <c r="R992" s="160">
        <f t="shared" si="76"/>
        <v>0</v>
      </c>
      <c r="S992" s="161" t="str">
        <f>VLOOKUP(G992,'3-Productie normen'!A:L,10,FALSE)</f>
        <v>S</v>
      </c>
      <c r="T992" s="478" t="s">
        <v>446</v>
      </c>
      <c r="V992" s="123">
        <f t="shared" si="81"/>
        <v>54.599997520446777</v>
      </c>
    </row>
    <row r="993" spans="1:22" ht="14.1" customHeight="1">
      <c r="A993" s="138">
        <f t="shared" si="78"/>
        <v>993</v>
      </c>
      <c r="B993" s="121" t="s">
        <v>97</v>
      </c>
      <c r="C993" s="121" t="s">
        <v>467</v>
      </c>
      <c r="D993" s="285" t="s">
        <v>199</v>
      </c>
      <c r="E993" s="121"/>
      <c r="F993" s="121" t="s">
        <v>463</v>
      </c>
      <c r="G993" s="121" t="s">
        <v>140</v>
      </c>
      <c r="H993" s="121" t="s">
        <v>191</v>
      </c>
      <c r="I993" s="121" t="s">
        <v>192</v>
      </c>
      <c r="J993" s="482">
        <v>19.399999618530273</v>
      </c>
      <c r="K993" s="442">
        <v>1</v>
      </c>
      <c r="L993" s="512"/>
      <c r="M993" s="493">
        <v>52</v>
      </c>
      <c r="N993" s="284"/>
      <c r="O993" s="159" t="e">
        <f t="shared" si="79"/>
        <v>#DIV/0!</v>
      </c>
      <c r="P993" s="159">
        <f t="shared" si="80"/>
        <v>0</v>
      </c>
      <c r="Q993" s="160">
        <f>IF(M993="nio",0,IF(M993&gt;0,VLOOKUP(G993,'3-Productie normen'!A:L,VLOOKUP(M993,'3-Productie normen'!O:P,2,FALSE),FALSE)))</f>
        <v>0</v>
      </c>
      <c r="R993" s="160">
        <f t="shared" si="76"/>
        <v>0</v>
      </c>
      <c r="S993" s="161" t="str">
        <f>VLOOKUP(G993,'3-Productie normen'!A:L,10,FALSE)</f>
        <v>BEH</v>
      </c>
      <c r="T993" s="478" t="s">
        <v>446</v>
      </c>
      <c r="V993" s="123">
        <f t="shared" si="81"/>
        <v>1008.7999801635742</v>
      </c>
    </row>
    <row r="994" spans="1:22" ht="14.1" customHeight="1">
      <c r="A994" s="138">
        <f t="shared" si="78"/>
        <v>994</v>
      </c>
      <c r="B994" s="121" t="s">
        <v>97</v>
      </c>
      <c r="C994" s="121" t="s">
        <v>467</v>
      </c>
      <c r="D994" s="285" t="s">
        <v>199</v>
      </c>
      <c r="E994" s="121"/>
      <c r="F994" s="121" t="s">
        <v>280</v>
      </c>
      <c r="G994" s="121" t="s">
        <v>157</v>
      </c>
      <c r="H994" s="121" t="s">
        <v>191</v>
      </c>
      <c r="I994" s="121" t="s">
        <v>192</v>
      </c>
      <c r="J994" s="482">
        <v>4.5</v>
      </c>
      <c r="K994" s="442">
        <v>1</v>
      </c>
      <c r="L994" s="512"/>
      <c r="M994" s="493">
        <v>52</v>
      </c>
      <c r="N994" s="284"/>
      <c r="O994" s="159" t="e">
        <f t="shared" si="79"/>
        <v>#DIV/0!</v>
      </c>
      <c r="P994" s="159">
        <f t="shared" si="80"/>
        <v>0</v>
      </c>
      <c r="Q994" s="160">
        <f>IF(M994="nio",0,IF(M994&gt;0,VLOOKUP(G994,'3-Productie normen'!A:L,VLOOKUP(M994,'3-Productie normen'!O:P,2,FALSE),FALSE)))</f>
        <v>0</v>
      </c>
      <c r="R994" s="160">
        <f t="shared" si="76"/>
        <v>0</v>
      </c>
      <c r="S994" s="161" t="str">
        <f>VLOOKUP(G994,'3-Productie normen'!A:L,10,FALSE)</f>
        <v>V</v>
      </c>
      <c r="T994" s="478" t="s">
        <v>446</v>
      </c>
      <c r="V994" s="123">
        <f t="shared" si="81"/>
        <v>234</v>
      </c>
    </row>
    <row r="995" spans="1:22" ht="14.1" customHeight="1">
      <c r="A995" s="138">
        <f t="shared" si="78"/>
        <v>995</v>
      </c>
      <c r="B995" s="121" t="s">
        <v>97</v>
      </c>
      <c r="C995" s="121" t="s">
        <v>467</v>
      </c>
      <c r="D995" s="285" t="s">
        <v>251</v>
      </c>
      <c r="E995" s="121"/>
      <c r="F995" s="121" t="s">
        <v>217</v>
      </c>
      <c r="G995" s="121" t="s">
        <v>166</v>
      </c>
      <c r="H995" s="121" t="s">
        <v>201</v>
      </c>
      <c r="I995" s="121" t="s">
        <v>202</v>
      </c>
      <c r="J995" s="482">
        <v>2.5499999523162842</v>
      </c>
      <c r="K995" s="442">
        <v>1</v>
      </c>
      <c r="L995" s="512"/>
      <c r="M995" s="493">
        <v>52</v>
      </c>
      <c r="N995" s="284"/>
      <c r="O995" s="159" t="e">
        <f t="shared" si="79"/>
        <v>#DIV/0!</v>
      </c>
      <c r="P995" s="159">
        <f t="shared" si="80"/>
        <v>0</v>
      </c>
      <c r="Q995" s="160">
        <f>IF(M995="nio",0,IF(M995&gt;0,VLOOKUP(G995,'3-Productie normen'!A:L,VLOOKUP(M995,'3-Productie normen'!O:P,2,FALSE),FALSE)))</f>
        <v>0</v>
      </c>
      <c r="R995" s="160">
        <f t="shared" si="76"/>
        <v>0</v>
      </c>
      <c r="S995" s="161" t="str">
        <f>VLOOKUP(G995,'3-Productie normen'!A:L,10,FALSE)</f>
        <v>V</v>
      </c>
      <c r="T995" s="478" t="s">
        <v>446</v>
      </c>
      <c r="V995" s="123">
        <f t="shared" si="81"/>
        <v>132.59999752044678</v>
      </c>
    </row>
    <row r="996" spans="1:22" ht="14.1" customHeight="1">
      <c r="A996" s="138">
        <f t="shared" si="78"/>
        <v>996</v>
      </c>
      <c r="B996" s="121" t="s">
        <v>97</v>
      </c>
      <c r="C996" s="121" t="s">
        <v>467</v>
      </c>
      <c r="D996" s="285" t="s">
        <v>251</v>
      </c>
      <c r="E996" s="121"/>
      <c r="F996" s="121" t="s">
        <v>212</v>
      </c>
      <c r="G996" s="121" t="s">
        <v>166</v>
      </c>
      <c r="H996" s="121" t="s">
        <v>201</v>
      </c>
      <c r="I996" s="121" t="s">
        <v>202</v>
      </c>
      <c r="J996" s="482">
        <v>1.6499999761581421</v>
      </c>
      <c r="K996" s="442">
        <v>1</v>
      </c>
      <c r="L996" s="512"/>
      <c r="M996" s="493">
        <v>52</v>
      </c>
      <c r="N996" s="284"/>
      <c r="O996" s="159" t="e">
        <f t="shared" si="79"/>
        <v>#DIV/0!</v>
      </c>
      <c r="P996" s="159">
        <f t="shared" si="80"/>
        <v>0</v>
      </c>
      <c r="Q996" s="160">
        <f>IF(M996="nio",0,IF(M996&gt;0,VLOOKUP(G996,'3-Productie normen'!A:L,VLOOKUP(M996,'3-Productie normen'!O:P,2,FALSE),FALSE)))</f>
        <v>0</v>
      </c>
      <c r="R996" s="160">
        <f t="shared" si="76"/>
        <v>0</v>
      </c>
      <c r="S996" s="161" t="str">
        <f>VLOOKUP(G996,'3-Productie normen'!A:L,10,FALSE)</f>
        <v>V</v>
      </c>
      <c r="T996" s="478" t="s">
        <v>446</v>
      </c>
      <c r="V996" s="123">
        <f t="shared" si="81"/>
        <v>85.799998760223389</v>
      </c>
    </row>
    <row r="997" spans="1:22" ht="14.1" customHeight="1">
      <c r="A997" s="138">
        <f t="shared" si="78"/>
        <v>997</v>
      </c>
      <c r="B997" s="121" t="s">
        <v>97</v>
      </c>
      <c r="C997" s="121" t="s">
        <v>467</v>
      </c>
      <c r="D997" s="285" t="s">
        <v>251</v>
      </c>
      <c r="E997" s="121"/>
      <c r="F997" s="121" t="s">
        <v>287</v>
      </c>
      <c r="G997" s="121" t="s">
        <v>166</v>
      </c>
      <c r="H997" s="121" t="s">
        <v>201</v>
      </c>
      <c r="I997" s="121" t="s">
        <v>202</v>
      </c>
      <c r="J997" s="482">
        <v>5.5500001907348633</v>
      </c>
      <c r="K997" s="442">
        <v>1</v>
      </c>
      <c r="L997" s="512"/>
      <c r="M997" s="493">
        <v>52</v>
      </c>
      <c r="N997" s="284"/>
      <c r="O997" s="159" t="e">
        <f t="shared" si="79"/>
        <v>#DIV/0!</v>
      </c>
      <c r="P997" s="159">
        <f t="shared" si="80"/>
        <v>0</v>
      </c>
      <c r="Q997" s="160">
        <f>IF(M997="nio",0,IF(M997&gt;0,VLOOKUP(G997,'3-Productie normen'!A:L,VLOOKUP(M997,'3-Productie normen'!O:P,2,FALSE),FALSE)))</f>
        <v>0</v>
      </c>
      <c r="R997" s="160">
        <f t="shared" si="76"/>
        <v>0</v>
      </c>
      <c r="S997" s="161" t="str">
        <f>VLOOKUP(G997,'3-Productie normen'!A:L,10,FALSE)</f>
        <v>V</v>
      </c>
      <c r="T997" s="478" t="s">
        <v>446</v>
      </c>
      <c r="V997" s="123">
        <f t="shared" si="81"/>
        <v>288.60000991821289</v>
      </c>
    </row>
    <row r="998" spans="1:22" ht="14.1" customHeight="1">
      <c r="A998" s="138">
        <f t="shared" si="78"/>
        <v>998</v>
      </c>
      <c r="B998" s="121" t="s">
        <v>97</v>
      </c>
      <c r="C998" s="121" t="s">
        <v>467</v>
      </c>
      <c r="D998" s="285" t="s">
        <v>251</v>
      </c>
      <c r="E998" s="121"/>
      <c r="F998" s="121" t="s">
        <v>463</v>
      </c>
      <c r="G998" s="121" t="s">
        <v>140</v>
      </c>
      <c r="H998" s="121" t="s">
        <v>191</v>
      </c>
      <c r="I998" s="121" t="s">
        <v>192</v>
      </c>
      <c r="J998" s="482">
        <v>20</v>
      </c>
      <c r="K998" s="442">
        <v>1</v>
      </c>
      <c r="L998" s="512"/>
      <c r="M998" s="493">
        <v>52</v>
      </c>
      <c r="N998" s="284"/>
      <c r="O998" s="159" t="e">
        <f t="shared" si="79"/>
        <v>#DIV/0!</v>
      </c>
      <c r="P998" s="159">
        <f t="shared" si="80"/>
        <v>0</v>
      </c>
      <c r="Q998" s="160">
        <f>IF(M998="nio",0,IF(M998&gt;0,VLOOKUP(G998,'3-Productie normen'!A:L,VLOOKUP(M998,'3-Productie normen'!O:P,2,FALSE),FALSE)))</f>
        <v>0</v>
      </c>
      <c r="R998" s="160">
        <f t="shared" si="76"/>
        <v>0</v>
      </c>
      <c r="S998" s="161" t="str">
        <f>VLOOKUP(G998,'3-Productie normen'!A:L,10,FALSE)</f>
        <v>BEH</v>
      </c>
      <c r="T998" s="478" t="s">
        <v>446</v>
      </c>
      <c r="V998" s="123">
        <f t="shared" si="81"/>
        <v>1040</v>
      </c>
    </row>
    <row r="999" spans="1:22" ht="14.1" customHeight="1">
      <c r="A999" s="138">
        <f t="shared" si="78"/>
        <v>999</v>
      </c>
      <c r="B999" s="121" t="s">
        <v>98</v>
      </c>
      <c r="C999" s="121" t="s">
        <v>470</v>
      </c>
      <c r="D999" s="285" t="s">
        <v>190</v>
      </c>
      <c r="E999" s="121"/>
      <c r="F999" s="121" t="s">
        <v>260</v>
      </c>
      <c r="G999" s="121" t="s">
        <v>166</v>
      </c>
      <c r="H999" s="121" t="s">
        <v>191</v>
      </c>
      <c r="I999" s="121" t="s">
        <v>192</v>
      </c>
      <c r="J999" s="482">
        <v>5</v>
      </c>
      <c r="K999" s="442">
        <v>1</v>
      </c>
      <c r="L999" s="512"/>
      <c r="M999" s="493">
        <v>255</v>
      </c>
      <c r="N999" s="284"/>
      <c r="O999" s="159" t="e">
        <f t="shared" si="79"/>
        <v>#DIV/0!</v>
      </c>
      <c r="P999" s="159">
        <f t="shared" si="80"/>
        <v>0</v>
      </c>
      <c r="Q999" s="160">
        <f>IF(M999="nio",0,IF(M999&gt;0,VLOOKUP(G999,'3-Productie normen'!A:L,VLOOKUP(M999,'3-Productie normen'!O:P,2,FALSE),FALSE)))</f>
        <v>0</v>
      </c>
      <c r="R999" s="160">
        <f t="shared" si="76"/>
        <v>0</v>
      </c>
      <c r="S999" s="161" t="str">
        <f>VLOOKUP(G999,'3-Productie normen'!A:L,10,FALSE)</f>
        <v>V</v>
      </c>
      <c r="T999" s="478" t="s">
        <v>456</v>
      </c>
      <c r="V999" s="123">
        <f t="shared" si="81"/>
        <v>1275</v>
      </c>
    </row>
    <row r="1000" spans="1:22" ht="14.1" customHeight="1">
      <c r="A1000" s="138">
        <f t="shared" si="78"/>
        <v>1000</v>
      </c>
      <c r="B1000" s="121" t="s">
        <v>98</v>
      </c>
      <c r="C1000" s="121" t="s">
        <v>470</v>
      </c>
      <c r="D1000" s="285" t="s">
        <v>190</v>
      </c>
      <c r="E1000" s="121"/>
      <c r="F1000" s="121" t="s">
        <v>214</v>
      </c>
      <c r="G1000" s="121" t="s">
        <v>168</v>
      </c>
      <c r="H1000" s="121" t="s">
        <v>191</v>
      </c>
      <c r="I1000" s="121"/>
      <c r="J1000" s="482">
        <v>1.6000000238418579</v>
      </c>
      <c r="K1000" s="442">
        <v>1</v>
      </c>
      <c r="L1000" s="512"/>
      <c r="M1000" s="493" t="s">
        <v>216</v>
      </c>
      <c r="N1000" s="284"/>
      <c r="O1000" s="159">
        <f t="shared" si="79"/>
        <v>0</v>
      </c>
      <c r="P1000" s="159">
        <f t="shared" si="80"/>
        <v>0</v>
      </c>
      <c r="Q1000" s="160">
        <f>IF(M1000="nio",0,IF(M1000&gt;0,VLOOKUP(G1000,'3-Productie normen'!A:L,VLOOKUP(M1000,'3-Productie normen'!O:P,2,FALSE),FALSE)))</f>
        <v>0</v>
      </c>
      <c r="R1000" s="160">
        <f t="shared" si="76"/>
        <v>0</v>
      </c>
      <c r="S1000" s="161">
        <f>VLOOKUP(G1000,'3-Productie normen'!A:L,10,FALSE)</f>
        <v>0</v>
      </c>
      <c r="T1000" s="478" t="s">
        <v>456</v>
      </c>
      <c r="V1000" s="123">
        <f t="shared" si="81"/>
        <v>0</v>
      </c>
    </row>
    <row r="1001" spans="1:22" ht="14.1" customHeight="1">
      <c r="A1001" s="138">
        <f t="shared" si="78"/>
        <v>1001</v>
      </c>
      <c r="B1001" s="121" t="s">
        <v>98</v>
      </c>
      <c r="C1001" s="121" t="s">
        <v>470</v>
      </c>
      <c r="D1001" s="285" t="s">
        <v>190</v>
      </c>
      <c r="E1001" s="121"/>
      <c r="F1001" s="121" t="s">
        <v>153</v>
      </c>
      <c r="G1001" s="121" t="s">
        <v>153</v>
      </c>
      <c r="H1001" s="121" t="s">
        <v>329</v>
      </c>
      <c r="I1001" s="121" t="s">
        <v>196</v>
      </c>
      <c r="J1001" s="482">
        <v>2.9500000476837158</v>
      </c>
      <c r="K1001" s="442">
        <v>1</v>
      </c>
      <c r="L1001" s="512"/>
      <c r="M1001" s="493">
        <v>255</v>
      </c>
      <c r="N1001" s="284"/>
      <c r="O1001" s="159" t="e">
        <f t="shared" si="79"/>
        <v>#DIV/0!</v>
      </c>
      <c r="P1001" s="159">
        <f t="shared" si="80"/>
        <v>0</v>
      </c>
      <c r="Q1001" s="160">
        <f>IF(M1001="nio",0,IF(M1001&gt;0,VLOOKUP(G1001,'3-Productie normen'!A:L,VLOOKUP(M1001,'3-Productie normen'!O:P,2,FALSE),FALSE)))</f>
        <v>0</v>
      </c>
      <c r="R1001" s="160">
        <f t="shared" si="76"/>
        <v>0</v>
      </c>
      <c r="S1001" s="161" t="str">
        <f>VLOOKUP(G1001,'3-Productie normen'!A:L,10,FALSE)</f>
        <v>V</v>
      </c>
      <c r="T1001" s="478" t="s">
        <v>456</v>
      </c>
      <c r="V1001" s="123">
        <f t="shared" si="81"/>
        <v>752.25001215934753</v>
      </c>
    </row>
    <row r="1002" spans="1:22" ht="14.1" customHeight="1">
      <c r="A1002" s="138">
        <f t="shared" si="78"/>
        <v>1002</v>
      </c>
      <c r="B1002" s="121" t="s">
        <v>98</v>
      </c>
      <c r="C1002" s="121" t="s">
        <v>470</v>
      </c>
      <c r="D1002" s="285" t="s">
        <v>190</v>
      </c>
      <c r="E1002" s="121"/>
      <c r="F1002" s="121" t="s">
        <v>296</v>
      </c>
      <c r="G1002" s="121" t="s">
        <v>155</v>
      </c>
      <c r="H1002" s="121" t="s">
        <v>191</v>
      </c>
      <c r="I1002" s="121" t="s">
        <v>192</v>
      </c>
      <c r="J1002" s="482">
        <v>12.899999618530273</v>
      </c>
      <c r="K1002" s="442">
        <v>1</v>
      </c>
      <c r="L1002" s="512"/>
      <c r="M1002" s="493">
        <v>12</v>
      </c>
      <c r="N1002" s="284"/>
      <c r="O1002" s="159" t="e">
        <f t="shared" si="79"/>
        <v>#DIV/0!</v>
      </c>
      <c r="P1002" s="159">
        <f t="shared" si="80"/>
        <v>0</v>
      </c>
      <c r="Q1002" s="160">
        <f>IF(M1002="nio",0,IF(M1002&gt;0,VLOOKUP(G1002,'3-Productie normen'!A:L,VLOOKUP(M1002,'3-Productie normen'!O:P,2,FALSE),FALSE)))</f>
        <v>0</v>
      </c>
      <c r="R1002" s="160">
        <f t="shared" si="76"/>
        <v>0</v>
      </c>
      <c r="S1002" s="161" t="str">
        <f>VLOOKUP(G1002,'3-Productie normen'!A:L,10,FALSE)</f>
        <v>V</v>
      </c>
      <c r="T1002" s="478" t="s">
        <v>456</v>
      </c>
      <c r="V1002" s="123">
        <f t="shared" si="81"/>
        <v>154.79999542236328</v>
      </c>
    </row>
    <row r="1003" spans="1:22" ht="14.1" customHeight="1">
      <c r="A1003" s="138">
        <f t="shared" si="78"/>
        <v>1003</v>
      </c>
      <c r="B1003" s="121" t="s">
        <v>98</v>
      </c>
      <c r="C1003" s="121" t="s">
        <v>470</v>
      </c>
      <c r="D1003" s="285" t="s">
        <v>190</v>
      </c>
      <c r="E1003" s="121"/>
      <c r="F1003" s="121" t="s">
        <v>471</v>
      </c>
      <c r="G1003" s="121" t="s">
        <v>142</v>
      </c>
      <c r="H1003" s="121" t="s">
        <v>191</v>
      </c>
      <c r="I1003" s="121" t="s">
        <v>192</v>
      </c>
      <c r="J1003" s="482">
        <v>7.25</v>
      </c>
      <c r="K1003" s="442">
        <v>1</v>
      </c>
      <c r="L1003" s="512"/>
      <c r="M1003" s="493">
        <v>255</v>
      </c>
      <c r="N1003" s="284"/>
      <c r="O1003" s="159" t="e">
        <f t="shared" si="79"/>
        <v>#DIV/0!</v>
      </c>
      <c r="P1003" s="159">
        <f t="shared" si="80"/>
        <v>0</v>
      </c>
      <c r="Q1003" s="160">
        <f>IF(M1003="nio",0,IF(M1003&gt;0,VLOOKUP(G1003,'3-Productie normen'!A:L,VLOOKUP(M1003,'3-Productie normen'!O:P,2,FALSE),FALSE)))</f>
        <v>0</v>
      </c>
      <c r="R1003" s="160">
        <f t="shared" si="76"/>
        <v>0</v>
      </c>
      <c r="S1003" s="161" t="str">
        <f>VLOOKUP(G1003,'3-Productie normen'!A:L,10,FALSE)</f>
        <v>V</v>
      </c>
      <c r="T1003" s="478" t="s">
        <v>456</v>
      </c>
      <c r="V1003" s="123">
        <f t="shared" si="81"/>
        <v>1848.75</v>
      </c>
    </row>
    <row r="1004" spans="1:22" ht="14.1" customHeight="1">
      <c r="A1004" s="138">
        <f t="shared" si="78"/>
        <v>1004</v>
      </c>
      <c r="B1004" s="121" t="s">
        <v>98</v>
      </c>
      <c r="C1004" s="121" t="s">
        <v>470</v>
      </c>
      <c r="D1004" s="285" t="s">
        <v>190</v>
      </c>
      <c r="E1004" s="121"/>
      <c r="F1004" s="121" t="s">
        <v>472</v>
      </c>
      <c r="G1004" s="121" t="s">
        <v>138</v>
      </c>
      <c r="H1004" s="121" t="s">
        <v>191</v>
      </c>
      <c r="I1004" s="121" t="s">
        <v>192</v>
      </c>
      <c r="J1004" s="482">
        <v>15</v>
      </c>
      <c r="K1004" s="442">
        <v>1</v>
      </c>
      <c r="L1004" s="512"/>
      <c r="M1004" s="493">
        <v>255</v>
      </c>
      <c r="N1004" s="284"/>
      <c r="O1004" s="159" t="e">
        <f t="shared" si="79"/>
        <v>#DIV/0!</v>
      </c>
      <c r="P1004" s="159">
        <f t="shared" si="80"/>
        <v>0</v>
      </c>
      <c r="Q1004" s="160">
        <f>IF(M1004="nio",0,IF(M1004&gt;0,VLOOKUP(G1004,'3-Productie normen'!A:L,VLOOKUP(M1004,'3-Productie normen'!O:P,2,FALSE),FALSE)))</f>
        <v>0</v>
      </c>
      <c r="R1004" s="160">
        <f t="shared" si="76"/>
        <v>0</v>
      </c>
      <c r="S1004" s="161" t="str">
        <f>VLOOKUP(G1004,'3-Productie normen'!A:L,10,FALSE)</f>
        <v>B</v>
      </c>
      <c r="T1004" s="478" t="s">
        <v>456</v>
      </c>
      <c r="V1004" s="123">
        <f t="shared" si="81"/>
        <v>3825</v>
      </c>
    </row>
    <row r="1005" spans="1:22" ht="14.1" customHeight="1">
      <c r="A1005" s="138">
        <f t="shared" si="78"/>
        <v>1005</v>
      </c>
      <c r="B1005" s="121" t="s">
        <v>98</v>
      </c>
      <c r="C1005" s="121" t="s">
        <v>470</v>
      </c>
      <c r="D1005" s="285" t="s">
        <v>190</v>
      </c>
      <c r="E1005" s="121"/>
      <c r="F1005" s="121" t="s">
        <v>282</v>
      </c>
      <c r="G1005" s="121" t="s">
        <v>138</v>
      </c>
      <c r="H1005" s="121" t="s">
        <v>191</v>
      </c>
      <c r="I1005" s="121" t="s">
        <v>192</v>
      </c>
      <c r="J1005" s="482">
        <v>25</v>
      </c>
      <c r="K1005" s="442">
        <v>1</v>
      </c>
      <c r="L1005" s="512"/>
      <c r="M1005" s="493">
        <v>255</v>
      </c>
      <c r="N1005" s="284"/>
      <c r="O1005" s="159" t="e">
        <f t="shared" si="79"/>
        <v>#DIV/0!</v>
      </c>
      <c r="P1005" s="159">
        <f t="shared" si="80"/>
        <v>0</v>
      </c>
      <c r="Q1005" s="160">
        <f>IF(M1005="nio",0,IF(M1005&gt;0,VLOOKUP(G1005,'3-Productie normen'!A:L,VLOOKUP(M1005,'3-Productie normen'!O:P,2,FALSE),FALSE)))</f>
        <v>0</v>
      </c>
      <c r="R1005" s="160">
        <f t="shared" si="76"/>
        <v>0</v>
      </c>
      <c r="S1005" s="161" t="str">
        <f>VLOOKUP(G1005,'3-Productie normen'!A:L,10,FALSE)</f>
        <v>B</v>
      </c>
      <c r="T1005" s="478" t="s">
        <v>456</v>
      </c>
      <c r="V1005" s="123">
        <f t="shared" si="81"/>
        <v>6375</v>
      </c>
    </row>
    <row r="1006" spans="1:22" ht="14.1" customHeight="1">
      <c r="A1006" s="138">
        <f t="shared" si="78"/>
        <v>1006</v>
      </c>
      <c r="B1006" s="121" t="s">
        <v>98</v>
      </c>
      <c r="C1006" s="121" t="s">
        <v>470</v>
      </c>
      <c r="D1006" s="285" t="s">
        <v>190</v>
      </c>
      <c r="E1006" s="121"/>
      <c r="F1006" s="121" t="s">
        <v>224</v>
      </c>
      <c r="G1006" s="121" t="s">
        <v>155</v>
      </c>
      <c r="H1006" s="121" t="s">
        <v>191</v>
      </c>
      <c r="I1006" s="121" t="s">
        <v>192</v>
      </c>
      <c r="J1006" s="482">
        <v>34</v>
      </c>
      <c r="K1006" s="442">
        <v>1</v>
      </c>
      <c r="L1006" s="512"/>
      <c r="M1006" s="493">
        <v>12</v>
      </c>
      <c r="N1006" s="284"/>
      <c r="O1006" s="159" t="e">
        <f t="shared" si="79"/>
        <v>#DIV/0!</v>
      </c>
      <c r="P1006" s="159">
        <f t="shared" si="80"/>
        <v>0</v>
      </c>
      <c r="Q1006" s="160">
        <f>IF(M1006="nio",0,IF(M1006&gt;0,VLOOKUP(G1006,'3-Productie normen'!A:L,VLOOKUP(M1006,'3-Productie normen'!O:P,2,FALSE),FALSE)))</f>
        <v>0</v>
      </c>
      <c r="R1006" s="160">
        <f t="shared" si="76"/>
        <v>0</v>
      </c>
      <c r="S1006" s="161" t="str">
        <f>VLOOKUP(G1006,'3-Productie normen'!A:L,10,FALSE)</f>
        <v>V</v>
      </c>
      <c r="T1006" s="478" t="s">
        <v>456</v>
      </c>
      <c r="V1006" s="123">
        <f t="shared" si="81"/>
        <v>408</v>
      </c>
    </row>
    <row r="1007" spans="1:22" ht="14.1" customHeight="1">
      <c r="A1007" s="138">
        <f t="shared" si="78"/>
        <v>1007</v>
      </c>
      <c r="B1007" s="121" t="s">
        <v>98</v>
      </c>
      <c r="C1007" s="121" t="s">
        <v>470</v>
      </c>
      <c r="D1007" s="285" t="s">
        <v>190</v>
      </c>
      <c r="E1007" s="121"/>
      <c r="F1007" s="121" t="s">
        <v>229</v>
      </c>
      <c r="G1007" s="121" t="s">
        <v>157</v>
      </c>
      <c r="H1007" s="121" t="s">
        <v>191</v>
      </c>
      <c r="I1007" s="121" t="s">
        <v>192</v>
      </c>
      <c r="J1007" s="482">
        <v>12</v>
      </c>
      <c r="K1007" s="442">
        <v>1</v>
      </c>
      <c r="L1007" s="512"/>
      <c r="M1007" s="493">
        <v>255</v>
      </c>
      <c r="N1007" s="284"/>
      <c r="O1007" s="159" t="e">
        <f t="shared" si="79"/>
        <v>#DIV/0!</v>
      </c>
      <c r="P1007" s="159">
        <f t="shared" si="80"/>
        <v>0</v>
      </c>
      <c r="Q1007" s="160">
        <f>IF(M1007="nio",0,IF(M1007&gt;0,VLOOKUP(G1007,'3-Productie normen'!A:L,VLOOKUP(M1007,'3-Productie normen'!O:P,2,FALSE),FALSE)))</f>
        <v>0</v>
      </c>
      <c r="R1007" s="160">
        <f t="shared" si="76"/>
        <v>0</v>
      </c>
      <c r="S1007" s="161" t="str">
        <f>VLOOKUP(G1007,'3-Productie normen'!A:L,10,FALSE)</f>
        <v>V</v>
      </c>
      <c r="T1007" s="478" t="s">
        <v>456</v>
      </c>
      <c r="V1007" s="123">
        <f t="shared" si="81"/>
        <v>3060</v>
      </c>
    </row>
    <row r="1008" spans="1:22" ht="14.1" customHeight="1">
      <c r="A1008" s="138">
        <f t="shared" si="78"/>
        <v>1008</v>
      </c>
      <c r="B1008" s="121" t="s">
        <v>98</v>
      </c>
      <c r="C1008" s="121" t="s">
        <v>470</v>
      </c>
      <c r="D1008" s="285" t="s">
        <v>190</v>
      </c>
      <c r="E1008" s="121"/>
      <c r="F1008" s="121" t="s">
        <v>473</v>
      </c>
      <c r="G1008" s="121" t="s">
        <v>155</v>
      </c>
      <c r="H1008" s="121" t="s">
        <v>191</v>
      </c>
      <c r="I1008" s="121" t="s">
        <v>192</v>
      </c>
      <c r="J1008" s="482">
        <v>11.550000190734863</v>
      </c>
      <c r="K1008" s="442">
        <v>1</v>
      </c>
      <c r="L1008" s="512"/>
      <c r="M1008" s="493">
        <v>12</v>
      </c>
      <c r="N1008" s="284"/>
      <c r="O1008" s="159" t="e">
        <f t="shared" si="79"/>
        <v>#DIV/0!</v>
      </c>
      <c r="P1008" s="159">
        <f t="shared" si="80"/>
        <v>0</v>
      </c>
      <c r="Q1008" s="160">
        <f>IF(M1008="nio",0,IF(M1008&gt;0,VLOOKUP(G1008,'3-Productie normen'!A:L,VLOOKUP(M1008,'3-Productie normen'!O:P,2,FALSE),FALSE)))</f>
        <v>0</v>
      </c>
      <c r="R1008" s="160">
        <f t="shared" si="76"/>
        <v>0</v>
      </c>
      <c r="S1008" s="161" t="str">
        <f>VLOOKUP(G1008,'3-Productie normen'!A:L,10,FALSE)</f>
        <v>V</v>
      </c>
      <c r="T1008" s="478" t="s">
        <v>456</v>
      </c>
      <c r="V1008" s="123">
        <f t="shared" si="81"/>
        <v>138.60000228881836</v>
      </c>
    </row>
    <row r="1009" spans="1:22" ht="14.1" customHeight="1">
      <c r="A1009" s="138">
        <f t="shared" si="78"/>
        <v>1009</v>
      </c>
      <c r="B1009" s="121" t="s">
        <v>98</v>
      </c>
      <c r="C1009" s="121" t="s">
        <v>470</v>
      </c>
      <c r="D1009" s="285" t="s">
        <v>190</v>
      </c>
      <c r="E1009" s="121"/>
      <c r="F1009" s="121" t="s">
        <v>235</v>
      </c>
      <c r="G1009" s="121" t="s">
        <v>165</v>
      </c>
      <c r="H1009" s="121" t="s">
        <v>201</v>
      </c>
      <c r="I1009" s="121" t="s">
        <v>202</v>
      </c>
      <c r="J1009" s="482">
        <v>28.200000762939453</v>
      </c>
      <c r="K1009" s="442">
        <v>1</v>
      </c>
      <c r="L1009" s="512"/>
      <c r="M1009" s="493">
        <v>255</v>
      </c>
      <c r="N1009" s="284"/>
      <c r="O1009" s="159" t="e">
        <f t="shared" si="79"/>
        <v>#DIV/0!</v>
      </c>
      <c r="P1009" s="159">
        <f t="shared" si="80"/>
        <v>0</v>
      </c>
      <c r="Q1009" s="160">
        <f>IF(M1009="nio",0,IF(M1009&gt;0,VLOOKUP(G1009,'3-Productie normen'!A:L,VLOOKUP(M1009,'3-Productie normen'!O:P,2,FALSE),FALSE)))</f>
        <v>0</v>
      </c>
      <c r="R1009" s="160">
        <f t="shared" si="76"/>
        <v>0</v>
      </c>
      <c r="S1009" s="161" t="str">
        <f>VLOOKUP(G1009,'3-Productie normen'!A:L,10,FALSE)</f>
        <v>B</v>
      </c>
      <c r="T1009" s="478" t="s">
        <v>456</v>
      </c>
      <c r="V1009" s="123">
        <f t="shared" si="81"/>
        <v>7191.0001945495605</v>
      </c>
    </row>
    <row r="1010" spans="1:22" ht="14.1" customHeight="1">
      <c r="A1010" s="138">
        <f t="shared" si="78"/>
        <v>1010</v>
      </c>
      <c r="B1010" s="121" t="s">
        <v>98</v>
      </c>
      <c r="C1010" s="121" t="s">
        <v>470</v>
      </c>
      <c r="D1010" s="285" t="s">
        <v>190</v>
      </c>
      <c r="E1010" s="121"/>
      <c r="F1010" s="121" t="s">
        <v>235</v>
      </c>
      <c r="G1010" s="121" t="s">
        <v>165</v>
      </c>
      <c r="H1010" s="121" t="s">
        <v>201</v>
      </c>
      <c r="I1010" s="121" t="s">
        <v>202</v>
      </c>
      <c r="J1010" s="482">
        <v>50.799999237060547</v>
      </c>
      <c r="K1010" s="442">
        <v>1</v>
      </c>
      <c r="L1010" s="512"/>
      <c r="M1010" s="493">
        <v>255</v>
      </c>
      <c r="N1010" s="284"/>
      <c r="O1010" s="159" t="e">
        <f t="shared" si="79"/>
        <v>#DIV/0!</v>
      </c>
      <c r="P1010" s="159">
        <f t="shared" si="80"/>
        <v>0</v>
      </c>
      <c r="Q1010" s="160">
        <f>IF(M1010="nio",0,IF(M1010&gt;0,VLOOKUP(G1010,'3-Productie normen'!A:L,VLOOKUP(M1010,'3-Productie normen'!O:P,2,FALSE),FALSE)))</f>
        <v>0</v>
      </c>
      <c r="R1010" s="160">
        <f t="shared" si="76"/>
        <v>0</v>
      </c>
      <c r="S1010" s="161" t="str">
        <f>VLOOKUP(G1010,'3-Productie normen'!A:L,10,FALSE)</f>
        <v>B</v>
      </c>
      <c r="T1010" s="478" t="s">
        <v>456</v>
      </c>
      <c r="V1010" s="123">
        <f t="shared" si="81"/>
        <v>12953.999805450439</v>
      </c>
    </row>
    <row r="1011" spans="1:22" ht="14.1" customHeight="1">
      <c r="A1011" s="138">
        <f t="shared" si="78"/>
        <v>1011</v>
      </c>
      <c r="B1011" s="121" t="s">
        <v>98</v>
      </c>
      <c r="C1011" s="121" t="s">
        <v>470</v>
      </c>
      <c r="D1011" s="285" t="s">
        <v>190</v>
      </c>
      <c r="E1011" s="121"/>
      <c r="F1011" s="121" t="s">
        <v>163</v>
      </c>
      <c r="G1011" s="121" t="s">
        <v>163</v>
      </c>
      <c r="H1011" s="121" t="s">
        <v>201</v>
      </c>
      <c r="I1011" s="121" t="s">
        <v>202</v>
      </c>
      <c r="J1011" s="482">
        <v>10</v>
      </c>
      <c r="K1011" s="442">
        <v>1</v>
      </c>
      <c r="L1011" s="512"/>
      <c r="M1011" s="493">
        <v>255</v>
      </c>
      <c r="N1011" s="284"/>
      <c r="O1011" s="159" t="e">
        <f t="shared" si="79"/>
        <v>#DIV/0!</v>
      </c>
      <c r="P1011" s="159">
        <f t="shared" si="80"/>
        <v>0</v>
      </c>
      <c r="Q1011" s="160">
        <f>IF(M1011="nio",0,IF(M1011&gt;0,VLOOKUP(G1011,'3-Productie normen'!A:L,VLOOKUP(M1011,'3-Productie normen'!O:P,2,FALSE),FALSE)))</f>
        <v>0</v>
      </c>
      <c r="R1011" s="160">
        <f t="shared" si="76"/>
        <v>0</v>
      </c>
      <c r="S1011" s="161" t="str">
        <f>VLOOKUP(G1011,'3-Productie normen'!A:L,10,FALSE)</f>
        <v>V</v>
      </c>
      <c r="T1011" s="478" t="s">
        <v>456</v>
      </c>
      <c r="V1011" s="123">
        <f t="shared" si="81"/>
        <v>2550</v>
      </c>
    </row>
    <row r="1012" spans="1:22" ht="14.1" customHeight="1">
      <c r="A1012" s="138">
        <f t="shared" si="78"/>
        <v>1012</v>
      </c>
      <c r="B1012" s="121" t="s">
        <v>98</v>
      </c>
      <c r="C1012" s="121" t="s">
        <v>470</v>
      </c>
      <c r="D1012" s="285" t="s">
        <v>190</v>
      </c>
      <c r="E1012" s="121"/>
      <c r="F1012" s="121" t="s">
        <v>235</v>
      </c>
      <c r="G1012" s="121" t="s">
        <v>165</v>
      </c>
      <c r="H1012" s="121" t="s">
        <v>201</v>
      </c>
      <c r="I1012" s="121" t="s">
        <v>202</v>
      </c>
      <c r="J1012" s="482">
        <v>50.799999237060547</v>
      </c>
      <c r="K1012" s="442">
        <v>1</v>
      </c>
      <c r="L1012" s="512"/>
      <c r="M1012" s="493">
        <v>255</v>
      </c>
      <c r="N1012" s="284"/>
      <c r="O1012" s="159" t="e">
        <f t="shared" si="79"/>
        <v>#DIV/0!</v>
      </c>
      <c r="P1012" s="159">
        <f t="shared" si="80"/>
        <v>0</v>
      </c>
      <c r="Q1012" s="160">
        <f>IF(M1012="nio",0,IF(M1012&gt;0,VLOOKUP(G1012,'3-Productie normen'!A:L,VLOOKUP(M1012,'3-Productie normen'!O:P,2,FALSE),FALSE)))</f>
        <v>0</v>
      </c>
      <c r="R1012" s="160">
        <f t="shared" si="76"/>
        <v>0</v>
      </c>
      <c r="S1012" s="161" t="str">
        <f>VLOOKUP(G1012,'3-Productie normen'!A:L,10,FALSE)</f>
        <v>B</v>
      </c>
      <c r="T1012" s="478" t="s">
        <v>456</v>
      </c>
      <c r="V1012" s="123">
        <f t="shared" si="81"/>
        <v>12953.999805450439</v>
      </c>
    </row>
    <row r="1013" spans="1:22" ht="14.1" customHeight="1">
      <c r="A1013" s="138">
        <f t="shared" si="78"/>
        <v>1013</v>
      </c>
      <c r="B1013" s="121" t="s">
        <v>98</v>
      </c>
      <c r="C1013" s="121" t="s">
        <v>470</v>
      </c>
      <c r="D1013" s="285" t="s">
        <v>190</v>
      </c>
      <c r="E1013" s="121"/>
      <c r="F1013" s="121" t="s">
        <v>474</v>
      </c>
      <c r="G1013" s="121" t="s">
        <v>155</v>
      </c>
      <c r="H1013" s="121" t="s">
        <v>469</v>
      </c>
      <c r="I1013" s="121" t="s">
        <v>202</v>
      </c>
      <c r="J1013" s="482">
        <v>28.200000762939453</v>
      </c>
      <c r="K1013" s="442">
        <v>1</v>
      </c>
      <c r="L1013" s="512"/>
      <c r="M1013" s="493">
        <v>12</v>
      </c>
      <c r="N1013" s="284"/>
      <c r="O1013" s="159" t="e">
        <f t="shared" si="79"/>
        <v>#DIV/0!</v>
      </c>
      <c r="P1013" s="159">
        <f t="shared" si="80"/>
        <v>0</v>
      </c>
      <c r="Q1013" s="160">
        <f>IF(M1013="nio",0,IF(M1013&gt;0,VLOOKUP(G1013,'3-Productie normen'!A:L,VLOOKUP(M1013,'3-Productie normen'!O:P,2,FALSE),FALSE)))</f>
        <v>0</v>
      </c>
      <c r="R1013" s="160">
        <f t="shared" si="76"/>
        <v>0</v>
      </c>
      <c r="S1013" s="161" t="str">
        <f>VLOOKUP(G1013,'3-Productie normen'!A:L,10,FALSE)</f>
        <v>V</v>
      </c>
      <c r="T1013" s="478" t="s">
        <v>456</v>
      </c>
      <c r="V1013" s="123">
        <f t="shared" si="81"/>
        <v>338.40000915527344</v>
      </c>
    </row>
    <row r="1014" spans="1:22" ht="14.1" customHeight="1">
      <c r="A1014" s="138">
        <f t="shared" si="78"/>
        <v>1014</v>
      </c>
      <c r="B1014" s="121" t="s">
        <v>98</v>
      </c>
      <c r="C1014" s="121" t="s">
        <v>470</v>
      </c>
      <c r="D1014" s="285" t="s">
        <v>190</v>
      </c>
      <c r="E1014" s="121"/>
      <c r="F1014" s="121" t="s">
        <v>235</v>
      </c>
      <c r="G1014" s="121" t="s">
        <v>165</v>
      </c>
      <c r="H1014" s="121" t="s">
        <v>201</v>
      </c>
      <c r="I1014" s="121" t="s">
        <v>202</v>
      </c>
      <c r="J1014" s="482">
        <v>12</v>
      </c>
      <c r="K1014" s="442">
        <v>1</v>
      </c>
      <c r="L1014" s="512"/>
      <c r="M1014" s="493">
        <v>255</v>
      </c>
      <c r="N1014" s="284"/>
      <c r="O1014" s="159" t="e">
        <f t="shared" si="79"/>
        <v>#DIV/0!</v>
      </c>
      <c r="P1014" s="159">
        <f t="shared" si="80"/>
        <v>0</v>
      </c>
      <c r="Q1014" s="160">
        <f>IF(M1014="nio",0,IF(M1014&gt;0,VLOOKUP(G1014,'3-Productie normen'!A:L,VLOOKUP(M1014,'3-Productie normen'!O:P,2,FALSE),FALSE)))</f>
        <v>0</v>
      </c>
      <c r="R1014" s="160">
        <f t="shared" si="76"/>
        <v>0</v>
      </c>
      <c r="S1014" s="161" t="str">
        <f>VLOOKUP(G1014,'3-Productie normen'!A:L,10,FALSE)</f>
        <v>B</v>
      </c>
      <c r="T1014" s="478" t="s">
        <v>456</v>
      </c>
      <c r="V1014" s="123">
        <f t="shared" si="81"/>
        <v>3060</v>
      </c>
    </row>
    <row r="1015" spans="1:22" ht="14.1" customHeight="1">
      <c r="A1015" s="138">
        <f t="shared" si="78"/>
        <v>1015</v>
      </c>
      <c r="B1015" s="121" t="s">
        <v>98</v>
      </c>
      <c r="C1015" s="121" t="s">
        <v>470</v>
      </c>
      <c r="D1015" s="285" t="s">
        <v>190</v>
      </c>
      <c r="E1015" s="121"/>
      <c r="F1015" s="121" t="s">
        <v>235</v>
      </c>
      <c r="G1015" s="121" t="s">
        <v>165</v>
      </c>
      <c r="H1015" s="121" t="s">
        <v>201</v>
      </c>
      <c r="I1015" s="121" t="s">
        <v>202</v>
      </c>
      <c r="J1015" s="482">
        <v>20</v>
      </c>
      <c r="K1015" s="442">
        <v>1</v>
      </c>
      <c r="L1015" s="512"/>
      <c r="M1015" s="493">
        <v>255</v>
      </c>
      <c r="N1015" s="284"/>
      <c r="O1015" s="159" t="e">
        <f t="shared" si="79"/>
        <v>#DIV/0!</v>
      </c>
      <c r="P1015" s="159">
        <f t="shared" si="80"/>
        <v>0</v>
      </c>
      <c r="Q1015" s="160">
        <f>IF(M1015="nio",0,IF(M1015&gt;0,VLOOKUP(G1015,'3-Productie normen'!A:L,VLOOKUP(M1015,'3-Productie normen'!O:P,2,FALSE),FALSE)))</f>
        <v>0</v>
      </c>
      <c r="R1015" s="160">
        <f t="shared" si="76"/>
        <v>0</v>
      </c>
      <c r="S1015" s="161" t="str">
        <f>VLOOKUP(G1015,'3-Productie normen'!A:L,10,FALSE)</f>
        <v>B</v>
      </c>
      <c r="T1015" s="478" t="s">
        <v>456</v>
      </c>
      <c r="V1015" s="123">
        <f t="shared" si="81"/>
        <v>5100</v>
      </c>
    </row>
    <row r="1016" spans="1:22" ht="14.1" customHeight="1">
      <c r="A1016" s="138">
        <f t="shared" si="78"/>
        <v>1016</v>
      </c>
      <c r="B1016" s="121" t="s">
        <v>98</v>
      </c>
      <c r="C1016" s="121" t="s">
        <v>470</v>
      </c>
      <c r="D1016" s="285" t="s">
        <v>190</v>
      </c>
      <c r="E1016" s="121"/>
      <c r="F1016" s="121" t="s">
        <v>463</v>
      </c>
      <c r="G1016" s="121" t="s">
        <v>140</v>
      </c>
      <c r="H1016" s="121" t="s">
        <v>191</v>
      </c>
      <c r="I1016" s="121" t="s">
        <v>192</v>
      </c>
      <c r="J1016" s="482">
        <v>20</v>
      </c>
      <c r="K1016" s="442">
        <v>1</v>
      </c>
      <c r="L1016" s="512"/>
      <c r="M1016" s="493">
        <v>255</v>
      </c>
      <c r="N1016" s="284"/>
      <c r="O1016" s="159" t="e">
        <f t="shared" si="79"/>
        <v>#DIV/0!</v>
      </c>
      <c r="P1016" s="159">
        <f t="shared" si="80"/>
        <v>0</v>
      </c>
      <c r="Q1016" s="160">
        <f>IF(M1016="nio",0,IF(M1016&gt;0,VLOOKUP(G1016,'3-Productie normen'!A:L,VLOOKUP(M1016,'3-Productie normen'!O:P,2,FALSE),FALSE)))</f>
        <v>0</v>
      </c>
      <c r="R1016" s="160">
        <f t="shared" si="76"/>
        <v>0</v>
      </c>
      <c r="S1016" s="161" t="str">
        <f>VLOOKUP(G1016,'3-Productie normen'!A:L,10,FALSE)</f>
        <v>BEH</v>
      </c>
      <c r="T1016" s="478" t="s">
        <v>456</v>
      </c>
      <c r="V1016" s="123">
        <f t="shared" si="81"/>
        <v>5100</v>
      </c>
    </row>
    <row r="1017" spans="1:22" ht="14.1" customHeight="1">
      <c r="A1017" s="138">
        <f t="shared" si="78"/>
        <v>1017</v>
      </c>
      <c r="B1017" s="121" t="s">
        <v>98</v>
      </c>
      <c r="C1017" s="121" t="s">
        <v>470</v>
      </c>
      <c r="D1017" s="285" t="s">
        <v>190</v>
      </c>
      <c r="E1017" s="121"/>
      <c r="F1017" s="121" t="s">
        <v>463</v>
      </c>
      <c r="G1017" s="121" t="s">
        <v>140</v>
      </c>
      <c r="H1017" s="121" t="s">
        <v>191</v>
      </c>
      <c r="I1017" s="121" t="s">
        <v>192</v>
      </c>
      <c r="J1017" s="482">
        <v>20</v>
      </c>
      <c r="K1017" s="442">
        <v>1</v>
      </c>
      <c r="L1017" s="512"/>
      <c r="M1017" s="493">
        <v>255</v>
      </c>
      <c r="N1017" s="284"/>
      <c r="O1017" s="159" t="e">
        <f t="shared" si="79"/>
        <v>#DIV/0!</v>
      </c>
      <c r="P1017" s="159">
        <f t="shared" si="80"/>
        <v>0</v>
      </c>
      <c r="Q1017" s="160">
        <f>IF(M1017="nio",0,IF(M1017&gt;0,VLOOKUP(G1017,'3-Productie normen'!A:L,VLOOKUP(M1017,'3-Productie normen'!O:P,2,FALSE),FALSE)))</f>
        <v>0</v>
      </c>
      <c r="R1017" s="160">
        <f t="shared" si="76"/>
        <v>0</v>
      </c>
      <c r="S1017" s="161" t="str">
        <f>VLOOKUP(G1017,'3-Productie normen'!A:L,10,FALSE)</f>
        <v>BEH</v>
      </c>
      <c r="T1017" s="478" t="s">
        <v>456</v>
      </c>
      <c r="V1017" s="123">
        <f t="shared" si="81"/>
        <v>5100</v>
      </c>
    </row>
    <row r="1018" spans="1:22" ht="14.1" customHeight="1">
      <c r="A1018" s="138">
        <f t="shared" si="78"/>
        <v>1018</v>
      </c>
      <c r="B1018" s="121" t="s">
        <v>98</v>
      </c>
      <c r="C1018" s="121" t="s">
        <v>470</v>
      </c>
      <c r="D1018" s="285" t="s">
        <v>190</v>
      </c>
      <c r="E1018" s="121"/>
      <c r="F1018" s="121" t="s">
        <v>280</v>
      </c>
      <c r="G1018" s="121" t="s">
        <v>157</v>
      </c>
      <c r="H1018" s="121" t="s">
        <v>191</v>
      </c>
      <c r="I1018" s="121" t="s">
        <v>192</v>
      </c>
      <c r="J1018" s="482">
        <v>1.3500000238418579</v>
      </c>
      <c r="K1018" s="442">
        <v>1</v>
      </c>
      <c r="L1018" s="512"/>
      <c r="M1018" s="493">
        <v>255</v>
      </c>
      <c r="N1018" s="284"/>
      <c r="O1018" s="159" t="e">
        <f t="shared" si="79"/>
        <v>#DIV/0!</v>
      </c>
      <c r="P1018" s="159">
        <f t="shared" si="80"/>
        <v>0</v>
      </c>
      <c r="Q1018" s="160">
        <f>IF(M1018="nio",0,IF(M1018&gt;0,VLOOKUP(G1018,'3-Productie normen'!A:L,VLOOKUP(M1018,'3-Productie normen'!O:P,2,FALSE),FALSE)))</f>
        <v>0</v>
      </c>
      <c r="R1018" s="160">
        <f t="shared" si="76"/>
        <v>0</v>
      </c>
      <c r="S1018" s="161" t="str">
        <f>VLOOKUP(G1018,'3-Productie normen'!A:L,10,FALSE)</f>
        <v>V</v>
      </c>
      <c r="T1018" s="478" t="s">
        <v>456</v>
      </c>
      <c r="V1018" s="123">
        <f t="shared" si="81"/>
        <v>344.25000607967377</v>
      </c>
    </row>
    <row r="1019" spans="1:22" ht="14.1" customHeight="1">
      <c r="A1019" s="138">
        <f t="shared" si="78"/>
        <v>1019</v>
      </c>
      <c r="B1019" s="121" t="s">
        <v>98</v>
      </c>
      <c r="C1019" s="121" t="s">
        <v>470</v>
      </c>
      <c r="D1019" s="285" t="s">
        <v>190</v>
      </c>
      <c r="E1019" s="121"/>
      <c r="F1019" s="121" t="s">
        <v>287</v>
      </c>
      <c r="G1019" s="121" t="s">
        <v>166</v>
      </c>
      <c r="H1019" s="121" t="s">
        <v>191</v>
      </c>
      <c r="I1019" s="121" t="s">
        <v>192</v>
      </c>
      <c r="J1019" s="482">
        <v>34.849998474121094</v>
      </c>
      <c r="K1019" s="442">
        <v>1</v>
      </c>
      <c r="L1019" s="512"/>
      <c r="M1019" s="493">
        <v>255</v>
      </c>
      <c r="N1019" s="284"/>
      <c r="O1019" s="159" t="e">
        <f t="shared" si="79"/>
        <v>#DIV/0!</v>
      </c>
      <c r="P1019" s="159">
        <f t="shared" si="80"/>
        <v>0</v>
      </c>
      <c r="Q1019" s="160">
        <f>IF(M1019="nio",0,IF(M1019&gt;0,VLOOKUP(G1019,'3-Productie normen'!A:L,VLOOKUP(M1019,'3-Productie normen'!O:P,2,FALSE),FALSE)))</f>
        <v>0</v>
      </c>
      <c r="R1019" s="160">
        <f t="shared" si="76"/>
        <v>0</v>
      </c>
      <c r="S1019" s="161" t="str">
        <f>VLOOKUP(G1019,'3-Productie normen'!A:L,10,FALSE)</f>
        <v>V</v>
      </c>
      <c r="T1019" s="478" t="s">
        <v>456</v>
      </c>
      <c r="V1019" s="123">
        <f t="shared" si="81"/>
        <v>8886.7496109008789</v>
      </c>
    </row>
    <row r="1020" spans="1:22" ht="14.1" customHeight="1">
      <c r="A1020" s="138">
        <f t="shared" si="78"/>
        <v>1020</v>
      </c>
      <c r="B1020" s="121" t="s">
        <v>98</v>
      </c>
      <c r="C1020" s="121" t="s">
        <v>470</v>
      </c>
      <c r="D1020" s="285" t="s">
        <v>190</v>
      </c>
      <c r="E1020" s="121"/>
      <c r="F1020" s="121" t="s">
        <v>214</v>
      </c>
      <c r="G1020" s="121" t="s">
        <v>168</v>
      </c>
      <c r="H1020" s="121" t="s">
        <v>195</v>
      </c>
      <c r="I1020" s="121"/>
      <c r="J1020" s="482">
        <v>4.3000001907348633</v>
      </c>
      <c r="K1020" s="442">
        <v>1</v>
      </c>
      <c r="L1020" s="512"/>
      <c r="M1020" s="493" t="s">
        <v>216</v>
      </c>
      <c r="N1020" s="284"/>
      <c r="O1020" s="159">
        <f t="shared" si="79"/>
        <v>0</v>
      </c>
      <c r="P1020" s="159">
        <f t="shared" si="80"/>
        <v>0</v>
      </c>
      <c r="Q1020" s="160">
        <f>IF(M1020="nio",0,IF(M1020&gt;0,VLOOKUP(G1020,'3-Productie normen'!A:L,VLOOKUP(M1020,'3-Productie normen'!O:P,2,FALSE),FALSE)))</f>
        <v>0</v>
      </c>
      <c r="R1020" s="160">
        <f t="shared" si="76"/>
        <v>0</v>
      </c>
      <c r="S1020" s="161">
        <f>VLOOKUP(G1020,'3-Productie normen'!A:L,10,FALSE)</f>
        <v>0</v>
      </c>
      <c r="T1020" s="478" t="s">
        <v>456</v>
      </c>
      <c r="V1020" s="123">
        <f t="shared" si="81"/>
        <v>0</v>
      </c>
    </row>
    <row r="1021" spans="1:22" ht="14.1" customHeight="1">
      <c r="A1021" s="138">
        <f t="shared" si="78"/>
        <v>1021</v>
      </c>
      <c r="B1021" s="121" t="s">
        <v>98</v>
      </c>
      <c r="C1021" s="121" t="s">
        <v>470</v>
      </c>
      <c r="D1021" s="285" t="s">
        <v>190</v>
      </c>
      <c r="E1021" s="121"/>
      <c r="F1021" s="121" t="s">
        <v>247</v>
      </c>
      <c r="G1021" s="121" t="s">
        <v>160</v>
      </c>
      <c r="H1021" s="121" t="s">
        <v>195</v>
      </c>
      <c r="I1021" s="121" t="s">
        <v>196</v>
      </c>
      <c r="J1021" s="482">
        <v>5</v>
      </c>
      <c r="K1021" s="442">
        <v>1</v>
      </c>
      <c r="L1021" s="512"/>
      <c r="M1021" s="493">
        <v>255</v>
      </c>
      <c r="N1021" s="284"/>
      <c r="O1021" s="159" t="e">
        <f t="shared" si="79"/>
        <v>#DIV/0!</v>
      </c>
      <c r="P1021" s="159">
        <f t="shared" si="80"/>
        <v>0</v>
      </c>
      <c r="Q1021" s="160">
        <f>IF(M1021="nio",0,IF(M1021&gt;0,VLOOKUP(G1021,'3-Productie normen'!A:L,VLOOKUP(M1021,'3-Productie normen'!O:P,2,FALSE),FALSE)))</f>
        <v>0</v>
      </c>
      <c r="R1021" s="160">
        <f t="shared" si="76"/>
        <v>0</v>
      </c>
      <c r="S1021" s="161" t="str">
        <f>VLOOKUP(G1021,'3-Productie normen'!A:L,10,FALSE)</f>
        <v>S</v>
      </c>
      <c r="T1021" s="478" t="s">
        <v>456</v>
      </c>
      <c r="V1021" s="123">
        <f t="shared" si="81"/>
        <v>1275</v>
      </c>
    </row>
    <row r="1022" spans="1:22" ht="14.1" customHeight="1">
      <c r="A1022" s="138">
        <f t="shared" si="78"/>
        <v>1022</v>
      </c>
      <c r="B1022" s="121" t="s">
        <v>98</v>
      </c>
      <c r="C1022" s="121" t="s">
        <v>470</v>
      </c>
      <c r="D1022" s="285" t="s">
        <v>190</v>
      </c>
      <c r="E1022" s="121"/>
      <c r="F1022" s="121" t="s">
        <v>247</v>
      </c>
      <c r="G1022" s="121" t="s">
        <v>160</v>
      </c>
      <c r="H1022" s="121" t="s">
        <v>195</v>
      </c>
      <c r="I1022" s="121" t="s">
        <v>196</v>
      </c>
      <c r="J1022" s="482">
        <v>5</v>
      </c>
      <c r="K1022" s="442">
        <v>1</v>
      </c>
      <c r="L1022" s="512"/>
      <c r="M1022" s="493">
        <v>255</v>
      </c>
      <c r="N1022" s="284"/>
      <c r="O1022" s="159" t="e">
        <f t="shared" si="79"/>
        <v>#DIV/0!</v>
      </c>
      <c r="P1022" s="159">
        <f t="shared" si="80"/>
        <v>0</v>
      </c>
      <c r="Q1022" s="160">
        <f>IF(M1022="nio",0,IF(M1022&gt;0,VLOOKUP(G1022,'3-Productie normen'!A:L,VLOOKUP(M1022,'3-Productie normen'!O:P,2,FALSE),FALSE)))</f>
        <v>0</v>
      </c>
      <c r="R1022" s="160">
        <f t="shared" si="76"/>
        <v>0</v>
      </c>
      <c r="S1022" s="161" t="str">
        <f>VLOOKUP(G1022,'3-Productie normen'!A:L,10,FALSE)</f>
        <v>S</v>
      </c>
      <c r="T1022" s="478" t="s">
        <v>456</v>
      </c>
      <c r="V1022" s="123">
        <f t="shared" si="81"/>
        <v>1275</v>
      </c>
    </row>
    <row r="1023" spans="1:22" ht="14.1" customHeight="1">
      <c r="A1023" s="138">
        <f t="shared" si="78"/>
        <v>1023</v>
      </c>
      <c r="B1023" s="121" t="s">
        <v>98</v>
      </c>
      <c r="C1023" s="121" t="s">
        <v>470</v>
      </c>
      <c r="D1023" s="285" t="s">
        <v>190</v>
      </c>
      <c r="E1023" s="121"/>
      <c r="F1023" s="121" t="s">
        <v>280</v>
      </c>
      <c r="G1023" s="121" t="s">
        <v>157</v>
      </c>
      <c r="H1023" s="121" t="s">
        <v>191</v>
      </c>
      <c r="I1023" s="121" t="s">
        <v>192</v>
      </c>
      <c r="J1023" s="482">
        <v>1.3500000238418579</v>
      </c>
      <c r="K1023" s="442">
        <v>1</v>
      </c>
      <c r="L1023" s="512"/>
      <c r="M1023" s="493">
        <v>255</v>
      </c>
      <c r="N1023" s="284"/>
      <c r="O1023" s="159" t="e">
        <f t="shared" si="79"/>
        <v>#DIV/0!</v>
      </c>
      <c r="P1023" s="159">
        <f t="shared" si="80"/>
        <v>0</v>
      </c>
      <c r="Q1023" s="160">
        <f>IF(M1023="nio",0,IF(M1023&gt;0,VLOOKUP(G1023,'3-Productie normen'!A:L,VLOOKUP(M1023,'3-Productie normen'!O:P,2,FALSE),FALSE)))</f>
        <v>0</v>
      </c>
      <c r="R1023" s="160">
        <f t="shared" si="76"/>
        <v>0</v>
      </c>
      <c r="S1023" s="161" t="str">
        <f>VLOOKUP(G1023,'3-Productie normen'!A:L,10,FALSE)</f>
        <v>V</v>
      </c>
      <c r="T1023" s="478" t="s">
        <v>456</v>
      </c>
      <c r="V1023" s="123">
        <f t="shared" si="81"/>
        <v>344.25000607967377</v>
      </c>
    </row>
    <row r="1024" spans="1:22" ht="14.1" customHeight="1">
      <c r="A1024" s="138">
        <f t="shared" si="78"/>
        <v>1024</v>
      </c>
      <c r="B1024" s="121" t="s">
        <v>98</v>
      </c>
      <c r="C1024" s="121" t="s">
        <v>470</v>
      </c>
      <c r="D1024" s="285" t="s">
        <v>190</v>
      </c>
      <c r="E1024" s="121"/>
      <c r="F1024" s="121" t="s">
        <v>287</v>
      </c>
      <c r="G1024" s="121" t="s">
        <v>166</v>
      </c>
      <c r="H1024" s="121" t="s">
        <v>191</v>
      </c>
      <c r="I1024" s="121" t="s">
        <v>192</v>
      </c>
      <c r="J1024" s="482">
        <v>29.950000762939453</v>
      </c>
      <c r="K1024" s="442">
        <v>1</v>
      </c>
      <c r="L1024" s="512"/>
      <c r="M1024" s="493">
        <v>255</v>
      </c>
      <c r="N1024" s="284"/>
      <c r="O1024" s="159" t="e">
        <f t="shared" si="79"/>
        <v>#DIV/0!</v>
      </c>
      <c r="P1024" s="159">
        <f t="shared" si="80"/>
        <v>0</v>
      </c>
      <c r="Q1024" s="160">
        <f>IF(M1024="nio",0,IF(M1024&gt;0,VLOOKUP(G1024,'3-Productie normen'!A:L,VLOOKUP(M1024,'3-Productie normen'!O:P,2,FALSE),FALSE)))</f>
        <v>0</v>
      </c>
      <c r="R1024" s="160">
        <f t="shared" si="76"/>
        <v>0</v>
      </c>
      <c r="S1024" s="161" t="str">
        <f>VLOOKUP(G1024,'3-Productie normen'!A:L,10,FALSE)</f>
        <v>V</v>
      </c>
      <c r="T1024" s="478" t="s">
        <v>456</v>
      </c>
      <c r="V1024" s="123">
        <f t="shared" si="81"/>
        <v>7637.2501945495605</v>
      </c>
    </row>
    <row r="1025" spans="1:22" ht="14.1" customHeight="1">
      <c r="A1025" s="138">
        <f t="shared" si="78"/>
        <v>1025</v>
      </c>
      <c r="B1025" s="121" t="s">
        <v>98</v>
      </c>
      <c r="C1025" s="121" t="s">
        <v>470</v>
      </c>
      <c r="D1025" s="285" t="s">
        <v>190</v>
      </c>
      <c r="E1025" s="121"/>
      <c r="F1025" s="121" t="s">
        <v>475</v>
      </c>
      <c r="G1025" s="121" t="s">
        <v>138</v>
      </c>
      <c r="H1025" s="121" t="s">
        <v>201</v>
      </c>
      <c r="I1025" s="121" t="s">
        <v>202</v>
      </c>
      <c r="J1025" s="482">
        <v>6.25</v>
      </c>
      <c r="K1025" s="442">
        <v>1</v>
      </c>
      <c r="L1025" s="512"/>
      <c r="M1025" s="493">
        <v>255</v>
      </c>
      <c r="N1025" s="284"/>
      <c r="O1025" s="159" t="e">
        <f t="shared" si="79"/>
        <v>#DIV/0!</v>
      </c>
      <c r="P1025" s="159">
        <f t="shared" si="80"/>
        <v>0</v>
      </c>
      <c r="Q1025" s="160">
        <f>IF(M1025="nio",0,IF(M1025&gt;0,VLOOKUP(G1025,'3-Productie normen'!A:L,VLOOKUP(M1025,'3-Productie normen'!O:P,2,FALSE),FALSE)))</f>
        <v>0</v>
      </c>
      <c r="R1025" s="160">
        <f t="shared" si="76"/>
        <v>0</v>
      </c>
      <c r="S1025" s="161" t="str">
        <f>VLOOKUP(G1025,'3-Productie normen'!A:L,10,FALSE)</f>
        <v>B</v>
      </c>
      <c r="T1025" s="478" t="s">
        <v>456</v>
      </c>
      <c r="V1025" s="123">
        <f t="shared" si="81"/>
        <v>1593.75</v>
      </c>
    </row>
    <row r="1026" spans="1:22" ht="14.1" customHeight="1">
      <c r="A1026" s="138">
        <f t="shared" si="78"/>
        <v>1026</v>
      </c>
      <c r="B1026" s="121" t="s">
        <v>98</v>
      </c>
      <c r="C1026" s="121" t="s">
        <v>470</v>
      </c>
      <c r="D1026" s="285" t="s">
        <v>190</v>
      </c>
      <c r="E1026" s="121"/>
      <c r="F1026" s="121" t="s">
        <v>212</v>
      </c>
      <c r="G1026" s="121" t="s">
        <v>166</v>
      </c>
      <c r="H1026" s="121" t="s">
        <v>191</v>
      </c>
      <c r="I1026" s="121" t="s">
        <v>192</v>
      </c>
      <c r="J1026" s="482">
        <v>169.30000305175781</v>
      </c>
      <c r="K1026" s="442">
        <v>1</v>
      </c>
      <c r="L1026" s="512"/>
      <c r="M1026" s="493">
        <v>255</v>
      </c>
      <c r="N1026" s="284"/>
      <c r="O1026" s="159" t="e">
        <f t="shared" si="79"/>
        <v>#DIV/0!</v>
      </c>
      <c r="P1026" s="159">
        <f t="shared" si="80"/>
        <v>0</v>
      </c>
      <c r="Q1026" s="160">
        <f>IF(M1026="nio",0,IF(M1026&gt;0,VLOOKUP(G1026,'3-Productie normen'!A:L,VLOOKUP(M1026,'3-Productie normen'!O:P,2,FALSE),FALSE)))</f>
        <v>0</v>
      </c>
      <c r="R1026" s="160">
        <f t="shared" ref="R1026:R1089" si="82">IF(N1026&gt;0,Q1026*$R$8,0)</f>
        <v>0</v>
      </c>
      <c r="S1026" s="161" t="str">
        <f>VLOOKUP(G1026,'3-Productie normen'!A:L,10,FALSE)</f>
        <v>V</v>
      </c>
      <c r="T1026" s="478" t="s">
        <v>456</v>
      </c>
      <c r="V1026" s="123">
        <f t="shared" si="81"/>
        <v>43171.500778198242</v>
      </c>
    </row>
    <row r="1027" spans="1:22" ht="14.1" customHeight="1">
      <c r="A1027" s="138">
        <f t="shared" si="78"/>
        <v>1027</v>
      </c>
      <c r="B1027" s="121" t="s">
        <v>98</v>
      </c>
      <c r="C1027" s="121" t="s">
        <v>470</v>
      </c>
      <c r="D1027" s="285" t="s">
        <v>190</v>
      </c>
      <c r="E1027" s="121"/>
      <c r="F1027" s="121" t="s">
        <v>466</v>
      </c>
      <c r="G1027" s="121" t="s">
        <v>160</v>
      </c>
      <c r="H1027" s="121" t="s">
        <v>195</v>
      </c>
      <c r="I1027" s="121" t="s">
        <v>196</v>
      </c>
      <c r="J1027" s="482">
        <v>5.6999998092651367</v>
      </c>
      <c r="K1027" s="442">
        <v>1</v>
      </c>
      <c r="L1027" s="512"/>
      <c r="M1027" s="493">
        <v>255</v>
      </c>
      <c r="N1027" s="284"/>
      <c r="O1027" s="159" t="e">
        <f t="shared" si="79"/>
        <v>#DIV/0!</v>
      </c>
      <c r="P1027" s="159">
        <f t="shared" si="80"/>
        <v>0</v>
      </c>
      <c r="Q1027" s="160">
        <f>IF(M1027="nio",0,IF(M1027&gt;0,VLOOKUP(G1027,'3-Productie normen'!A:L,VLOOKUP(M1027,'3-Productie normen'!O:P,2,FALSE),FALSE)))</f>
        <v>0</v>
      </c>
      <c r="R1027" s="160">
        <f t="shared" si="82"/>
        <v>0</v>
      </c>
      <c r="S1027" s="161" t="str">
        <f>VLOOKUP(G1027,'3-Productie normen'!A:L,10,FALSE)</f>
        <v>S</v>
      </c>
      <c r="T1027" s="478" t="s">
        <v>456</v>
      </c>
      <c r="V1027" s="123">
        <f t="shared" si="81"/>
        <v>1453.4999513626099</v>
      </c>
    </row>
    <row r="1028" spans="1:22" ht="14.1" customHeight="1">
      <c r="A1028" s="138">
        <f t="shared" si="78"/>
        <v>1028</v>
      </c>
      <c r="B1028" s="121" t="s">
        <v>98</v>
      </c>
      <c r="C1028" s="121" t="s">
        <v>470</v>
      </c>
      <c r="D1028" s="285" t="s">
        <v>190</v>
      </c>
      <c r="E1028" s="121"/>
      <c r="F1028" s="121" t="s">
        <v>247</v>
      </c>
      <c r="G1028" s="121" t="s">
        <v>160</v>
      </c>
      <c r="H1028" s="121" t="s">
        <v>195</v>
      </c>
      <c r="I1028" s="121" t="s">
        <v>196</v>
      </c>
      <c r="J1028" s="482">
        <v>5</v>
      </c>
      <c r="K1028" s="442">
        <v>1</v>
      </c>
      <c r="L1028" s="512"/>
      <c r="M1028" s="493">
        <v>255</v>
      </c>
      <c r="N1028" s="284"/>
      <c r="O1028" s="159" t="e">
        <f t="shared" si="79"/>
        <v>#DIV/0!</v>
      </c>
      <c r="P1028" s="159">
        <f t="shared" si="80"/>
        <v>0</v>
      </c>
      <c r="Q1028" s="160">
        <f>IF(M1028="nio",0,IF(M1028&gt;0,VLOOKUP(G1028,'3-Productie normen'!A:L,VLOOKUP(M1028,'3-Productie normen'!O:P,2,FALSE),FALSE)))</f>
        <v>0</v>
      </c>
      <c r="R1028" s="160">
        <f t="shared" si="82"/>
        <v>0</v>
      </c>
      <c r="S1028" s="161" t="str">
        <f>VLOOKUP(G1028,'3-Productie normen'!A:L,10,FALSE)</f>
        <v>S</v>
      </c>
      <c r="T1028" s="478" t="s">
        <v>456</v>
      </c>
      <c r="V1028" s="123">
        <f t="shared" si="81"/>
        <v>1275</v>
      </c>
    </row>
    <row r="1029" spans="1:22" ht="14.1" customHeight="1">
      <c r="A1029" s="138">
        <f t="shared" si="78"/>
        <v>1029</v>
      </c>
      <c r="B1029" s="121" t="s">
        <v>98</v>
      </c>
      <c r="C1029" s="121" t="s">
        <v>470</v>
      </c>
      <c r="D1029" s="285" t="s">
        <v>190</v>
      </c>
      <c r="E1029" s="121"/>
      <c r="F1029" s="121" t="s">
        <v>476</v>
      </c>
      <c r="G1029" s="121" t="s">
        <v>138</v>
      </c>
      <c r="H1029" s="121" t="s">
        <v>201</v>
      </c>
      <c r="I1029" s="121" t="s">
        <v>202</v>
      </c>
      <c r="J1029" s="482">
        <v>20.299999237060547</v>
      </c>
      <c r="K1029" s="442">
        <v>1</v>
      </c>
      <c r="L1029" s="512"/>
      <c r="M1029" s="493">
        <v>255</v>
      </c>
      <c r="N1029" s="284"/>
      <c r="O1029" s="159" t="e">
        <f t="shared" si="79"/>
        <v>#DIV/0!</v>
      </c>
      <c r="P1029" s="159">
        <f t="shared" si="80"/>
        <v>0</v>
      </c>
      <c r="Q1029" s="160">
        <f>IF(M1029="nio",0,IF(M1029&gt;0,VLOOKUP(G1029,'3-Productie normen'!A:L,VLOOKUP(M1029,'3-Productie normen'!O:P,2,FALSE),FALSE)))</f>
        <v>0</v>
      </c>
      <c r="R1029" s="160">
        <f t="shared" si="82"/>
        <v>0</v>
      </c>
      <c r="S1029" s="161" t="str">
        <f>VLOOKUP(G1029,'3-Productie normen'!A:L,10,FALSE)</f>
        <v>B</v>
      </c>
      <c r="T1029" s="478" t="s">
        <v>456</v>
      </c>
      <c r="V1029" s="123">
        <f t="shared" si="81"/>
        <v>5176.4998054504395</v>
      </c>
    </row>
    <row r="1030" spans="1:22" ht="14.1" customHeight="1">
      <c r="A1030" s="138">
        <f t="shared" si="78"/>
        <v>1030</v>
      </c>
      <c r="B1030" s="121" t="s">
        <v>98</v>
      </c>
      <c r="C1030" s="121" t="s">
        <v>470</v>
      </c>
      <c r="D1030" s="285" t="s">
        <v>190</v>
      </c>
      <c r="E1030" s="121"/>
      <c r="F1030" s="121" t="s">
        <v>247</v>
      </c>
      <c r="G1030" s="121" t="s">
        <v>160</v>
      </c>
      <c r="H1030" s="121" t="s">
        <v>195</v>
      </c>
      <c r="I1030" s="121" t="s">
        <v>196</v>
      </c>
      <c r="J1030" s="482">
        <v>2.1500000953674316</v>
      </c>
      <c r="K1030" s="442">
        <v>1</v>
      </c>
      <c r="L1030" s="512"/>
      <c r="M1030" s="493">
        <v>255</v>
      </c>
      <c r="N1030" s="284"/>
      <c r="O1030" s="159" t="e">
        <f t="shared" si="79"/>
        <v>#DIV/0!</v>
      </c>
      <c r="P1030" s="159">
        <f t="shared" si="80"/>
        <v>0</v>
      </c>
      <c r="Q1030" s="160">
        <f>IF(M1030="nio",0,IF(M1030&gt;0,VLOOKUP(G1030,'3-Productie normen'!A:L,VLOOKUP(M1030,'3-Productie normen'!O:P,2,FALSE),FALSE)))</f>
        <v>0</v>
      </c>
      <c r="R1030" s="160">
        <f t="shared" si="82"/>
        <v>0</v>
      </c>
      <c r="S1030" s="161" t="str">
        <f>VLOOKUP(G1030,'3-Productie normen'!A:L,10,FALSE)</f>
        <v>S</v>
      </c>
      <c r="T1030" s="478" t="s">
        <v>456</v>
      </c>
      <c r="V1030" s="123">
        <f t="shared" si="81"/>
        <v>548.25002431869507</v>
      </c>
    </row>
    <row r="1031" spans="1:22" ht="14.1" customHeight="1">
      <c r="A1031" s="138">
        <f t="shared" ref="A1031:A1094" si="83">A1030+1</f>
        <v>1031</v>
      </c>
      <c r="B1031" s="121" t="s">
        <v>98</v>
      </c>
      <c r="C1031" s="121" t="s">
        <v>470</v>
      </c>
      <c r="D1031" s="285" t="s">
        <v>190</v>
      </c>
      <c r="E1031" s="121"/>
      <c r="F1031" s="121" t="s">
        <v>242</v>
      </c>
      <c r="G1031" s="121" t="s">
        <v>167</v>
      </c>
      <c r="H1031" s="121" t="s">
        <v>191</v>
      </c>
      <c r="I1031" s="121"/>
      <c r="J1031" s="482">
        <v>4.3000001907348633</v>
      </c>
      <c r="K1031" s="442">
        <v>1</v>
      </c>
      <c r="L1031" s="512"/>
      <c r="M1031" s="493" t="s">
        <v>216</v>
      </c>
      <c r="N1031" s="284"/>
      <c r="O1031" s="159">
        <f t="shared" si="79"/>
        <v>0</v>
      </c>
      <c r="P1031" s="159">
        <f t="shared" si="80"/>
        <v>0</v>
      </c>
      <c r="Q1031" s="160">
        <f>IF(M1031="nio",0,IF(M1031&gt;0,VLOOKUP(G1031,'3-Productie normen'!A:L,VLOOKUP(M1031,'3-Productie normen'!O:P,2,FALSE),FALSE)))</f>
        <v>0</v>
      </c>
      <c r="R1031" s="160">
        <f t="shared" si="82"/>
        <v>0</v>
      </c>
      <c r="S1031" s="161">
        <f>VLOOKUP(G1031,'3-Productie normen'!A:L,10,FALSE)</f>
        <v>0</v>
      </c>
      <c r="T1031" s="478" t="s">
        <v>456</v>
      </c>
      <c r="V1031" s="123">
        <f t="shared" si="81"/>
        <v>0</v>
      </c>
    </row>
    <row r="1032" spans="1:22" ht="14.1" customHeight="1">
      <c r="A1032" s="138">
        <f t="shared" si="83"/>
        <v>1032</v>
      </c>
      <c r="B1032" s="121" t="s">
        <v>98</v>
      </c>
      <c r="C1032" s="121" t="s">
        <v>470</v>
      </c>
      <c r="D1032" s="285" t="s">
        <v>190</v>
      </c>
      <c r="E1032" s="121"/>
      <c r="F1032" s="121" t="s">
        <v>477</v>
      </c>
      <c r="G1032" s="121" t="s">
        <v>165</v>
      </c>
      <c r="H1032" s="121" t="s">
        <v>191</v>
      </c>
      <c r="I1032" s="121" t="s">
        <v>192</v>
      </c>
      <c r="J1032" s="482">
        <v>11.100000381469727</v>
      </c>
      <c r="K1032" s="442">
        <v>1</v>
      </c>
      <c r="L1032" s="512"/>
      <c r="M1032" s="493">
        <v>255</v>
      </c>
      <c r="N1032" s="284"/>
      <c r="O1032" s="159" t="e">
        <f t="shared" si="79"/>
        <v>#DIV/0!</v>
      </c>
      <c r="P1032" s="159">
        <f t="shared" si="80"/>
        <v>0</v>
      </c>
      <c r="Q1032" s="160">
        <f>IF(M1032="nio",0,IF(M1032&gt;0,VLOOKUP(G1032,'3-Productie normen'!A:L,VLOOKUP(M1032,'3-Productie normen'!O:P,2,FALSE),FALSE)))</f>
        <v>0</v>
      </c>
      <c r="R1032" s="160">
        <f t="shared" si="82"/>
        <v>0</v>
      </c>
      <c r="S1032" s="161" t="str">
        <f>VLOOKUP(G1032,'3-Productie normen'!A:L,10,FALSE)</f>
        <v>B</v>
      </c>
      <c r="T1032" s="478" t="s">
        <v>456</v>
      </c>
      <c r="V1032" s="123">
        <f t="shared" si="81"/>
        <v>2830.5000972747803</v>
      </c>
    </row>
    <row r="1033" spans="1:22" ht="14.1" customHeight="1">
      <c r="A1033" s="138">
        <f t="shared" si="83"/>
        <v>1033</v>
      </c>
      <c r="B1033" s="121" t="s">
        <v>98</v>
      </c>
      <c r="C1033" s="121" t="s">
        <v>470</v>
      </c>
      <c r="D1033" s="285" t="s">
        <v>190</v>
      </c>
      <c r="E1033" s="121"/>
      <c r="F1033" s="121" t="s">
        <v>280</v>
      </c>
      <c r="G1033" s="121" t="s">
        <v>157</v>
      </c>
      <c r="H1033" s="121" t="s">
        <v>191</v>
      </c>
      <c r="I1033" s="121" t="s">
        <v>192</v>
      </c>
      <c r="J1033" s="482">
        <v>1.3500000238418579</v>
      </c>
      <c r="K1033" s="442">
        <v>1</v>
      </c>
      <c r="L1033" s="512"/>
      <c r="M1033" s="493">
        <v>255</v>
      </c>
      <c r="N1033" s="284"/>
      <c r="O1033" s="159" t="e">
        <f t="shared" si="79"/>
        <v>#DIV/0!</v>
      </c>
      <c r="P1033" s="159">
        <f t="shared" si="80"/>
        <v>0</v>
      </c>
      <c r="Q1033" s="160">
        <f>IF(M1033="nio",0,IF(M1033&gt;0,VLOOKUP(G1033,'3-Productie normen'!A:L,VLOOKUP(M1033,'3-Productie normen'!O:P,2,FALSE),FALSE)))</f>
        <v>0</v>
      </c>
      <c r="R1033" s="160">
        <f t="shared" si="82"/>
        <v>0</v>
      </c>
      <c r="S1033" s="161" t="str">
        <f>VLOOKUP(G1033,'3-Productie normen'!A:L,10,FALSE)</f>
        <v>V</v>
      </c>
      <c r="T1033" s="478" t="s">
        <v>456</v>
      </c>
      <c r="V1033" s="123">
        <f t="shared" si="81"/>
        <v>344.25000607967377</v>
      </c>
    </row>
    <row r="1034" spans="1:22" ht="14.1" customHeight="1">
      <c r="A1034" s="138">
        <f t="shared" si="83"/>
        <v>1034</v>
      </c>
      <c r="B1034" s="121" t="s">
        <v>98</v>
      </c>
      <c r="C1034" s="121" t="s">
        <v>470</v>
      </c>
      <c r="D1034" s="285" t="s">
        <v>190</v>
      </c>
      <c r="E1034" s="121"/>
      <c r="F1034" s="121" t="s">
        <v>478</v>
      </c>
      <c r="G1034" s="121" t="s">
        <v>148</v>
      </c>
      <c r="H1034" s="121" t="s">
        <v>191</v>
      </c>
      <c r="I1034" s="121" t="s">
        <v>192</v>
      </c>
      <c r="J1034" s="482">
        <v>1.4500000476837158</v>
      </c>
      <c r="K1034" s="442">
        <v>1</v>
      </c>
      <c r="L1034" s="512"/>
      <c r="M1034" s="493">
        <v>255</v>
      </c>
      <c r="N1034" s="284"/>
      <c r="O1034" s="159" t="e">
        <f t="shared" ref="O1034:O1097" si="84">IF(M1034="nio",0,IF(M1034&gt;0,M1034*J1034/Q1034,0))*K1034</f>
        <v>#DIV/0!</v>
      </c>
      <c r="P1034" s="159">
        <f t="shared" ref="P1034:P1097" si="85">IF(N1034&gt;0,N1034*J1034/R1034,0)*L1034</f>
        <v>0</v>
      </c>
      <c r="Q1034" s="160">
        <f>IF(M1034="nio",0,IF(M1034&gt;0,VLOOKUP(G1034,'3-Productie normen'!A:L,VLOOKUP(M1034,'3-Productie normen'!O:P,2,FALSE),FALSE)))</f>
        <v>0</v>
      </c>
      <c r="R1034" s="160">
        <f t="shared" si="82"/>
        <v>0</v>
      </c>
      <c r="S1034" s="161" t="str">
        <f>VLOOKUP(G1034,'3-Productie normen'!A:L,10,FALSE)</f>
        <v>S</v>
      </c>
      <c r="T1034" s="478" t="s">
        <v>456</v>
      </c>
      <c r="V1034" s="123">
        <f t="shared" ref="V1034:V1097" si="86">SUM(M1034:M1034)*J1034</f>
        <v>369.75001215934753</v>
      </c>
    </row>
    <row r="1035" spans="1:22" ht="14.1" customHeight="1">
      <c r="A1035" s="138">
        <f t="shared" si="83"/>
        <v>1035</v>
      </c>
      <c r="B1035" s="121" t="s">
        <v>98</v>
      </c>
      <c r="C1035" s="121" t="s">
        <v>470</v>
      </c>
      <c r="D1035" s="285" t="s">
        <v>190</v>
      </c>
      <c r="E1035" s="121"/>
      <c r="F1035" s="121" t="s">
        <v>478</v>
      </c>
      <c r="G1035" s="121" t="s">
        <v>148</v>
      </c>
      <c r="H1035" s="121" t="s">
        <v>191</v>
      </c>
      <c r="I1035" s="121" t="s">
        <v>192</v>
      </c>
      <c r="J1035" s="482">
        <v>1.4500000476837158</v>
      </c>
      <c r="K1035" s="442">
        <v>1</v>
      </c>
      <c r="L1035" s="512"/>
      <c r="M1035" s="493">
        <v>255</v>
      </c>
      <c r="N1035" s="284"/>
      <c r="O1035" s="159" t="e">
        <f t="shared" si="84"/>
        <v>#DIV/0!</v>
      </c>
      <c r="P1035" s="159">
        <f t="shared" si="85"/>
        <v>0</v>
      </c>
      <c r="Q1035" s="160">
        <f>IF(M1035="nio",0,IF(M1035&gt;0,VLOOKUP(G1035,'3-Productie normen'!A:L,VLOOKUP(M1035,'3-Productie normen'!O:P,2,FALSE),FALSE)))</f>
        <v>0</v>
      </c>
      <c r="R1035" s="160">
        <f t="shared" si="82"/>
        <v>0</v>
      </c>
      <c r="S1035" s="161" t="str">
        <f>VLOOKUP(G1035,'3-Productie normen'!A:L,10,FALSE)</f>
        <v>S</v>
      </c>
      <c r="T1035" s="478" t="s">
        <v>456</v>
      </c>
      <c r="V1035" s="123">
        <f t="shared" si="86"/>
        <v>369.75001215934753</v>
      </c>
    </row>
    <row r="1036" spans="1:22" ht="14.1" customHeight="1">
      <c r="A1036" s="138">
        <f t="shared" si="83"/>
        <v>1036</v>
      </c>
      <c r="B1036" s="121" t="s">
        <v>98</v>
      </c>
      <c r="C1036" s="121" t="s">
        <v>470</v>
      </c>
      <c r="D1036" s="285" t="s">
        <v>190</v>
      </c>
      <c r="E1036" s="121"/>
      <c r="F1036" s="121" t="s">
        <v>478</v>
      </c>
      <c r="G1036" s="121" t="s">
        <v>148</v>
      </c>
      <c r="H1036" s="121" t="s">
        <v>191</v>
      </c>
      <c r="I1036" s="121" t="s">
        <v>192</v>
      </c>
      <c r="J1036" s="482">
        <v>1.4500000476837158</v>
      </c>
      <c r="K1036" s="442">
        <v>1</v>
      </c>
      <c r="L1036" s="512"/>
      <c r="M1036" s="493">
        <v>255</v>
      </c>
      <c r="N1036" s="284"/>
      <c r="O1036" s="159" t="e">
        <f t="shared" si="84"/>
        <v>#DIV/0!</v>
      </c>
      <c r="P1036" s="159">
        <f t="shared" si="85"/>
        <v>0</v>
      </c>
      <c r="Q1036" s="160">
        <f>IF(M1036="nio",0,IF(M1036&gt;0,VLOOKUP(G1036,'3-Productie normen'!A:L,VLOOKUP(M1036,'3-Productie normen'!O:P,2,FALSE),FALSE)))</f>
        <v>0</v>
      </c>
      <c r="R1036" s="160">
        <f t="shared" si="82"/>
        <v>0</v>
      </c>
      <c r="S1036" s="161" t="str">
        <f>VLOOKUP(G1036,'3-Productie normen'!A:L,10,FALSE)</f>
        <v>S</v>
      </c>
      <c r="T1036" s="478" t="s">
        <v>456</v>
      </c>
      <c r="V1036" s="123">
        <f t="shared" si="86"/>
        <v>369.75001215934753</v>
      </c>
    </row>
    <row r="1037" spans="1:22" ht="14.1" customHeight="1">
      <c r="A1037" s="138">
        <f t="shared" si="83"/>
        <v>1037</v>
      </c>
      <c r="B1037" s="121" t="s">
        <v>98</v>
      </c>
      <c r="C1037" s="121" t="s">
        <v>470</v>
      </c>
      <c r="D1037" s="285" t="s">
        <v>190</v>
      </c>
      <c r="E1037" s="121"/>
      <c r="F1037" s="121" t="s">
        <v>479</v>
      </c>
      <c r="G1037" s="121" t="s">
        <v>140</v>
      </c>
      <c r="H1037" s="121" t="s">
        <v>191</v>
      </c>
      <c r="I1037" s="121" t="s">
        <v>192</v>
      </c>
      <c r="J1037" s="482">
        <v>22</v>
      </c>
      <c r="K1037" s="442">
        <v>1</v>
      </c>
      <c r="L1037" s="512"/>
      <c r="M1037" s="493">
        <v>255</v>
      </c>
      <c r="N1037" s="284"/>
      <c r="O1037" s="159" t="e">
        <f t="shared" si="84"/>
        <v>#DIV/0!</v>
      </c>
      <c r="P1037" s="159">
        <f t="shared" si="85"/>
        <v>0</v>
      </c>
      <c r="Q1037" s="160">
        <f>IF(M1037="nio",0,IF(M1037&gt;0,VLOOKUP(G1037,'3-Productie normen'!A:L,VLOOKUP(M1037,'3-Productie normen'!O:P,2,FALSE),FALSE)))</f>
        <v>0</v>
      </c>
      <c r="R1037" s="160">
        <f t="shared" si="82"/>
        <v>0</v>
      </c>
      <c r="S1037" s="161" t="str">
        <f>VLOOKUP(G1037,'3-Productie normen'!A:L,10,FALSE)</f>
        <v>BEH</v>
      </c>
      <c r="T1037" s="478" t="s">
        <v>456</v>
      </c>
      <c r="V1037" s="123">
        <f t="shared" si="86"/>
        <v>5610</v>
      </c>
    </row>
    <row r="1038" spans="1:22" ht="14.1" customHeight="1">
      <c r="A1038" s="138">
        <f t="shared" si="83"/>
        <v>1038</v>
      </c>
      <c r="B1038" s="121" t="s">
        <v>98</v>
      </c>
      <c r="C1038" s="121" t="s">
        <v>470</v>
      </c>
      <c r="D1038" s="285" t="s">
        <v>190</v>
      </c>
      <c r="E1038" s="121"/>
      <c r="F1038" s="121" t="s">
        <v>163</v>
      </c>
      <c r="G1038" s="121" t="s">
        <v>163</v>
      </c>
      <c r="H1038" s="121" t="s">
        <v>201</v>
      </c>
      <c r="I1038" s="121" t="s">
        <v>202</v>
      </c>
      <c r="J1038" s="482">
        <v>10</v>
      </c>
      <c r="K1038" s="442">
        <v>1</v>
      </c>
      <c r="L1038" s="512"/>
      <c r="M1038" s="493">
        <v>255</v>
      </c>
      <c r="N1038" s="284"/>
      <c r="O1038" s="159" t="e">
        <f t="shared" si="84"/>
        <v>#DIV/0!</v>
      </c>
      <c r="P1038" s="159">
        <f t="shared" si="85"/>
        <v>0</v>
      </c>
      <c r="Q1038" s="160">
        <f>IF(M1038="nio",0,IF(M1038&gt;0,VLOOKUP(G1038,'3-Productie normen'!A:L,VLOOKUP(M1038,'3-Productie normen'!O:P,2,FALSE),FALSE)))</f>
        <v>0</v>
      </c>
      <c r="R1038" s="160">
        <f t="shared" si="82"/>
        <v>0</v>
      </c>
      <c r="S1038" s="161" t="str">
        <f>VLOOKUP(G1038,'3-Productie normen'!A:L,10,FALSE)</f>
        <v>V</v>
      </c>
      <c r="T1038" s="478" t="s">
        <v>456</v>
      </c>
      <c r="V1038" s="123">
        <f t="shared" si="86"/>
        <v>2550</v>
      </c>
    </row>
    <row r="1039" spans="1:22" ht="14.1" customHeight="1">
      <c r="A1039" s="138">
        <f t="shared" si="83"/>
        <v>1039</v>
      </c>
      <c r="B1039" s="121" t="s">
        <v>98</v>
      </c>
      <c r="C1039" s="121" t="s">
        <v>470</v>
      </c>
      <c r="D1039" s="285" t="s">
        <v>190</v>
      </c>
      <c r="E1039" s="121"/>
      <c r="F1039" s="121" t="s">
        <v>480</v>
      </c>
      <c r="G1039" s="121" t="s">
        <v>140</v>
      </c>
      <c r="H1039" s="121" t="s">
        <v>191</v>
      </c>
      <c r="I1039" s="121" t="s">
        <v>192</v>
      </c>
      <c r="J1039" s="482">
        <v>19.700000762939453</v>
      </c>
      <c r="K1039" s="442">
        <v>1</v>
      </c>
      <c r="L1039" s="512"/>
      <c r="M1039" s="493">
        <v>255</v>
      </c>
      <c r="N1039" s="284"/>
      <c r="O1039" s="159" t="e">
        <f t="shared" si="84"/>
        <v>#DIV/0!</v>
      </c>
      <c r="P1039" s="159">
        <f t="shared" si="85"/>
        <v>0</v>
      </c>
      <c r="Q1039" s="160">
        <f>IF(M1039="nio",0,IF(M1039&gt;0,VLOOKUP(G1039,'3-Productie normen'!A:L,VLOOKUP(M1039,'3-Productie normen'!O:P,2,FALSE),FALSE)))</f>
        <v>0</v>
      </c>
      <c r="R1039" s="160">
        <f t="shared" si="82"/>
        <v>0</v>
      </c>
      <c r="S1039" s="161" t="str">
        <f>VLOOKUP(G1039,'3-Productie normen'!A:L,10,FALSE)</f>
        <v>BEH</v>
      </c>
      <c r="T1039" s="478" t="s">
        <v>456</v>
      </c>
      <c r="V1039" s="123">
        <f t="shared" si="86"/>
        <v>5023.5001945495605</v>
      </c>
    </row>
    <row r="1040" spans="1:22" ht="14.1" customHeight="1">
      <c r="A1040" s="138">
        <f t="shared" si="83"/>
        <v>1040</v>
      </c>
      <c r="B1040" s="121" t="s">
        <v>98</v>
      </c>
      <c r="C1040" s="121" t="s">
        <v>470</v>
      </c>
      <c r="D1040" s="285" t="s">
        <v>190</v>
      </c>
      <c r="E1040" s="121"/>
      <c r="F1040" s="121" t="s">
        <v>480</v>
      </c>
      <c r="G1040" s="121" t="s">
        <v>140</v>
      </c>
      <c r="H1040" s="121" t="s">
        <v>191</v>
      </c>
      <c r="I1040" s="121" t="s">
        <v>192</v>
      </c>
      <c r="J1040" s="482">
        <v>11.899999618530273</v>
      </c>
      <c r="K1040" s="442">
        <v>1</v>
      </c>
      <c r="L1040" s="512"/>
      <c r="M1040" s="493">
        <v>255</v>
      </c>
      <c r="N1040" s="284"/>
      <c r="O1040" s="159" t="e">
        <f t="shared" si="84"/>
        <v>#DIV/0!</v>
      </c>
      <c r="P1040" s="159">
        <f t="shared" si="85"/>
        <v>0</v>
      </c>
      <c r="Q1040" s="160">
        <f>IF(M1040="nio",0,IF(M1040&gt;0,VLOOKUP(G1040,'3-Productie normen'!A:L,VLOOKUP(M1040,'3-Productie normen'!O:P,2,FALSE),FALSE)))</f>
        <v>0</v>
      </c>
      <c r="R1040" s="160">
        <f t="shared" si="82"/>
        <v>0</v>
      </c>
      <c r="S1040" s="161" t="str">
        <f>VLOOKUP(G1040,'3-Productie normen'!A:L,10,FALSE)</f>
        <v>BEH</v>
      </c>
      <c r="T1040" s="478" t="s">
        <v>456</v>
      </c>
      <c r="V1040" s="123">
        <f t="shared" si="86"/>
        <v>3034.4999027252197</v>
      </c>
    </row>
    <row r="1041" spans="1:22" ht="14.1" customHeight="1">
      <c r="A1041" s="138">
        <f t="shared" si="83"/>
        <v>1041</v>
      </c>
      <c r="B1041" s="121" t="s">
        <v>98</v>
      </c>
      <c r="C1041" s="121" t="s">
        <v>470</v>
      </c>
      <c r="D1041" s="285" t="s">
        <v>190</v>
      </c>
      <c r="E1041" s="121"/>
      <c r="F1041" s="121" t="s">
        <v>480</v>
      </c>
      <c r="G1041" s="121" t="s">
        <v>140</v>
      </c>
      <c r="H1041" s="121" t="s">
        <v>191</v>
      </c>
      <c r="I1041" s="121" t="s">
        <v>192</v>
      </c>
      <c r="J1041" s="482">
        <v>12.25</v>
      </c>
      <c r="K1041" s="442">
        <v>1</v>
      </c>
      <c r="L1041" s="512"/>
      <c r="M1041" s="493">
        <v>255</v>
      </c>
      <c r="N1041" s="284"/>
      <c r="O1041" s="159" t="e">
        <f t="shared" si="84"/>
        <v>#DIV/0!</v>
      </c>
      <c r="P1041" s="159">
        <f t="shared" si="85"/>
        <v>0</v>
      </c>
      <c r="Q1041" s="160">
        <f>IF(M1041="nio",0,IF(M1041&gt;0,VLOOKUP(G1041,'3-Productie normen'!A:L,VLOOKUP(M1041,'3-Productie normen'!O:P,2,FALSE),FALSE)))</f>
        <v>0</v>
      </c>
      <c r="R1041" s="160">
        <f t="shared" si="82"/>
        <v>0</v>
      </c>
      <c r="S1041" s="161" t="str">
        <f>VLOOKUP(G1041,'3-Productie normen'!A:L,10,FALSE)</f>
        <v>BEH</v>
      </c>
      <c r="T1041" s="478" t="s">
        <v>456</v>
      </c>
      <c r="V1041" s="123">
        <f t="shared" si="86"/>
        <v>3123.75</v>
      </c>
    </row>
    <row r="1042" spans="1:22" ht="14.1" customHeight="1">
      <c r="A1042" s="138">
        <f t="shared" si="83"/>
        <v>1042</v>
      </c>
      <c r="B1042" s="121" t="s">
        <v>98</v>
      </c>
      <c r="C1042" s="121" t="s">
        <v>470</v>
      </c>
      <c r="D1042" s="285" t="s">
        <v>190</v>
      </c>
      <c r="E1042" s="121"/>
      <c r="F1042" s="121" t="s">
        <v>481</v>
      </c>
      <c r="G1042" s="121" t="s">
        <v>140</v>
      </c>
      <c r="H1042" s="121" t="s">
        <v>191</v>
      </c>
      <c r="I1042" s="121" t="s">
        <v>192</v>
      </c>
      <c r="J1042" s="482">
        <v>3.4000000953674316</v>
      </c>
      <c r="K1042" s="442">
        <v>1</v>
      </c>
      <c r="L1042" s="512"/>
      <c r="M1042" s="493">
        <v>255</v>
      </c>
      <c r="N1042" s="284"/>
      <c r="O1042" s="159" t="e">
        <f t="shared" si="84"/>
        <v>#DIV/0!</v>
      </c>
      <c r="P1042" s="159">
        <f t="shared" si="85"/>
        <v>0</v>
      </c>
      <c r="Q1042" s="160">
        <f>IF(M1042="nio",0,IF(M1042&gt;0,VLOOKUP(G1042,'3-Productie normen'!A:L,VLOOKUP(M1042,'3-Productie normen'!O:P,2,FALSE),FALSE)))</f>
        <v>0</v>
      </c>
      <c r="R1042" s="160">
        <f t="shared" si="82"/>
        <v>0</v>
      </c>
      <c r="S1042" s="161" t="str">
        <f>VLOOKUP(G1042,'3-Productie normen'!A:L,10,FALSE)</f>
        <v>BEH</v>
      </c>
      <c r="T1042" s="478" t="s">
        <v>456</v>
      </c>
      <c r="V1042" s="123">
        <f t="shared" si="86"/>
        <v>867.00002431869507</v>
      </c>
    </row>
    <row r="1043" spans="1:22" ht="14.1" customHeight="1">
      <c r="A1043" s="138">
        <f t="shared" si="83"/>
        <v>1043</v>
      </c>
      <c r="B1043" s="121" t="s">
        <v>98</v>
      </c>
      <c r="C1043" s="121" t="s">
        <v>470</v>
      </c>
      <c r="D1043" s="285" t="s">
        <v>190</v>
      </c>
      <c r="E1043" s="121"/>
      <c r="F1043" s="121" t="s">
        <v>482</v>
      </c>
      <c r="G1043" s="121" t="s">
        <v>166</v>
      </c>
      <c r="H1043" s="121" t="s">
        <v>191</v>
      </c>
      <c r="I1043" s="121" t="s">
        <v>192</v>
      </c>
      <c r="J1043" s="482">
        <v>17.649999618530273</v>
      </c>
      <c r="K1043" s="442">
        <v>1</v>
      </c>
      <c r="L1043" s="512"/>
      <c r="M1043" s="493">
        <v>255</v>
      </c>
      <c r="N1043" s="284"/>
      <c r="O1043" s="159" t="e">
        <f t="shared" si="84"/>
        <v>#DIV/0!</v>
      </c>
      <c r="P1043" s="159">
        <f t="shared" si="85"/>
        <v>0</v>
      </c>
      <c r="Q1043" s="160">
        <f>IF(M1043="nio",0,IF(M1043&gt;0,VLOOKUP(G1043,'3-Productie normen'!A:L,VLOOKUP(M1043,'3-Productie normen'!O:P,2,FALSE),FALSE)))</f>
        <v>0</v>
      </c>
      <c r="R1043" s="160">
        <f t="shared" si="82"/>
        <v>0</v>
      </c>
      <c r="S1043" s="161" t="str">
        <f>VLOOKUP(G1043,'3-Productie normen'!A:L,10,FALSE)</f>
        <v>V</v>
      </c>
      <c r="T1043" s="478" t="s">
        <v>456</v>
      </c>
      <c r="V1043" s="123">
        <f t="shared" si="86"/>
        <v>4500.7499027252197</v>
      </c>
    </row>
    <row r="1044" spans="1:22" ht="14.1" customHeight="1">
      <c r="A1044" s="138">
        <f t="shared" si="83"/>
        <v>1044</v>
      </c>
      <c r="B1044" s="121" t="s">
        <v>98</v>
      </c>
      <c r="C1044" s="121" t="s">
        <v>470</v>
      </c>
      <c r="D1044" s="285" t="s">
        <v>190</v>
      </c>
      <c r="E1044" s="121"/>
      <c r="F1044" s="121" t="s">
        <v>287</v>
      </c>
      <c r="G1044" s="121" t="s">
        <v>166</v>
      </c>
      <c r="H1044" s="121" t="s">
        <v>191</v>
      </c>
      <c r="I1044" s="121" t="s">
        <v>192</v>
      </c>
      <c r="J1044" s="482">
        <v>9.5500001907348633</v>
      </c>
      <c r="K1044" s="442">
        <v>1</v>
      </c>
      <c r="L1044" s="512"/>
      <c r="M1044" s="493">
        <v>255</v>
      </c>
      <c r="N1044" s="284"/>
      <c r="O1044" s="159" t="e">
        <f t="shared" si="84"/>
        <v>#DIV/0!</v>
      </c>
      <c r="P1044" s="159">
        <f t="shared" si="85"/>
        <v>0</v>
      </c>
      <c r="Q1044" s="160">
        <f>IF(M1044="nio",0,IF(M1044&gt;0,VLOOKUP(G1044,'3-Productie normen'!A:L,VLOOKUP(M1044,'3-Productie normen'!O:P,2,FALSE),FALSE)))</f>
        <v>0</v>
      </c>
      <c r="R1044" s="160">
        <f t="shared" si="82"/>
        <v>0</v>
      </c>
      <c r="S1044" s="161" t="str">
        <f>VLOOKUP(G1044,'3-Productie normen'!A:L,10,FALSE)</f>
        <v>V</v>
      </c>
      <c r="T1044" s="478" t="s">
        <v>456</v>
      </c>
      <c r="V1044" s="123">
        <f t="shared" si="86"/>
        <v>2435.2500486373901</v>
      </c>
    </row>
    <row r="1045" spans="1:22" ht="14.1" customHeight="1">
      <c r="A1045" s="138">
        <f t="shared" si="83"/>
        <v>1045</v>
      </c>
      <c r="B1045" s="121" t="s">
        <v>98</v>
      </c>
      <c r="C1045" s="121" t="s">
        <v>470</v>
      </c>
      <c r="D1045" s="285" t="s">
        <v>190</v>
      </c>
      <c r="E1045" s="121"/>
      <c r="F1045" s="121" t="s">
        <v>142</v>
      </c>
      <c r="G1045" s="121" t="s">
        <v>142</v>
      </c>
      <c r="H1045" s="121" t="s">
        <v>208</v>
      </c>
      <c r="I1045" s="121" t="s">
        <v>202</v>
      </c>
      <c r="J1045" s="482">
        <v>7.0500001907348633</v>
      </c>
      <c r="K1045" s="442">
        <v>1</v>
      </c>
      <c r="L1045" s="512"/>
      <c r="M1045" s="493">
        <v>255</v>
      </c>
      <c r="N1045" s="284"/>
      <c r="O1045" s="159" t="e">
        <f t="shared" si="84"/>
        <v>#DIV/0!</v>
      </c>
      <c r="P1045" s="159">
        <f t="shared" si="85"/>
        <v>0</v>
      </c>
      <c r="Q1045" s="160">
        <f>IF(M1045="nio",0,IF(M1045&gt;0,VLOOKUP(G1045,'3-Productie normen'!A:L,VLOOKUP(M1045,'3-Productie normen'!O:P,2,FALSE),FALSE)))</f>
        <v>0</v>
      </c>
      <c r="R1045" s="160">
        <f t="shared" si="82"/>
        <v>0</v>
      </c>
      <c r="S1045" s="161" t="str">
        <f>VLOOKUP(G1045,'3-Productie normen'!A:L,10,FALSE)</f>
        <v>V</v>
      </c>
      <c r="T1045" s="478" t="s">
        <v>456</v>
      </c>
      <c r="V1045" s="123">
        <f t="shared" si="86"/>
        <v>1797.7500486373901</v>
      </c>
    </row>
    <row r="1046" spans="1:22" ht="14.1" customHeight="1">
      <c r="A1046" s="138">
        <f t="shared" si="83"/>
        <v>1046</v>
      </c>
      <c r="B1046" s="121" t="s">
        <v>98</v>
      </c>
      <c r="C1046" s="121" t="s">
        <v>470</v>
      </c>
      <c r="D1046" s="285" t="s">
        <v>190</v>
      </c>
      <c r="E1046" s="121"/>
      <c r="F1046" s="121" t="s">
        <v>287</v>
      </c>
      <c r="G1046" s="121" t="s">
        <v>166</v>
      </c>
      <c r="H1046" s="121" t="s">
        <v>191</v>
      </c>
      <c r="I1046" s="121" t="s">
        <v>192</v>
      </c>
      <c r="J1046" s="482">
        <v>9.5500001907348633</v>
      </c>
      <c r="K1046" s="442">
        <v>1</v>
      </c>
      <c r="L1046" s="512"/>
      <c r="M1046" s="493">
        <v>255</v>
      </c>
      <c r="N1046" s="284"/>
      <c r="O1046" s="159" t="e">
        <f t="shared" si="84"/>
        <v>#DIV/0!</v>
      </c>
      <c r="P1046" s="159">
        <f t="shared" si="85"/>
        <v>0</v>
      </c>
      <c r="Q1046" s="160">
        <f>IF(M1046="nio",0,IF(M1046&gt;0,VLOOKUP(G1046,'3-Productie normen'!A:L,VLOOKUP(M1046,'3-Productie normen'!O:P,2,FALSE),FALSE)))</f>
        <v>0</v>
      </c>
      <c r="R1046" s="160">
        <f t="shared" si="82"/>
        <v>0</v>
      </c>
      <c r="S1046" s="161" t="str">
        <f>VLOOKUP(G1046,'3-Productie normen'!A:L,10,FALSE)</f>
        <v>V</v>
      </c>
      <c r="T1046" s="478" t="s">
        <v>456</v>
      </c>
      <c r="V1046" s="123">
        <f t="shared" si="86"/>
        <v>2435.2500486373901</v>
      </c>
    </row>
    <row r="1047" spans="1:22" ht="14.1" customHeight="1">
      <c r="A1047" s="138">
        <f t="shared" si="83"/>
        <v>1047</v>
      </c>
      <c r="B1047" s="121" t="s">
        <v>98</v>
      </c>
      <c r="C1047" s="121" t="s">
        <v>470</v>
      </c>
      <c r="D1047" s="285" t="s">
        <v>190</v>
      </c>
      <c r="E1047" s="121"/>
      <c r="F1047" s="121" t="s">
        <v>463</v>
      </c>
      <c r="G1047" s="121" t="s">
        <v>140</v>
      </c>
      <c r="H1047" s="121" t="s">
        <v>191</v>
      </c>
      <c r="I1047" s="121" t="s">
        <v>192</v>
      </c>
      <c r="J1047" s="482">
        <v>18</v>
      </c>
      <c r="K1047" s="442">
        <v>1</v>
      </c>
      <c r="L1047" s="512"/>
      <c r="M1047" s="493">
        <v>255</v>
      </c>
      <c r="N1047" s="284"/>
      <c r="O1047" s="159" t="e">
        <f t="shared" si="84"/>
        <v>#DIV/0!</v>
      </c>
      <c r="P1047" s="159">
        <f t="shared" si="85"/>
        <v>0</v>
      </c>
      <c r="Q1047" s="160">
        <f>IF(M1047="nio",0,IF(M1047&gt;0,VLOOKUP(G1047,'3-Productie normen'!A:L,VLOOKUP(M1047,'3-Productie normen'!O:P,2,FALSE),FALSE)))</f>
        <v>0</v>
      </c>
      <c r="R1047" s="160">
        <f t="shared" si="82"/>
        <v>0</v>
      </c>
      <c r="S1047" s="161" t="str">
        <f>VLOOKUP(G1047,'3-Productie normen'!A:L,10,FALSE)</f>
        <v>BEH</v>
      </c>
      <c r="T1047" s="478" t="s">
        <v>456</v>
      </c>
      <c r="V1047" s="123">
        <f t="shared" si="86"/>
        <v>4590</v>
      </c>
    </row>
    <row r="1048" spans="1:22" ht="14.1" customHeight="1">
      <c r="A1048" s="138">
        <f t="shared" si="83"/>
        <v>1048</v>
      </c>
      <c r="B1048" s="121" t="s">
        <v>98</v>
      </c>
      <c r="C1048" s="121" t="s">
        <v>470</v>
      </c>
      <c r="D1048" s="285" t="s">
        <v>190</v>
      </c>
      <c r="E1048" s="121"/>
      <c r="F1048" s="121" t="s">
        <v>463</v>
      </c>
      <c r="G1048" s="121" t="s">
        <v>140</v>
      </c>
      <c r="H1048" s="121" t="s">
        <v>191</v>
      </c>
      <c r="I1048" s="121" t="s">
        <v>192</v>
      </c>
      <c r="J1048" s="482">
        <v>17.600000381469727</v>
      </c>
      <c r="K1048" s="442">
        <v>1</v>
      </c>
      <c r="L1048" s="512"/>
      <c r="M1048" s="493">
        <v>255</v>
      </c>
      <c r="N1048" s="284"/>
      <c r="O1048" s="159" t="e">
        <f t="shared" si="84"/>
        <v>#DIV/0!</v>
      </c>
      <c r="P1048" s="159">
        <f t="shared" si="85"/>
        <v>0</v>
      </c>
      <c r="Q1048" s="160">
        <f>IF(M1048="nio",0,IF(M1048&gt;0,VLOOKUP(G1048,'3-Productie normen'!A:L,VLOOKUP(M1048,'3-Productie normen'!O:P,2,FALSE),FALSE)))</f>
        <v>0</v>
      </c>
      <c r="R1048" s="160">
        <f t="shared" si="82"/>
        <v>0</v>
      </c>
      <c r="S1048" s="161" t="str">
        <f>VLOOKUP(G1048,'3-Productie normen'!A:L,10,FALSE)</f>
        <v>BEH</v>
      </c>
      <c r="T1048" s="478" t="s">
        <v>456</v>
      </c>
      <c r="V1048" s="123">
        <f t="shared" si="86"/>
        <v>4488.0000972747803</v>
      </c>
    </row>
    <row r="1049" spans="1:22" ht="14.1" customHeight="1">
      <c r="A1049" s="138">
        <f t="shared" si="83"/>
        <v>1049</v>
      </c>
      <c r="B1049" s="121" t="s">
        <v>98</v>
      </c>
      <c r="C1049" s="121" t="s">
        <v>470</v>
      </c>
      <c r="D1049" s="285" t="s">
        <v>190</v>
      </c>
      <c r="E1049" s="121"/>
      <c r="F1049" s="121" t="s">
        <v>463</v>
      </c>
      <c r="G1049" s="121" t="s">
        <v>140</v>
      </c>
      <c r="H1049" s="121" t="s">
        <v>191</v>
      </c>
      <c r="I1049" s="121" t="s">
        <v>192</v>
      </c>
      <c r="J1049" s="482">
        <v>16.299999237060547</v>
      </c>
      <c r="K1049" s="442">
        <v>1</v>
      </c>
      <c r="L1049" s="512"/>
      <c r="M1049" s="493">
        <v>255</v>
      </c>
      <c r="N1049" s="284"/>
      <c r="O1049" s="159" t="e">
        <f t="shared" si="84"/>
        <v>#DIV/0!</v>
      </c>
      <c r="P1049" s="159">
        <f t="shared" si="85"/>
        <v>0</v>
      </c>
      <c r="Q1049" s="160">
        <f>IF(M1049="nio",0,IF(M1049&gt;0,VLOOKUP(G1049,'3-Productie normen'!A:L,VLOOKUP(M1049,'3-Productie normen'!O:P,2,FALSE),FALSE)))</f>
        <v>0</v>
      </c>
      <c r="R1049" s="160">
        <f t="shared" si="82"/>
        <v>0</v>
      </c>
      <c r="S1049" s="161" t="str">
        <f>VLOOKUP(G1049,'3-Productie normen'!A:L,10,FALSE)</f>
        <v>BEH</v>
      </c>
      <c r="T1049" s="478" t="s">
        <v>456</v>
      </c>
      <c r="V1049" s="123">
        <f t="shared" si="86"/>
        <v>4156.4998054504395</v>
      </c>
    </row>
    <row r="1050" spans="1:22" ht="14.1" customHeight="1">
      <c r="A1050" s="138">
        <f t="shared" si="83"/>
        <v>1050</v>
      </c>
      <c r="B1050" s="121" t="s">
        <v>98</v>
      </c>
      <c r="C1050" s="121" t="s">
        <v>470</v>
      </c>
      <c r="D1050" s="285" t="s">
        <v>190</v>
      </c>
      <c r="E1050" s="121"/>
      <c r="F1050" s="121" t="s">
        <v>463</v>
      </c>
      <c r="G1050" s="121" t="s">
        <v>140</v>
      </c>
      <c r="H1050" s="121" t="s">
        <v>191</v>
      </c>
      <c r="I1050" s="121" t="s">
        <v>192</v>
      </c>
      <c r="J1050" s="482">
        <v>18.799999237060547</v>
      </c>
      <c r="K1050" s="442">
        <v>1</v>
      </c>
      <c r="L1050" s="512"/>
      <c r="M1050" s="493">
        <v>255</v>
      </c>
      <c r="N1050" s="284"/>
      <c r="O1050" s="159" t="e">
        <f t="shared" si="84"/>
        <v>#DIV/0!</v>
      </c>
      <c r="P1050" s="159">
        <f t="shared" si="85"/>
        <v>0</v>
      </c>
      <c r="Q1050" s="160">
        <f>IF(M1050="nio",0,IF(M1050&gt;0,VLOOKUP(G1050,'3-Productie normen'!A:L,VLOOKUP(M1050,'3-Productie normen'!O:P,2,FALSE),FALSE)))</f>
        <v>0</v>
      </c>
      <c r="R1050" s="160">
        <f t="shared" si="82"/>
        <v>0</v>
      </c>
      <c r="S1050" s="161" t="str">
        <f>VLOOKUP(G1050,'3-Productie normen'!A:L,10,FALSE)</f>
        <v>BEH</v>
      </c>
      <c r="T1050" s="478" t="s">
        <v>456</v>
      </c>
      <c r="V1050" s="123">
        <f t="shared" si="86"/>
        <v>4793.9998054504395</v>
      </c>
    </row>
    <row r="1051" spans="1:22" ht="14.1" customHeight="1">
      <c r="A1051" s="138">
        <f t="shared" si="83"/>
        <v>1051</v>
      </c>
      <c r="B1051" s="121" t="s">
        <v>98</v>
      </c>
      <c r="C1051" s="121" t="s">
        <v>470</v>
      </c>
      <c r="D1051" s="285" t="s">
        <v>190</v>
      </c>
      <c r="E1051" s="121"/>
      <c r="F1051" s="121" t="s">
        <v>287</v>
      </c>
      <c r="G1051" s="121" t="s">
        <v>166</v>
      </c>
      <c r="H1051" s="121" t="s">
        <v>191</v>
      </c>
      <c r="I1051" s="121" t="s">
        <v>192</v>
      </c>
      <c r="J1051" s="482">
        <v>25.399999618530273</v>
      </c>
      <c r="K1051" s="442">
        <v>1</v>
      </c>
      <c r="L1051" s="512"/>
      <c r="M1051" s="493">
        <v>255</v>
      </c>
      <c r="N1051" s="284"/>
      <c r="O1051" s="159" t="e">
        <f t="shared" si="84"/>
        <v>#DIV/0!</v>
      </c>
      <c r="P1051" s="159">
        <f t="shared" si="85"/>
        <v>0</v>
      </c>
      <c r="Q1051" s="160">
        <f>IF(M1051="nio",0,IF(M1051&gt;0,VLOOKUP(G1051,'3-Productie normen'!A:L,VLOOKUP(M1051,'3-Productie normen'!O:P,2,FALSE),FALSE)))</f>
        <v>0</v>
      </c>
      <c r="R1051" s="160">
        <f t="shared" si="82"/>
        <v>0</v>
      </c>
      <c r="S1051" s="161" t="str">
        <f>VLOOKUP(G1051,'3-Productie normen'!A:L,10,FALSE)</f>
        <v>V</v>
      </c>
      <c r="T1051" s="478" t="s">
        <v>456</v>
      </c>
      <c r="V1051" s="123">
        <f t="shared" si="86"/>
        <v>6476.9999027252197</v>
      </c>
    </row>
    <row r="1052" spans="1:22" ht="14.1" customHeight="1">
      <c r="A1052" s="138">
        <f t="shared" si="83"/>
        <v>1052</v>
      </c>
      <c r="B1052" s="121" t="s">
        <v>98</v>
      </c>
      <c r="C1052" s="121" t="s">
        <v>470</v>
      </c>
      <c r="D1052" s="285" t="s">
        <v>190</v>
      </c>
      <c r="E1052" s="121"/>
      <c r="F1052" s="121" t="s">
        <v>483</v>
      </c>
      <c r="G1052" s="121" t="s">
        <v>138</v>
      </c>
      <c r="H1052" s="121" t="s">
        <v>191</v>
      </c>
      <c r="I1052" s="121" t="s">
        <v>192</v>
      </c>
      <c r="J1052" s="482">
        <v>25.450000762939453</v>
      </c>
      <c r="K1052" s="442">
        <v>1</v>
      </c>
      <c r="L1052" s="512"/>
      <c r="M1052" s="493">
        <v>255</v>
      </c>
      <c r="N1052" s="284"/>
      <c r="O1052" s="159" t="e">
        <f t="shared" si="84"/>
        <v>#DIV/0!</v>
      </c>
      <c r="P1052" s="159">
        <f t="shared" si="85"/>
        <v>0</v>
      </c>
      <c r="Q1052" s="160">
        <f>IF(M1052="nio",0,IF(M1052&gt;0,VLOOKUP(G1052,'3-Productie normen'!A:L,VLOOKUP(M1052,'3-Productie normen'!O:P,2,FALSE),FALSE)))</f>
        <v>0</v>
      </c>
      <c r="R1052" s="160">
        <f t="shared" si="82"/>
        <v>0</v>
      </c>
      <c r="S1052" s="161" t="str">
        <f>VLOOKUP(G1052,'3-Productie normen'!A:L,10,FALSE)</f>
        <v>B</v>
      </c>
      <c r="T1052" s="478" t="s">
        <v>456</v>
      </c>
      <c r="V1052" s="123">
        <f t="shared" si="86"/>
        <v>6489.7501945495605</v>
      </c>
    </row>
    <row r="1053" spans="1:22" ht="14.1" customHeight="1">
      <c r="A1053" s="138">
        <f t="shared" si="83"/>
        <v>1053</v>
      </c>
      <c r="B1053" s="121" t="s">
        <v>98</v>
      </c>
      <c r="C1053" s="121" t="s">
        <v>470</v>
      </c>
      <c r="D1053" s="285" t="s">
        <v>190</v>
      </c>
      <c r="E1053" s="121"/>
      <c r="F1053" s="121" t="s">
        <v>163</v>
      </c>
      <c r="G1053" s="121" t="s">
        <v>163</v>
      </c>
      <c r="H1053" s="121" t="s">
        <v>201</v>
      </c>
      <c r="I1053" s="121" t="s">
        <v>202</v>
      </c>
      <c r="J1053" s="482">
        <v>10</v>
      </c>
      <c r="K1053" s="442">
        <v>1</v>
      </c>
      <c r="L1053" s="512"/>
      <c r="M1053" s="493">
        <v>255</v>
      </c>
      <c r="N1053" s="284"/>
      <c r="O1053" s="159" t="e">
        <f t="shared" si="84"/>
        <v>#DIV/0!</v>
      </c>
      <c r="P1053" s="159">
        <f t="shared" si="85"/>
        <v>0</v>
      </c>
      <c r="Q1053" s="160">
        <f>IF(M1053="nio",0,IF(M1053&gt;0,VLOOKUP(G1053,'3-Productie normen'!A:L,VLOOKUP(M1053,'3-Productie normen'!O:P,2,FALSE),FALSE)))</f>
        <v>0</v>
      </c>
      <c r="R1053" s="160">
        <f t="shared" si="82"/>
        <v>0</v>
      </c>
      <c r="S1053" s="161" t="str">
        <f>VLOOKUP(G1053,'3-Productie normen'!A:L,10,FALSE)</f>
        <v>V</v>
      </c>
      <c r="T1053" s="478" t="s">
        <v>456</v>
      </c>
      <c r="V1053" s="123">
        <f t="shared" si="86"/>
        <v>2550</v>
      </c>
    </row>
    <row r="1054" spans="1:22" ht="14.1" customHeight="1">
      <c r="A1054" s="138">
        <f t="shared" si="83"/>
        <v>1054</v>
      </c>
      <c r="B1054" s="121" t="s">
        <v>98</v>
      </c>
      <c r="C1054" s="121" t="s">
        <v>470</v>
      </c>
      <c r="D1054" s="285" t="s">
        <v>199</v>
      </c>
      <c r="E1054" s="121"/>
      <c r="F1054" s="121" t="s">
        <v>260</v>
      </c>
      <c r="G1054" s="121" t="s">
        <v>166</v>
      </c>
      <c r="H1054" s="121" t="s">
        <v>484</v>
      </c>
      <c r="I1054" s="121" t="s">
        <v>202</v>
      </c>
      <c r="J1054" s="482">
        <v>5</v>
      </c>
      <c r="K1054" s="442">
        <v>1</v>
      </c>
      <c r="L1054" s="512"/>
      <c r="M1054" s="493">
        <v>255</v>
      </c>
      <c r="N1054" s="284"/>
      <c r="O1054" s="159" t="e">
        <f t="shared" si="84"/>
        <v>#DIV/0!</v>
      </c>
      <c r="P1054" s="159">
        <f t="shared" si="85"/>
        <v>0</v>
      </c>
      <c r="Q1054" s="160">
        <f>IF(M1054="nio",0,IF(M1054&gt;0,VLOOKUP(G1054,'3-Productie normen'!A:L,VLOOKUP(M1054,'3-Productie normen'!O:P,2,FALSE),FALSE)))</f>
        <v>0</v>
      </c>
      <c r="R1054" s="160">
        <f t="shared" si="82"/>
        <v>0</v>
      </c>
      <c r="S1054" s="161" t="str">
        <f>VLOOKUP(G1054,'3-Productie normen'!A:L,10,FALSE)</f>
        <v>V</v>
      </c>
      <c r="T1054" s="478" t="s">
        <v>456</v>
      </c>
      <c r="V1054" s="123">
        <f t="shared" si="86"/>
        <v>1275</v>
      </c>
    </row>
    <row r="1055" spans="1:22" ht="14.1" customHeight="1">
      <c r="A1055" s="138">
        <f t="shared" si="83"/>
        <v>1055</v>
      </c>
      <c r="B1055" s="121" t="s">
        <v>98</v>
      </c>
      <c r="C1055" s="121" t="s">
        <v>470</v>
      </c>
      <c r="D1055" s="285" t="s">
        <v>199</v>
      </c>
      <c r="E1055" s="121"/>
      <c r="F1055" s="121" t="s">
        <v>242</v>
      </c>
      <c r="G1055" s="121" t="s">
        <v>167</v>
      </c>
      <c r="H1055" s="121" t="s">
        <v>191</v>
      </c>
      <c r="I1055" s="121"/>
      <c r="J1055" s="482">
        <v>1.6000000238418579</v>
      </c>
      <c r="K1055" s="442">
        <v>1</v>
      </c>
      <c r="L1055" s="512"/>
      <c r="M1055" s="493" t="s">
        <v>216</v>
      </c>
      <c r="N1055" s="284"/>
      <c r="O1055" s="159">
        <f t="shared" si="84"/>
        <v>0</v>
      </c>
      <c r="P1055" s="159">
        <f t="shared" si="85"/>
        <v>0</v>
      </c>
      <c r="Q1055" s="160">
        <f>IF(M1055="nio",0,IF(M1055&gt;0,VLOOKUP(G1055,'3-Productie normen'!A:L,VLOOKUP(M1055,'3-Productie normen'!O:P,2,FALSE),FALSE)))</f>
        <v>0</v>
      </c>
      <c r="R1055" s="160">
        <f t="shared" si="82"/>
        <v>0</v>
      </c>
      <c r="S1055" s="161">
        <f>VLOOKUP(G1055,'3-Productie normen'!A:L,10,FALSE)</f>
        <v>0</v>
      </c>
      <c r="T1055" s="478" t="s">
        <v>456</v>
      </c>
      <c r="V1055" s="123">
        <f t="shared" si="86"/>
        <v>0</v>
      </c>
    </row>
    <row r="1056" spans="1:22" ht="14.1" customHeight="1">
      <c r="A1056" s="138">
        <f t="shared" si="83"/>
        <v>1056</v>
      </c>
      <c r="B1056" s="121" t="s">
        <v>98</v>
      </c>
      <c r="C1056" s="121" t="s">
        <v>470</v>
      </c>
      <c r="D1056" s="285" t="s">
        <v>199</v>
      </c>
      <c r="E1056" s="121"/>
      <c r="F1056" s="121" t="s">
        <v>485</v>
      </c>
      <c r="G1056" s="121" t="s">
        <v>165</v>
      </c>
      <c r="H1056" s="121" t="s">
        <v>484</v>
      </c>
      <c r="I1056" s="121" t="s">
        <v>202</v>
      </c>
      <c r="J1056" s="482">
        <v>24.200000762939453</v>
      </c>
      <c r="K1056" s="442">
        <v>1</v>
      </c>
      <c r="L1056" s="512"/>
      <c r="M1056" s="493">
        <v>255</v>
      </c>
      <c r="N1056" s="284"/>
      <c r="O1056" s="159" t="e">
        <f t="shared" si="84"/>
        <v>#DIV/0!</v>
      </c>
      <c r="P1056" s="159">
        <f t="shared" si="85"/>
        <v>0</v>
      </c>
      <c r="Q1056" s="160">
        <f>IF(M1056="nio",0,IF(M1056&gt;0,VLOOKUP(G1056,'3-Productie normen'!A:L,VLOOKUP(M1056,'3-Productie normen'!O:P,2,FALSE),FALSE)))</f>
        <v>0</v>
      </c>
      <c r="R1056" s="160">
        <f t="shared" si="82"/>
        <v>0</v>
      </c>
      <c r="S1056" s="161" t="str">
        <f>VLOOKUP(G1056,'3-Productie normen'!A:L,10,FALSE)</f>
        <v>B</v>
      </c>
      <c r="T1056" s="478" t="s">
        <v>456</v>
      </c>
      <c r="V1056" s="123">
        <f t="shared" si="86"/>
        <v>6171.0001945495605</v>
      </c>
    </row>
    <row r="1057" spans="1:22" ht="14.1" customHeight="1">
      <c r="A1057" s="138">
        <f t="shared" si="83"/>
        <v>1057</v>
      </c>
      <c r="B1057" s="121" t="s">
        <v>98</v>
      </c>
      <c r="C1057" s="121" t="s">
        <v>470</v>
      </c>
      <c r="D1057" s="285" t="s">
        <v>199</v>
      </c>
      <c r="E1057" s="121"/>
      <c r="F1057" s="121" t="s">
        <v>486</v>
      </c>
      <c r="G1057" s="121" t="s">
        <v>138</v>
      </c>
      <c r="H1057" s="121" t="s">
        <v>484</v>
      </c>
      <c r="I1057" s="121" t="s">
        <v>202</v>
      </c>
      <c r="J1057" s="482">
        <v>20</v>
      </c>
      <c r="K1057" s="442">
        <v>1</v>
      </c>
      <c r="L1057" s="512"/>
      <c r="M1057" s="493">
        <v>255</v>
      </c>
      <c r="N1057" s="284"/>
      <c r="O1057" s="159" t="e">
        <f t="shared" si="84"/>
        <v>#DIV/0!</v>
      </c>
      <c r="P1057" s="159">
        <f t="shared" si="85"/>
        <v>0</v>
      </c>
      <c r="Q1057" s="160">
        <f>IF(M1057="nio",0,IF(M1057&gt;0,VLOOKUP(G1057,'3-Productie normen'!A:L,VLOOKUP(M1057,'3-Productie normen'!O:P,2,FALSE),FALSE)))</f>
        <v>0</v>
      </c>
      <c r="R1057" s="160">
        <f t="shared" si="82"/>
        <v>0</v>
      </c>
      <c r="S1057" s="161" t="str">
        <f>VLOOKUP(G1057,'3-Productie normen'!A:L,10,FALSE)</f>
        <v>B</v>
      </c>
      <c r="T1057" s="478" t="s">
        <v>456</v>
      </c>
      <c r="V1057" s="123">
        <f t="shared" si="86"/>
        <v>5100</v>
      </c>
    </row>
    <row r="1058" spans="1:22" ht="14.1" customHeight="1">
      <c r="A1058" s="138">
        <f t="shared" si="83"/>
        <v>1058</v>
      </c>
      <c r="B1058" s="121" t="s">
        <v>98</v>
      </c>
      <c r="C1058" s="121" t="s">
        <v>470</v>
      </c>
      <c r="D1058" s="285" t="s">
        <v>199</v>
      </c>
      <c r="E1058" s="121"/>
      <c r="F1058" s="121" t="s">
        <v>200</v>
      </c>
      <c r="G1058" s="121" t="s">
        <v>138</v>
      </c>
      <c r="H1058" s="121" t="s">
        <v>484</v>
      </c>
      <c r="I1058" s="121" t="s">
        <v>202</v>
      </c>
      <c r="J1058" s="482">
        <v>13.600000381469727</v>
      </c>
      <c r="K1058" s="442">
        <v>1</v>
      </c>
      <c r="L1058" s="512"/>
      <c r="M1058" s="493">
        <v>255</v>
      </c>
      <c r="N1058" s="284"/>
      <c r="O1058" s="159" t="e">
        <f t="shared" si="84"/>
        <v>#DIV/0!</v>
      </c>
      <c r="P1058" s="159">
        <f t="shared" si="85"/>
        <v>0</v>
      </c>
      <c r="Q1058" s="160">
        <f>IF(M1058="nio",0,IF(M1058&gt;0,VLOOKUP(G1058,'3-Productie normen'!A:L,VLOOKUP(M1058,'3-Productie normen'!O:P,2,FALSE),FALSE)))</f>
        <v>0</v>
      </c>
      <c r="R1058" s="160">
        <f t="shared" si="82"/>
        <v>0</v>
      </c>
      <c r="S1058" s="161" t="str">
        <f>VLOOKUP(G1058,'3-Productie normen'!A:L,10,FALSE)</f>
        <v>B</v>
      </c>
      <c r="T1058" s="478" t="s">
        <v>456</v>
      </c>
      <c r="V1058" s="123">
        <f t="shared" si="86"/>
        <v>3468.0000972747803</v>
      </c>
    </row>
    <row r="1059" spans="1:22" ht="14.1" customHeight="1">
      <c r="A1059" s="138">
        <f t="shared" si="83"/>
        <v>1059</v>
      </c>
      <c r="B1059" s="121" t="s">
        <v>98</v>
      </c>
      <c r="C1059" s="121" t="s">
        <v>470</v>
      </c>
      <c r="D1059" s="285" t="s">
        <v>199</v>
      </c>
      <c r="E1059" s="121"/>
      <c r="F1059" s="121" t="s">
        <v>486</v>
      </c>
      <c r="G1059" s="121" t="s">
        <v>138</v>
      </c>
      <c r="H1059" s="121" t="s">
        <v>484</v>
      </c>
      <c r="I1059" s="121" t="s">
        <v>202</v>
      </c>
      <c r="J1059" s="482">
        <v>28.299999237060547</v>
      </c>
      <c r="K1059" s="442">
        <v>1</v>
      </c>
      <c r="L1059" s="512"/>
      <c r="M1059" s="493">
        <v>255</v>
      </c>
      <c r="N1059" s="284"/>
      <c r="O1059" s="159" t="e">
        <f t="shared" si="84"/>
        <v>#DIV/0!</v>
      </c>
      <c r="P1059" s="159">
        <f t="shared" si="85"/>
        <v>0</v>
      </c>
      <c r="Q1059" s="160">
        <f>IF(M1059="nio",0,IF(M1059&gt;0,VLOOKUP(G1059,'3-Productie normen'!A:L,VLOOKUP(M1059,'3-Productie normen'!O:P,2,FALSE),FALSE)))</f>
        <v>0</v>
      </c>
      <c r="R1059" s="160">
        <f t="shared" si="82"/>
        <v>0</v>
      </c>
      <c r="S1059" s="161" t="str">
        <f>VLOOKUP(G1059,'3-Productie normen'!A:L,10,FALSE)</f>
        <v>B</v>
      </c>
      <c r="T1059" s="478" t="s">
        <v>456</v>
      </c>
      <c r="V1059" s="123">
        <f t="shared" si="86"/>
        <v>7216.4998054504395</v>
      </c>
    </row>
    <row r="1060" spans="1:22" ht="14.1" customHeight="1">
      <c r="A1060" s="138">
        <f t="shared" si="83"/>
        <v>1060</v>
      </c>
      <c r="B1060" s="121" t="s">
        <v>98</v>
      </c>
      <c r="C1060" s="121" t="s">
        <v>470</v>
      </c>
      <c r="D1060" s="285" t="s">
        <v>199</v>
      </c>
      <c r="E1060" s="121"/>
      <c r="F1060" s="121" t="s">
        <v>200</v>
      </c>
      <c r="G1060" s="121" t="s">
        <v>138</v>
      </c>
      <c r="H1060" s="121" t="s">
        <v>484</v>
      </c>
      <c r="I1060" s="121" t="s">
        <v>202</v>
      </c>
      <c r="J1060" s="482">
        <v>41.5</v>
      </c>
      <c r="K1060" s="442">
        <v>1</v>
      </c>
      <c r="L1060" s="512"/>
      <c r="M1060" s="493">
        <v>255</v>
      </c>
      <c r="N1060" s="284"/>
      <c r="O1060" s="159" t="e">
        <f t="shared" si="84"/>
        <v>#DIV/0!</v>
      </c>
      <c r="P1060" s="159">
        <f t="shared" si="85"/>
        <v>0</v>
      </c>
      <c r="Q1060" s="160">
        <f>IF(M1060="nio",0,IF(M1060&gt;0,VLOOKUP(G1060,'3-Productie normen'!A:L,VLOOKUP(M1060,'3-Productie normen'!O:P,2,FALSE),FALSE)))</f>
        <v>0</v>
      </c>
      <c r="R1060" s="160">
        <f t="shared" si="82"/>
        <v>0</v>
      </c>
      <c r="S1060" s="161" t="str">
        <f>VLOOKUP(G1060,'3-Productie normen'!A:L,10,FALSE)</f>
        <v>B</v>
      </c>
      <c r="T1060" s="478" t="s">
        <v>456</v>
      </c>
      <c r="V1060" s="123">
        <f t="shared" si="86"/>
        <v>10582.5</v>
      </c>
    </row>
    <row r="1061" spans="1:22" ht="14.1" customHeight="1">
      <c r="A1061" s="138">
        <f t="shared" si="83"/>
        <v>1061</v>
      </c>
      <c r="B1061" s="121" t="s">
        <v>98</v>
      </c>
      <c r="C1061" s="121" t="s">
        <v>470</v>
      </c>
      <c r="D1061" s="285" t="s">
        <v>199</v>
      </c>
      <c r="E1061" s="121"/>
      <c r="F1061" s="121" t="s">
        <v>486</v>
      </c>
      <c r="G1061" s="121" t="s">
        <v>138</v>
      </c>
      <c r="H1061" s="121" t="s">
        <v>484</v>
      </c>
      <c r="I1061" s="121" t="s">
        <v>202</v>
      </c>
      <c r="J1061" s="482">
        <v>44.299999237060547</v>
      </c>
      <c r="K1061" s="442">
        <v>1</v>
      </c>
      <c r="L1061" s="512"/>
      <c r="M1061" s="493">
        <v>255</v>
      </c>
      <c r="N1061" s="284"/>
      <c r="O1061" s="159" t="e">
        <f t="shared" si="84"/>
        <v>#DIV/0!</v>
      </c>
      <c r="P1061" s="159">
        <f t="shared" si="85"/>
        <v>0</v>
      </c>
      <c r="Q1061" s="160">
        <f>IF(M1061="nio",0,IF(M1061&gt;0,VLOOKUP(G1061,'3-Productie normen'!A:L,VLOOKUP(M1061,'3-Productie normen'!O:P,2,FALSE),FALSE)))</f>
        <v>0</v>
      </c>
      <c r="R1061" s="160">
        <f t="shared" si="82"/>
        <v>0</v>
      </c>
      <c r="S1061" s="161" t="str">
        <f>VLOOKUP(G1061,'3-Productie normen'!A:L,10,FALSE)</f>
        <v>B</v>
      </c>
      <c r="T1061" s="478" t="s">
        <v>456</v>
      </c>
      <c r="V1061" s="123">
        <f t="shared" si="86"/>
        <v>11296.499805450439</v>
      </c>
    </row>
    <row r="1062" spans="1:22" ht="14.1" customHeight="1">
      <c r="A1062" s="138">
        <f t="shared" si="83"/>
        <v>1062</v>
      </c>
      <c r="B1062" s="121" t="s">
        <v>98</v>
      </c>
      <c r="C1062" s="121" t="s">
        <v>470</v>
      </c>
      <c r="D1062" s="285" t="s">
        <v>199</v>
      </c>
      <c r="E1062" s="121"/>
      <c r="F1062" s="121" t="s">
        <v>163</v>
      </c>
      <c r="G1062" s="121" t="s">
        <v>163</v>
      </c>
      <c r="H1062" s="121" t="s">
        <v>201</v>
      </c>
      <c r="I1062" s="121" t="s">
        <v>202</v>
      </c>
      <c r="J1062" s="482">
        <v>10</v>
      </c>
      <c r="K1062" s="442">
        <v>1</v>
      </c>
      <c r="L1062" s="512"/>
      <c r="M1062" s="493">
        <v>255</v>
      </c>
      <c r="N1062" s="284"/>
      <c r="O1062" s="159" t="e">
        <f t="shared" si="84"/>
        <v>#DIV/0!</v>
      </c>
      <c r="P1062" s="159">
        <f t="shared" si="85"/>
        <v>0</v>
      </c>
      <c r="Q1062" s="160">
        <f>IF(M1062="nio",0,IF(M1062&gt;0,VLOOKUP(G1062,'3-Productie normen'!A:L,VLOOKUP(M1062,'3-Productie normen'!O:P,2,FALSE),FALSE)))</f>
        <v>0</v>
      </c>
      <c r="R1062" s="160">
        <f t="shared" si="82"/>
        <v>0</v>
      </c>
      <c r="S1062" s="161" t="str">
        <f>VLOOKUP(G1062,'3-Productie normen'!A:L,10,FALSE)</f>
        <v>V</v>
      </c>
      <c r="T1062" s="478" t="s">
        <v>456</v>
      </c>
      <c r="V1062" s="123">
        <f t="shared" si="86"/>
        <v>2550</v>
      </c>
    </row>
    <row r="1063" spans="1:22" ht="14.1" customHeight="1">
      <c r="A1063" s="138">
        <f t="shared" si="83"/>
        <v>1063</v>
      </c>
      <c r="B1063" s="121" t="s">
        <v>98</v>
      </c>
      <c r="C1063" s="121" t="s">
        <v>470</v>
      </c>
      <c r="D1063" s="285" t="s">
        <v>199</v>
      </c>
      <c r="E1063" s="121"/>
      <c r="F1063" s="121" t="s">
        <v>200</v>
      </c>
      <c r="G1063" s="121" t="s">
        <v>138</v>
      </c>
      <c r="H1063" s="121" t="s">
        <v>484</v>
      </c>
      <c r="I1063" s="121" t="s">
        <v>202</v>
      </c>
      <c r="J1063" s="482">
        <v>46.75</v>
      </c>
      <c r="K1063" s="442">
        <v>1</v>
      </c>
      <c r="L1063" s="512"/>
      <c r="M1063" s="493">
        <v>255</v>
      </c>
      <c r="N1063" s="284"/>
      <c r="O1063" s="159" t="e">
        <f t="shared" si="84"/>
        <v>#DIV/0!</v>
      </c>
      <c r="P1063" s="159">
        <f t="shared" si="85"/>
        <v>0</v>
      </c>
      <c r="Q1063" s="160">
        <f>IF(M1063="nio",0,IF(M1063&gt;0,VLOOKUP(G1063,'3-Productie normen'!A:L,VLOOKUP(M1063,'3-Productie normen'!O:P,2,FALSE),FALSE)))</f>
        <v>0</v>
      </c>
      <c r="R1063" s="160">
        <f t="shared" si="82"/>
        <v>0</v>
      </c>
      <c r="S1063" s="161" t="str">
        <f>VLOOKUP(G1063,'3-Productie normen'!A:L,10,FALSE)</f>
        <v>B</v>
      </c>
      <c r="T1063" s="478" t="s">
        <v>456</v>
      </c>
      <c r="V1063" s="123">
        <f t="shared" si="86"/>
        <v>11921.25</v>
      </c>
    </row>
    <row r="1064" spans="1:22" ht="14.1" customHeight="1">
      <c r="A1064" s="138">
        <f t="shared" si="83"/>
        <v>1064</v>
      </c>
      <c r="B1064" s="121" t="s">
        <v>98</v>
      </c>
      <c r="C1064" s="121" t="s">
        <v>470</v>
      </c>
      <c r="D1064" s="285" t="s">
        <v>199</v>
      </c>
      <c r="E1064" s="121"/>
      <c r="F1064" s="121" t="s">
        <v>486</v>
      </c>
      <c r="G1064" s="121" t="s">
        <v>138</v>
      </c>
      <c r="H1064" s="121" t="s">
        <v>484</v>
      </c>
      <c r="I1064" s="121" t="s">
        <v>202</v>
      </c>
      <c r="J1064" s="482">
        <v>29.049999237060547</v>
      </c>
      <c r="K1064" s="442">
        <v>1</v>
      </c>
      <c r="L1064" s="512"/>
      <c r="M1064" s="493">
        <v>255</v>
      </c>
      <c r="N1064" s="284"/>
      <c r="O1064" s="159" t="e">
        <f t="shared" si="84"/>
        <v>#DIV/0!</v>
      </c>
      <c r="P1064" s="159">
        <f t="shared" si="85"/>
        <v>0</v>
      </c>
      <c r="Q1064" s="160">
        <f>IF(M1064="nio",0,IF(M1064&gt;0,VLOOKUP(G1064,'3-Productie normen'!A:L,VLOOKUP(M1064,'3-Productie normen'!O:P,2,FALSE),FALSE)))</f>
        <v>0</v>
      </c>
      <c r="R1064" s="160">
        <f t="shared" si="82"/>
        <v>0</v>
      </c>
      <c r="S1064" s="161" t="str">
        <f>VLOOKUP(G1064,'3-Productie normen'!A:L,10,FALSE)</f>
        <v>B</v>
      </c>
      <c r="T1064" s="478" t="s">
        <v>456</v>
      </c>
      <c r="V1064" s="123">
        <f t="shared" si="86"/>
        <v>7407.7498054504395</v>
      </c>
    </row>
    <row r="1065" spans="1:22" ht="14.1" customHeight="1">
      <c r="A1065" s="138">
        <f t="shared" si="83"/>
        <v>1065</v>
      </c>
      <c r="B1065" s="121" t="s">
        <v>98</v>
      </c>
      <c r="C1065" s="121" t="s">
        <v>470</v>
      </c>
      <c r="D1065" s="285" t="s">
        <v>199</v>
      </c>
      <c r="E1065" s="121"/>
      <c r="F1065" s="121" t="s">
        <v>477</v>
      </c>
      <c r="G1065" s="121" t="s">
        <v>165</v>
      </c>
      <c r="H1065" s="121" t="s">
        <v>484</v>
      </c>
      <c r="I1065" s="121" t="s">
        <v>202</v>
      </c>
      <c r="J1065" s="482">
        <v>14.300000190734863</v>
      </c>
      <c r="K1065" s="442">
        <v>1</v>
      </c>
      <c r="L1065" s="512"/>
      <c r="M1065" s="493">
        <v>255</v>
      </c>
      <c r="N1065" s="284"/>
      <c r="O1065" s="159" t="e">
        <f t="shared" si="84"/>
        <v>#DIV/0!</v>
      </c>
      <c r="P1065" s="159">
        <f t="shared" si="85"/>
        <v>0</v>
      </c>
      <c r="Q1065" s="160">
        <f>IF(M1065="nio",0,IF(M1065&gt;0,VLOOKUP(G1065,'3-Productie normen'!A:L,VLOOKUP(M1065,'3-Productie normen'!O:P,2,FALSE),FALSE)))</f>
        <v>0</v>
      </c>
      <c r="R1065" s="160">
        <f t="shared" si="82"/>
        <v>0</v>
      </c>
      <c r="S1065" s="161" t="str">
        <f>VLOOKUP(G1065,'3-Productie normen'!A:L,10,FALSE)</f>
        <v>B</v>
      </c>
      <c r="T1065" s="478" t="s">
        <v>456</v>
      </c>
      <c r="V1065" s="123">
        <f t="shared" si="86"/>
        <v>3646.5000486373901</v>
      </c>
    </row>
    <row r="1066" spans="1:22" ht="14.1" customHeight="1">
      <c r="A1066" s="138">
        <f t="shared" si="83"/>
        <v>1066</v>
      </c>
      <c r="B1066" s="121" t="s">
        <v>98</v>
      </c>
      <c r="C1066" s="121" t="s">
        <v>470</v>
      </c>
      <c r="D1066" s="285" t="s">
        <v>199</v>
      </c>
      <c r="E1066" s="121"/>
      <c r="F1066" s="121" t="s">
        <v>486</v>
      </c>
      <c r="G1066" s="121" t="s">
        <v>138</v>
      </c>
      <c r="H1066" s="121" t="s">
        <v>484</v>
      </c>
      <c r="I1066" s="121" t="s">
        <v>202</v>
      </c>
      <c r="J1066" s="482">
        <v>29</v>
      </c>
      <c r="K1066" s="442">
        <v>1</v>
      </c>
      <c r="L1066" s="512"/>
      <c r="M1066" s="493">
        <v>255</v>
      </c>
      <c r="N1066" s="284"/>
      <c r="O1066" s="159" t="e">
        <f t="shared" si="84"/>
        <v>#DIV/0!</v>
      </c>
      <c r="P1066" s="159">
        <f t="shared" si="85"/>
        <v>0</v>
      </c>
      <c r="Q1066" s="160">
        <f>IF(M1066="nio",0,IF(M1066&gt;0,VLOOKUP(G1066,'3-Productie normen'!A:L,VLOOKUP(M1066,'3-Productie normen'!O:P,2,FALSE),FALSE)))</f>
        <v>0</v>
      </c>
      <c r="R1066" s="160">
        <f t="shared" si="82"/>
        <v>0</v>
      </c>
      <c r="S1066" s="161" t="str">
        <f>VLOOKUP(G1066,'3-Productie normen'!A:L,10,FALSE)</f>
        <v>B</v>
      </c>
      <c r="T1066" s="478" t="s">
        <v>456</v>
      </c>
      <c r="V1066" s="123">
        <f t="shared" si="86"/>
        <v>7395</v>
      </c>
    </row>
    <row r="1067" spans="1:22" ht="14.1" customHeight="1">
      <c r="A1067" s="138">
        <f t="shared" si="83"/>
        <v>1067</v>
      </c>
      <c r="B1067" s="121" t="s">
        <v>98</v>
      </c>
      <c r="C1067" s="121" t="s">
        <v>470</v>
      </c>
      <c r="D1067" s="285" t="s">
        <v>199</v>
      </c>
      <c r="E1067" s="121"/>
      <c r="F1067" s="121" t="s">
        <v>200</v>
      </c>
      <c r="G1067" s="121" t="s">
        <v>138</v>
      </c>
      <c r="H1067" s="121" t="s">
        <v>484</v>
      </c>
      <c r="I1067" s="121" t="s">
        <v>202</v>
      </c>
      <c r="J1067" s="482">
        <v>14.300000190734863</v>
      </c>
      <c r="K1067" s="442">
        <v>1</v>
      </c>
      <c r="L1067" s="512"/>
      <c r="M1067" s="493">
        <v>255</v>
      </c>
      <c r="N1067" s="284"/>
      <c r="O1067" s="159" t="e">
        <f t="shared" si="84"/>
        <v>#DIV/0!</v>
      </c>
      <c r="P1067" s="159">
        <f t="shared" si="85"/>
        <v>0</v>
      </c>
      <c r="Q1067" s="160">
        <f>IF(M1067="nio",0,IF(M1067&gt;0,VLOOKUP(G1067,'3-Productie normen'!A:L,VLOOKUP(M1067,'3-Productie normen'!O:P,2,FALSE),FALSE)))</f>
        <v>0</v>
      </c>
      <c r="R1067" s="160">
        <f t="shared" si="82"/>
        <v>0</v>
      </c>
      <c r="S1067" s="161" t="str">
        <f>VLOOKUP(G1067,'3-Productie normen'!A:L,10,FALSE)</f>
        <v>B</v>
      </c>
      <c r="T1067" s="478" t="s">
        <v>456</v>
      </c>
      <c r="V1067" s="123">
        <f t="shared" si="86"/>
        <v>3646.5000486373901</v>
      </c>
    </row>
    <row r="1068" spans="1:22" ht="14.1" customHeight="1">
      <c r="A1068" s="138">
        <f t="shared" si="83"/>
        <v>1068</v>
      </c>
      <c r="B1068" s="121" t="s">
        <v>98</v>
      </c>
      <c r="C1068" s="121" t="s">
        <v>470</v>
      </c>
      <c r="D1068" s="285" t="s">
        <v>199</v>
      </c>
      <c r="E1068" s="121"/>
      <c r="F1068" s="121" t="s">
        <v>486</v>
      </c>
      <c r="G1068" s="121" t="s">
        <v>138</v>
      </c>
      <c r="H1068" s="121" t="s">
        <v>484</v>
      </c>
      <c r="I1068" s="121" t="s">
        <v>202</v>
      </c>
      <c r="J1068" s="482">
        <v>14.300000190734863</v>
      </c>
      <c r="K1068" s="442">
        <v>1</v>
      </c>
      <c r="L1068" s="512"/>
      <c r="M1068" s="493">
        <v>255</v>
      </c>
      <c r="N1068" s="284"/>
      <c r="O1068" s="159" t="e">
        <f t="shared" si="84"/>
        <v>#DIV/0!</v>
      </c>
      <c r="P1068" s="159">
        <f t="shared" si="85"/>
        <v>0</v>
      </c>
      <c r="Q1068" s="160">
        <f>IF(M1068="nio",0,IF(M1068&gt;0,VLOOKUP(G1068,'3-Productie normen'!A:L,VLOOKUP(M1068,'3-Productie normen'!O:P,2,FALSE),FALSE)))</f>
        <v>0</v>
      </c>
      <c r="R1068" s="160">
        <f t="shared" si="82"/>
        <v>0</v>
      </c>
      <c r="S1068" s="161" t="str">
        <f>VLOOKUP(G1068,'3-Productie normen'!A:L,10,FALSE)</f>
        <v>B</v>
      </c>
      <c r="T1068" s="478" t="s">
        <v>456</v>
      </c>
      <c r="V1068" s="123">
        <f t="shared" si="86"/>
        <v>3646.5000486373901</v>
      </c>
    </row>
    <row r="1069" spans="1:22" ht="14.1" customHeight="1">
      <c r="A1069" s="138">
        <f t="shared" si="83"/>
        <v>1069</v>
      </c>
      <c r="B1069" s="121" t="s">
        <v>98</v>
      </c>
      <c r="C1069" s="121" t="s">
        <v>470</v>
      </c>
      <c r="D1069" s="285" t="s">
        <v>199</v>
      </c>
      <c r="E1069" s="121"/>
      <c r="F1069" s="121" t="s">
        <v>487</v>
      </c>
      <c r="G1069" s="121" t="s">
        <v>157</v>
      </c>
      <c r="H1069" s="121" t="s">
        <v>484</v>
      </c>
      <c r="I1069" s="121" t="s">
        <v>202</v>
      </c>
      <c r="J1069" s="482">
        <v>30.649999618530273</v>
      </c>
      <c r="K1069" s="442">
        <v>1</v>
      </c>
      <c r="L1069" s="512"/>
      <c r="M1069" s="493">
        <v>255</v>
      </c>
      <c r="N1069" s="284"/>
      <c r="O1069" s="159" t="e">
        <f t="shared" si="84"/>
        <v>#DIV/0!</v>
      </c>
      <c r="P1069" s="159">
        <f t="shared" si="85"/>
        <v>0</v>
      </c>
      <c r="Q1069" s="160">
        <f>IF(M1069="nio",0,IF(M1069&gt;0,VLOOKUP(G1069,'3-Productie normen'!A:L,VLOOKUP(M1069,'3-Productie normen'!O:P,2,FALSE),FALSE)))</f>
        <v>0</v>
      </c>
      <c r="R1069" s="160">
        <f t="shared" si="82"/>
        <v>0</v>
      </c>
      <c r="S1069" s="161" t="str">
        <f>VLOOKUP(G1069,'3-Productie normen'!A:L,10,FALSE)</f>
        <v>V</v>
      </c>
      <c r="T1069" s="478" t="s">
        <v>456</v>
      </c>
      <c r="V1069" s="123">
        <f t="shared" si="86"/>
        <v>7815.7499027252197</v>
      </c>
    </row>
    <row r="1070" spans="1:22" ht="14.1" customHeight="1">
      <c r="A1070" s="138">
        <f t="shared" si="83"/>
        <v>1070</v>
      </c>
      <c r="B1070" s="121" t="s">
        <v>98</v>
      </c>
      <c r="C1070" s="121" t="s">
        <v>470</v>
      </c>
      <c r="D1070" s="285" t="s">
        <v>199</v>
      </c>
      <c r="E1070" s="121"/>
      <c r="F1070" s="121" t="s">
        <v>488</v>
      </c>
      <c r="G1070" s="121" t="s">
        <v>166</v>
      </c>
      <c r="H1070" s="121" t="s">
        <v>484</v>
      </c>
      <c r="I1070" s="121" t="s">
        <v>202</v>
      </c>
      <c r="J1070" s="482">
        <v>6.75</v>
      </c>
      <c r="K1070" s="442">
        <v>1</v>
      </c>
      <c r="L1070" s="512"/>
      <c r="M1070" s="493">
        <v>255</v>
      </c>
      <c r="N1070" s="284"/>
      <c r="O1070" s="159" t="e">
        <f t="shared" si="84"/>
        <v>#DIV/0!</v>
      </c>
      <c r="P1070" s="159">
        <f t="shared" si="85"/>
        <v>0</v>
      </c>
      <c r="Q1070" s="160">
        <f>IF(M1070="nio",0,IF(M1070&gt;0,VLOOKUP(G1070,'3-Productie normen'!A:L,VLOOKUP(M1070,'3-Productie normen'!O:P,2,FALSE),FALSE)))</f>
        <v>0</v>
      </c>
      <c r="R1070" s="160">
        <f t="shared" si="82"/>
        <v>0</v>
      </c>
      <c r="S1070" s="161" t="str">
        <f>VLOOKUP(G1070,'3-Productie normen'!A:L,10,FALSE)</f>
        <v>V</v>
      </c>
      <c r="T1070" s="478" t="s">
        <v>456</v>
      </c>
      <c r="V1070" s="123">
        <f t="shared" si="86"/>
        <v>1721.25</v>
      </c>
    </row>
    <row r="1071" spans="1:22" ht="14.1" customHeight="1">
      <c r="A1071" s="138">
        <f t="shared" si="83"/>
        <v>1071</v>
      </c>
      <c r="B1071" s="121" t="s">
        <v>98</v>
      </c>
      <c r="C1071" s="121" t="s">
        <v>470</v>
      </c>
      <c r="D1071" s="285" t="s">
        <v>199</v>
      </c>
      <c r="E1071" s="121"/>
      <c r="F1071" s="121" t="s">
        <v>489</v>
      </c>
      <c r="G1071" s="121" t="s">
        <v>138</v>
      </c>
      <c r="H1071" s="121" t="s">
        <v>484</v>
      </c>
      <c r="I1071" s="121" t="s">
        <v>202</v>
      </c>
      <c r="J1071" s="482">
        <v>5.6500000953674316</v>
      </c>
      <c r="K1071" s="442">
        <v>1</v>
      </c>
      <c r="L1071" s="512"/>
      <c r="M1071" s="493">
        <v>255</v>
      </c>
      <c r="N1071" s="284"/>
      <c r="O1071" s="159" t="e">
        <f t="shared" si="84"/>
        <v>#DIV/0!</v>
      </c>
      <c r="P1071" s="159">
        <f t="shared" si="85"/>
        <v>0</v>
      </c>
      <c r="Q1071" s="160">
        <f>IF(M1071="nio",0,IF(M1071&gt;0,VLOOKUP(G1071,'3-Productie normen'!A:L,VLOOKUP(M1071,'3-Productie normen'!O:P,2,FALSE),FALSE)))</f>
        <v>0</v>
      </c>
      <c r="R1071" s="160">
        <f t="shared" si="82"/>
        <v>0</v>
      </c>
      <c r="S1071" s="161" t="str">
        <f>VLOOKUP(G1071,'3-Productie normen'!A:L,10,FALSE)</f>
        <v>B</v>
      </c>
      <c r="T1071" s="478" t="s">
        <v>456</v>
      </c>
      <c r="V1071" s="123">
        <f t="shared" si="86"/>
        <v>1440.7500243186951</v>
      </c>
    </row>
    <row r="1072" spans="1:22" ht="14.1" customHeight="1">
      <c r="A1072" s="138">
        <f t="shared" si="83"/>
        <v>1072</v>
      </c>
      <c r="B1072" s="121" t="s">
        <v>98</v>
      </c>
      <c r="C1072" s="121" t="s">
        <v>470</v>
      </c>
      <c r="D1072" s="285" t="s">
        <v>199</v>
      </c>
      <c r="E1072" s="121"/>
      <c r="F1072" s="121" t="s">
        <v>234</v>
      </c>
      <c r="G1072" s="121" t="s">
        <v>167</v>
      </c>
      <c r="H1072" s="121" t="s">
        <v>484</v>
      </c>
      <c r="I1072" s="121"/>
      <c r="J1072" s="482">
        <v>5.6500000953674316</v>
      </c>
      <c r="K1072" s="442">
        <v>1</v>
      </c>
      <c r="L1072" s="512"/>
      <c r="M1072" s="493" t="s">
        <v>216</v>
      </c>
      <c r="N1072" s="284"/>
      <c r="O1072" s="159">
        <f t="shared" si="84"/>
        <v>0</v>
      </c>
      <c r="P1072" s="159">
        <f t="shared" si="85"/>
        <v>0</v>
      </c>
      <c r="Q1072" s="160">
        <f>IF(M1072="nio",0,IF(M1072&gt;0,VLOOKUP(G1072,'3-Productie normen'!A:L,VLOOKUP(M1072,'3-Productie normen'!O:P,2,FALSE),FALSE)))</f>
        <v>0</v>
      </c>
      <c r="R1072" s="160">
        <f t="shared" si="82"/>
        <v>0</v>
      </c>
      <c r="S1072" s="161">
        <f>VLOOKUP(G1072,'3-Productie normen'!A:L,10,FALSE)</f>
        <v>0</v>
      </c>
      <c r="T1072" s="478" t="s">
        <v>456</v>
      </c>
      <c r="V1072" s="123">
        <f t="shared" si="86"/>
        <v>0</v>
      </c>
    </row>
    <row r="1073" spans="1:22" ht="14.1" customHeight="1">
      <c r="A1073" s="138">
        <f t="shared" si="83"/>
        <v>1073</v>
      </c>
      <c r="B1073" s="121" t="s">
        <v>98</v>
      </c>
      <c r="C1073" s="121" t="s">
        <v>470</v>
      </c>
      <c r="D1073" s="285" t="s">
        <v>199</v>
      </c>
      <c r="E1073" s="121"/>
      <c r="F1073" s="121" t="s">
        <v>489</v>
      </c>
      <c r="G1073" s="121" t="s">
        <v>138</v>
      </c>
      <c r="H1073" s="121" t="s">
        <v>484</v>
      </c>
      <c r="I1073" s="121" t="s">
        <v>202</v>
      </c>
      <c r="J1073" s="482">
        <v>5.6500000953674316</v>
      </c>
      <c r="K1073" s="442">
        <v>1</v>
      </c>
      <c r="L1073" s="512"/>
      <c r="M1073" s="493">
        <v>255</v>
      </c>
      <c r="N1073" s="284"/>
      <c r="O1073" s="159" t="e">
        <f t="shared" si="84"/>
        <v>#DIV/0!</v>
      </c>
      <c r="P1073" s="159">
        <f t="shared" si="85"/>
        <v>0</v>
      </c>
      <c r="Q1073" s="160">
        <f>IF(M1073="nio",0,IF(M1073&gt;0,VLOOKUP(G1073,'3-Productie normen'!A:L,VLOOKUP(M1073,'3-Productie normen'!O:P,2,FALSE),FALSE)))</f>
        <v>0</v>
      </c>
      <c r="R1073" s="160">
        <f t="shared" si="82"/>
        <v>0</v>
      </c>
      <c r="S1073" s="161" t="str">
        <f>VLOOKUP(G1073,'3-Productie normen'!A:L,10,FALSE)</f>
        <v>B</v>
      </c>
      <c r="T1073" s="478" t="s">
        <v>456</v>
      </c>
      <c r="V1073" s="123">
        <f t="shared" si="86"/>
        <v>1440.7500243186951</v>
      </c>
    </row>
    <row r="1074" spans="1:22" ht="14.1" customHeight="1">
      <c r="A1074" s="138">
        <f t="shared" si="83"/>
        <v>1074</v>
      </c>
      <c r="B1074" s="121" t="s">
        <v>98</v>
      </c>
      <c r="C1074" s="121" t="s">
        <v>470</v>
      </c>
      <c r="D1074" s="285" t="s">
        <v>199</v>
      </c>
      <c r="E1074" s="121"/>
      <c r="F1074" s="121" t="s">
        <v>488</v>
      </c>
      <c r="G1074" s="121" t="s">
        <v>166</v>
      </c>
      <c r="H1074" s="121" t="s">
        <v>191</v>
      </c>
      <c r="I1074" s="121" t="s">
        <v>192</v>
      </c>
      <c r="J1074" s="482">
        <v>6.75</v>
      </c>
      <c r="K1074" s="442">
        <v>1</v>
      </c>
      <c r="L1074" s="512"/>
      <c r="M1074" s="493">
        <v>255</v>
      </c>
      <c r="N1074" s="284"/>
      <c r="O1074" s="159" t="e">
        <f t="shared" si="84"/>
        <v>#DIV/0!</v>
      </c>
      <c r="P1074" s="159">
        <f t="shared" si="85"/>
        <v>0</v>
      </c>
      <c r="Q1074" s="160">
        <f>IF(M1074="nio",0,IF(M1074&gt;0,VLOOKUP(G1074,'3-Productie normen'!A:L,VLOOKUP(M1074,'3-Productie normen'!O:P,2,FALSE),FALSE)))</f>
        <v>0</v>
      </c>
      <c r="R1074" s="160">
        <f t="shared" si="82"/>
        <v>0</v>
      </c>
      <c r="S1074" s="161" t="str">
        <f>VLOOKUP(G1074,'3-Productie normen'!A:L,10,FALSE)</f>
        <v>V</v>
      </c>
      <c r="T1074" s="478" t="s">
        <v>456</v>
      </c>
      <c r="V1074" s="123">
        <f t="shared" si="86"/>
        <v>1721.25</v>
      </c>
    </row>
    <row r="1075" spans="1:22" ht="14.1" customHeight="1">
      <c r="A1075" s="138">
        <f t="shared" si="83"/>
        <v>1075</v>
      </c>
      <c r="B1075" s="121" t="s">
        <v>98</v>
      </c>
      <c r="C1075" s="121" t="s">
        <v>470</v>
      </c>
      <c r="D1075" s="285" t="s">
        <v>199</v>
      </c>
      <c r="E1075" s="121"/>
      <c r="F1075" s="121" t="s">
        <v>280</v>
      </c>
      <c r="G1075" s="121" t="s">
        <v>157</v>
      </c>
      <c r="H1075" s="121" t="s">
        <v>191</v>
      </c>
      <c r="I1075" s="121" t="s">
        <v>192</v>
      </c>
      <c r="J1075" s="482">
        <v>1.8999999761581421</v>
      </c>
      <c r="K1075" s="442">
        <v>1</v>
      </c>
      <c r="L1075" s="512"/>
      <c r="M1075" s="493">
        <v>255</v>
      </c>
      <c r="N1075" s="284"/>
      <c r="O1075" s="159" t="e">
        <f t="shared" si="84"/>
        <v>#DIV/0!</v>
      </c>
      <c r="P1075" s="159">
        <f t="shared" si="85"/>
        <v>0</v>
      </c>
      <c r="Q1075" s="160">
        <f>IF(M1075="nio",0,IF(M1075&gt;0,VLOOKUP(G1075,'3-Productie normen'!A:L,VLOOKUP(M1075,'3-Productie normen'!O:P,2,FALSE),FALSE)))</f>
        <v>0</v>
      </c>
      <c r="R1075" s="160">
        <f t="shared" si="82"/>
        <v>0</v>
      </c>
      <c r="S1075" s="161" t="str">
        <f>VLOOKUP(G1075,'3-Productie normen'!A:L,10,FALSE)</f>
        <v>V</v>
      </c>
      <c r="T1075" s="478" t="s">
        <v>456</v>
      </c>
      <c r="V1075" s="123">
        <f t="shared" si="86"/>
        <v>484.49999392032623</v>
      </c>
    </row>
    <row r="1076" spans="1:22" ht="14.1" customHeight="1">
      <c r="A1076" s="138">
        <f t="shared" si="83"/>
        <v>1076</v>
      </c>
      <c r="B1076" s="121" t="s">
        <v>98</v>
      </c>
      <c r="C1076" s="121" t="s">
        <v>470</v>
      </c>
      <c r="D1076" s="285" t="s">
        <v>199</v>
      </c>
      <c r="E1076" s="121"/>
      <c r="F1076" s="121" t="s">
        <v>490</v>
      </c>
      <c r="G1076" s="121" t="s">
        <v>138</v>
      </c>
      <c r="H1076" s="121" t="s">
        <v>191</v>
      </c>
      <c r="I1076" s="121" t="s">
        <v>192</v>
      </c>
      <c r="J1076" s="482">
        <v>4.5999999046325684</v>
      </c>
      <c r="K1076" s="442">
        <v>1</v>
      </c>
      <c r="L1076" s="512"/>
      <c r="M1076" s="493">
        <v>255</v>
      </c>
      <c r="N1076" s="284"/>
      <c r="O1076" s="159" t="e">
        <f t="shared" si="84"/>
        <v>#DIV/0!</v>
      </c>
      <c r="P1076" s="159">
        <f t="shared" si="85"/>
        <v>0</v>
      </c>
      <c r="Q1076" s="160">
        <f>IF(M1076="nio",0,IF(M1076&gt;0,VLOOKUP(G1076,'3-Productie normen'!A:L,VLOOKUP(M1076,'3-Productie normen'!O:P,2,FALSE),FALSE)))</f>
        <v>0</v>
      </c>
      <c r="R1076" s="160">
        <f t="shared" si="82"/>
        <v>0</v>
      </c>
      <c r="S1076" s="161" t="str">
        <f>VLOOKUP(G1076,'3-Productie normen'!A:L,10,FALSE)</f>
        <v>B</v>
      </c>
      <c r="T1076" s="478" t="s">
        <v>456</v>
      </c>
      <c r="V1076" s="123">
        <f t="shared" si="86"/>
        <v>1172.9999756813049</v>
      </c>
    </row>
    <row r="1077" spans="1:22" ht="14.1" customHeight="1">
      <c r="A1077" s="138">
        <f t="shared" si="83"/>
        <v>1077</v>
      </c>
      <c r="B1077" s="121" t="s">
        <v>98</v>
      </c>
      <c r="C1077" s="121" t="s">
        <v>470</v>
      </c>
      <c r="D1077" s="285" t="s">
        <v>199</v>
      </c>
      <c r="E1077" s="121"/>
      <c r="F1077" s="121" t="s">
        <v>489</v>
      </c>
      <c r="G1077" s="121" t="s">
        <v>138</v>
      </c>
      <c r="H1077" s="121" t="s">
        <v>484</v>
      </c>
      <c r="I1077" s="121" t="s">
        <v>202</v>
      </c>
      <c r="J1077" s="482">
        <v>5.6500000953674316</v>
      </c>
      <c r="K1077" s="442">
        <v>1</v>
      </c>
      <c r="L1077" s="512"/>
      <c r="M1077" s="493">
        <v>255</v>
      </c>
      <c r="N1077" s="284"/>
      <c r="O1077" s="159" t="e">
        <f t="shared" si="84"/>
        <v>#DIV/0!</v>
      </c>
      <c r="P1077" s="159">
        <f t="shared" si="85"/>
        <v>0</v>
      </c>
      <c r="Q1077" s="160">
        <f>IF(M1077="nio",0,IF(M1077&gt;0,VLOOKUP(G1077,'3-Productie normen'!A:L,VLOOKUP(M1077,'3-Productie normen'!O:P,2,FALSE),FALSE)))</f>
        <v>0</v>
      </c>
      <c r="R1077" s="160">
        <f t="shared" si="82"/>
        <v>0</v>
      </c>
      <c r="S1077" s="161" t="str">
        <f>VLOOKUP(G1077,'3-Productie normen'!A:L,10,FALSE)</f>
        <v>B</v>
      </c>
      <c r="T1077" s="478" t="s">
        <v>456</v>
      </c>
      <c r="V1077" s="123">
        <f t="shared" si="86"/>
        <v>1440.7500243186951</v>
      </c>
    </row>
    <row r="1078" spans="1:22" ht="14.1" customHeight="1">
      <c r="A1078" s="138">
        <f t="shared" si="83"/>
        <v>1078</v>
      </c>
      <c r="B1078" s="121" t="s">
        <v>98</v>
      </c>
      <c r="C1078" s="121" t="s">
        <v>470</v>
      </c>
      <c r="D1078" s="285" t="s">
        <v>199</v>
      </c>
      <c r="E1078" s="121"/>
      <c r="F1078" s="121" t="s">
        <v>489</v>
      </c>
      <c r="G1078" s="121" t="s">
        <v>138</v>
      </c>
      <c r="H1078" s="121" t="s">
        <v>484</v>
      </c>
      <c r="I1078" s="121" t="s">
        <v>202</v>
      </c>
      <c r="J1078" s="482">
        <v>5.6500000953674316</v>
      </c>
      <c r="K1078" s="442">
        <v>1</v>
      </c>
      <c r="L1078" s="512"/>
      <c r="M1078" s="493">
        <v>255</v>
      </c>
      <c r="N1078" s="284"/>
      <c r="O1078" s="159" t="e">
        <f t="shared" si="84"/>
        <v>#DIV/0!</v>
      </c>
      <c r="P1078" s="159">
        <f t="shared" si="85"/>
        <v>0</v>
      </c>
      <c r="Q1078" s="160">
        <f>IF(M1078="nio",0,IF(M1078&gt;0,VLOOKUP(G1078,'3-Productie normen'!A:L,VLOOKUP(M1078,'3-Productie normen'!O:P,2,FALSE),FALSE)))</f>
        <v>0</v>
      </c>
      <c r="R1078" s="160">
        <f t="shared" si="82"/>
        <v>0</v>
      </c>
      <c r="S1078" s="161" t="str">
        <f>VLOOKUP(G1078,'3-Productie normen'!A:L,10,FALSE)</f>
        <v>B</v>
      </c>
      <c r="T1078" s="478" t="s">
        <v>456</v>
      </c>
      <c r="V1078" s="123">
        <f t="shared" si="86"/>
        <v>1440.7500243186951</v>
      </c>
    </row>
    <row r="1079" spans="1:22" ht="14.1" customHeight="1">
      <c r="A1079" s="138">
        <f t="shared" si="83"/>
        <v>1079</v>
      </c>
      <c r="B1079" s="121" t="s">
        <v>98</v>
      </c>
      <c r="C1079" s="121" t="s">
        <v>470</v>
      </c>
      <c r="D1079" s="285" t="s">
        <v>199</v>
      </c>
      <c r="E1079" s="121"/>
      <c r="F1079" s="121" t="s">
        <v>212</v>
      </c>
      <c r="G1079" s="121" t="s">
        <v>166</v>
      </c>
      <c r="H1079" s="121" t="s">
        <v>484</v>
      </c>
      <c r="I1079" s="121" t="s">
        <v>202</v>
      </c>
      <c r="J1079" s="482">
        <v>103.44999694824219</v>
      </c>
      <c r="K1079" s="442">
        <v>1</v>
      </c>
      <c r="L1079" s="512"/>
      <c r="M1079" s="493">
        <v>255</v>
      </c>
      <c r="N1079" s="284"/>
      <c r="O1079" s="159" t="e">
        <f t="shared" si="84"/>
        <v>#DIV/0!</v>
      </c>
      <c r="P1079" s="159">
        <f t="shared" si="85"/>
        <v>0</v>
      </c>
      <c r="Q1079" s="160">
        <f>IF(M1079="nio",0,IF(M1079&gt;0,VLOOKUP(G1079,'3-Productie normen'!A:L,VLOOKUP(M1079,'3-Productie normen'!O:P,2,FALSE),FALSE)))</f>
        <v>0</v>
      </c>
      <c r="R1079" s="160">
        <f t="shared" si="82"/>
        <v>0</v>
      </c>
      <c r="S1079" s="161" t="str">
        <f>VLOOKUP(G1079,'3-Productie normen'!A:L,10,FALSE)</f>
        <v>V</v>
      </c>
      <c r="T1079" s="478" t="s">
        <v>456</v>
      </c>
      <c r="V1079" s="123">
        <f t="shared" si="86"/>
        <v>26379.749221801758</v>
      </c>
    </row>
    <row r="1080" spans="1:22" ht="14.1" customHeight="1">
      <c r="A1080" s="138">
        <f t="shared" si="83"/>
        <v>1080</v>
      </c>
      <c r="B1080" s="121" t="s">
        <v>98</v>
      </c>
      <c r="C1080" s="121" t="s">
        <v>470</v>
      </c>
      <c r="D1080" s="285" t="s">
        <v>199</v>
      </c>
      <c r="E1080" s="121"/>
      <c r="F1080" s="121" t="s">
        <v>247</v>
      </c>
      <c r="G1080" s="121" t="s">
        <v>160</v>
      </c>
      <c r="H1080" s="121" t="s">
        <v>195</v>
      </c>
      <c r="I1080" s="121" t="s">
        <v>196</v>
      </c>
      <c r="J1080" s="482">
        <v>5.0500001907348633</v>
      </c>
      <c r="K1080" s="442">
        <v>1</v>
      </c>
      <c r="L1080" s="512"/>
      <c r="M1080" s="493">
        <v>255</v>
      </c>
      <c r="N1080" s="284"/>
      <c r="O1080" s="159" t="e">
        <f t="shared" si="84"/>
        <v>#DIV/0!</v>
      </c>
      <c r="P1080" s="159">
        <f t="shared" si="85"/>
        <v>0</v>
      </c>
      <c r="Q1080" s="160">
        <f>IF(M1080="nio",0,IF(M1080&gt;0,VLOOKUP(G1080,'3-Productie normen'!A:L,VLOOKUP(M1080,'3-Productie normen'!O:P,2,FALSE),FALSE)))</f>
        <v>0</v>
      </c>
      <c r="R1080" s="160">
        <f t="shared" si="82"/>
        <v>0</v>
      </c>
      <c r="S1080" s="161" t="str">
        <f>VLOOKUP(G1080,'3-Productie normen'!A:L,10,FALSE)</f>
        <v>S</v>
      </c>
      <c r="T1080" s="478" t="s">
        <v>456</v>
      </c>
      <c r="V1080" s="123">
        <f t="shared" si="86"/>
        <v>1287.7500486373901</v>
      </c>
    </row>
    <row r="1081" spans="1:22" ht="14.1" customHeight="1">
      <c r="A1081" s="138">
        <f t="shared" si="83"/>
        <v>1081</v>
      </c>
      <c r="B1081" s="121" t="s">
        <v>98</v>
      </c>
      <c r="C1081" s="121" t="s">
        <v>470</v>
      </c>
      <c r="D1081" s="285" t="s">
        <v>199</v>
      </c>
      <c r="E1081" s="121"/>
      <c r="F1081" s="121" t="s">
        <v>247</v>
      </c>
      <c r="G1081" s="121" t="s">
        <v>160</v>
      </c>
      <c r="H1081" s="121" t="s">
        <v>195</v>
      </c>
      <c r="I1081" s="121" t="s">
        <v>196</v>
      </c>
      <c r="J1081" s="482">
        <v>5.0500001907348633</v>
      </c>
      <c r="K1081" s="442">
        <v>1</v>
      </c>
      <c r="L1081" s="512"/>
      <c r="M1081" s="493">
        <v>255</v>
      </c>
      <c r="N1081" s="284"/>
      <c r="O1081" s="159" t="e">
        <f t="shared" si="84"/>
        <v>#DIV/0!</v>
      </c>
      <c r="P1081" s="159">
        <f t="shared" si="85"/>
        <v>0</v>
      </c>
      <c r="Q1081" s="160">
        <f>IF(M1081="nio",0,IF(M1081&gt;0,VLOOKUP(G1081,'3-Productie normen'!A:L,VLOOKUP(M1081,'3-Productie normen'!O:P,2,FALSE),FALSE)))</f>
        <v>0</v>
      </c>
      <c r="R1081" s="160">
        <f t="shared" si="82"/>
        <v>0</v>
      </c>
      <c r="S1081" s="161" t="str">
        <f>VLOOKUP(G1081,'3-Productie normen'!A:L,10,FALSE)</f>
        <v>S</v>
      </c>
      <c r="T1081" s="478" t="s">
        <v>456</v>
      </c>
      <c r="V1081" s="123">
        <f t="shared" si="86"/>
        <v>1287.7500486373901</v>
      </c>
    </row>
    <row r="1082" spans="1:22" ht="14.1" customHeight="1">
      <c r="A1082" s="138">
        <f t="shared" si="83"/>
        <v>1082</v>
      </c>
      <c r="B1082" s="121" t="s">
        <v>98</v>
      </c>
      <c r="C1082" s="121" t="s">
        <v>470</v>
      </c>
      <c r="D1082" s="285" t="s">
        <v>199</v>
      </c>
      <c r="E1082" s="121"/>
      <c r="F1082" s="121" t="s">
        <v>214</v>
      </c>
      <c r="G1082" s="121" t="s">
        <v>168</v>
      </c>
      <c r="H1082" s="121" t="s">
        <v>195</v>
      </c>
      <c r="I1082" s="121"/>
      <c r="J1082" s="482">
        <v>1.2000000476837158</v>
      </c>
      <c r="K1082" s="442">
        <v>1</v>
      </c>
      <c r="L1082" s="512"/>
      <c r="M1082" s="493" t="s">
        <v>216</v>
      </c>
      <c r="N1082" s="284"/>
      <c r="O1082" s="159">
        <f t="shared" si="84"/>
        <v>0</v>
      </c>
      <c r="P1082" s="159">
        <f t="shared" si="85"/>
        <v>0</v>
      </c>
      <c r="Q1082" s="160">
        <f>IF(M1082="nio",0,IF(M1082&gt;0,VLOOKUP(G1082,'3-Productie normen'!A:L,VLOOKUP(M1082,'3-Productie normen'!O:P,2,FALSE),FALSE)))</f>
        <v>0</v>
      </c>
      <c r="R1082" s="160">
        <f t="shared" si="82"/>
        <v>0</v>
      </c>
      <c r="S1082" s="161">
        <f>VLOOKUP(G1082,'3-Productie normen'!A:L,10,FALSE)</f>
        <v>0</v>
      </c>
      <c r="T1082" s="478" t="s">
        <v>456</v>
      </c>
      <c r="V1082" s="123">
        <f t="shared" si="86"/>
        <v>0</v>
      </c>
    </row>
    <row r="1083" spans="1:22" ht="14.1" customHeight="1">
      <c r="A1083" s="138">
        <f t="shared" si="83"/>
        <v>1083</v>
      </c>
      <c r="B1083" s="121" t="s">
        <v>98</v>
      </c>
      <c r="C1083" s="121" t="s">
        <v>470</v>
      </c>
      <c r="D1083" s="285" t="s">
        <v>199</v>
      </c>
      <c r="E1083" s="121"/>
      <c r="F1083" s="121" t="s">
        <v>242</v>
      </c>
      <c r="G1083" s="121" t="s">
        <v>167</v>
      </c>
      <c r="H1083" s="121" t="s">
        <v>191</v>
      </c>
      <c r="I1083" s="121"/>
      <c r="J1083" s="482">
        <v>5.1999998092651367</v>
      </c>
      <c r="K1083" s="442">
        <v>1</v>
      </c>
      <c r="L1083" s="512"/>
      <c r="M1083" s="493" t="s">
        <v>216</v>
      </c>
      <c r="N1083" s="284"/>
      <c r="O1083" s="159">
        <f t="shared" si="84"/>
        <v>0</v>
      </c>
      <c r="P1083" s="159">
        <f t="shared" si="85"/>
        <v>0</v>
      </c>
      <c r="Q1083" s="160">
        <f>IF(M1083="nio",0,IF(M1083&gt;0,VLOOKUP(G1083,'3-Productie normen'!A:L,VLOOKUP(M1083,'3-Productie normen'!O:P,2,FALSE),FALSE)))</f>
        <v>0</v>
      </c>
      <c r="R1083" s="160">
        <f t="shared" si="82"/>
        <v>0</v>
      </c>
      <c r="S1083" s="161">
        <f>VLOOKUP(G1083,'3-Productie normen'!A:L,10,FALSE)</f>
        <v>0</v>
      </c>
      <c r="T1083" s="478" t="s">
        <v>456</v>
      </c>
      <c r="V1083" s="123">
        <f t="shared" si="86"/>
        <v>0</v>
      </c>
    </row>
    <row r="1084" spans="1:22" ht="14.1" customHeight="1">
      <c r="A1084" s="138">
        <f t="shared" si="83"/>
        <v>1084</v>
      </c>
      <c r="B1084" s="121" t="s">
        <v>98</v>
      </c>
      <c r="C1084" s="121" t="s">
        <v>470</v>
      </c>
      <c r="D1084" s="285" t="s">
        <v>199</v>
      </c>
      <c r="E1084" s="121"/>
      <c r="F1084" s="121" t="s">
        <v>486</v>
      </c>
      <c r="G1084" s="121" t="s">
        <v>138</v>
      </c>
      <c r="H1084" s="121" t="s">
        <v>484</v>
      </c>
      <c r="I1084" s="121" t="s">
        <v>202</v>
      </c>
      <c r="J1084" s="482">
        <v>41.799999237060547</v>
      </c>
      <c r="K1084" s="442">
        <v>1</v>
      </c>
      <c r="L1084" s="512"/>
      <c r="M1084" s="493">
        <v>255</v>
      </c>
      <c r="N1084" s="284"/>
      <c r="O1084" s="159" t="e">
        <f t="shared" si="84"/>
        <v>#DIV/0!</v>
      </c>
      <c r="P1084" s="159">
        <f t="shared" si="85"/>
        <v>0</v>
      </c>
      <c r="Q1084" s="160">
        <f>IF(M1084="nio",0,IF(M1084&gt;0,VLOOKUP(G1084,'3-Productie normen'!A:L,VLOOKUP(M1084,'3-Productie normen'!O:P,2,FALSE),FALSE)))</f>
        <v>0</v>
      </c>
      <c r="R1084" s="160">
        <f t="shared" si="82"/>
        <v>0</v>
      </c>
      <c r="S1084" s="161" t="str">
        <f>VLOOKUP(G1084,'3-Productie normen'!A:L,10,FALSE)</f>
        <v>B</v>
      </c>
      <c r="T1084" s="478" t="s">
        <v>456</v>
      </c>
      <c r="V1084" s="123">
        <f t="shared" si="86"/>
        <v>10658.999805450439</v>
      </c>
    </row>
    <row r="1085" spans="1:22" ht="14.1" customHeight="1">
      <c r="A1085" s="138">
        <f t="shared" si="83"/>
        <v>1085</v>
      </c>
      <c r="B1085" s="121" t="s">
        <v>98</v>
      </c>
      <c r="C1085" s="121" t="s">
        <v>470</v>
      </c>
      <c r="D1085" s="285" t="s">
        <v>199</v>
      </c>
      <c r="E1085" s="121"/>
      <c r="F1085" s="121" t="s">
        <v>163</v>
      </c>
      <c r="G1085" s="121" t="s">
        <v>163</v>
      </c>
      <c r="H1085" s="121" t="s">
        <v>201</v>
      </c>
      <c r="I1085" s="121" t="s">
        <v>202</v>
      </c>
      <c r="J1085" s="482">
        <v>10</v>
      </c>
      <c r="K1085" s="442">
        <v>1</v>
      </c>
      <c r="L1085" s="512"/>
      <c r="M1085" s="493">
        <v>255</v>
      </c>
      <c r="N1085" s="284"/>
      <c r="O1085" s="159" t="e">
        <f t="shared" si="84"/>
        <v>#DIV/0!</v>
      </c>
      <c r="P1085" s="159">
        <f t="shared" si="85"/>
        <v>0</v>
      </c>
      <c r="Q1085" s="160">
        <f>IF(M1085="nio",0,IF(M1085&gt;0,VLOOKUP(G1085,'3-Productie normen'!A:L,VLOOKUP(M1085,'3-Productie normen'!O:P,2,FALSE),FALSE)))</f>
        <v>0</v>
      </c>
      <c r="R1085" s="160">
        <f t="shared" si="82"/>
        <v>0</v>
      </c>
      <c r="S1085" s="161" t="str">
        <f>VLOOKUP(G1085,'3-Productie normen'!A:L,10,FALSE)</f>
        <v>V</v>
      </c>
      <c r="T1085" s="478" t="s">
        <v>456</v>
      </c>
      <c r="V1085" s="123">
        <f t="shared" si="86"/>
        <v>2550</v>
      </c>
    </row>
    <row r="1086" spans="1:22" ht="14.1" customHeight="1">
      <c r="A1086" s="138">
        <f t="shared" si="83"/>
        <v>1086</v>
      </c>
      <c r="B1086" s="121" t="s">
        <v>98</v>
      </c>
      <c r="C1086" s="121" t="s">
        <v>470</v>
      </c>
      <c r="D1086" s="285" t="s">
        <v>199</v>
      </c>
      <c r="E1086" s="121"/>
      <c r="F1086" s="121" t="s">
        <v>486</v>
      </c>
      <c r="G1086" s="121" t="s">
        <v>138</v>
      </c>
      <c r="H1086" s="121" t="s">
        <v>484</v>
      </c>
      <c r="I1086" s="121" t="s">
        <v>202</v>
      </c>
      <c r="J1086" s="482">
        <v>21.049999237060547</v>
      </c>
      <c r="K1086" s="442">
        <v>1</v>
      </c>
      <c r="L1086" s="512"/>
      <c r="M1086" s="493">
        <v>255</v>
      </c>
      <c r="N1086" s="284"/>
      <c r="O1086" s="159" t="e">
        <f t="shared" si="84"/>
        <v>#DIV/0!</v>
      </c>
      <c r="P1086" s="159">
        <f t="shared" si="85"/>
        <v>0</v>
      </c>
      <c r="Q1086" s="160">
        <f>IF(M1086="nio",0,IF(M1086&gt;0,VLOOKUP(G1086,'3-Productie normen'!A:L,VLOOKUP(M1086,'3-Productie normen'!O:P,2,FALSE),FALSE)))</f>
        <v>0</v>
      </c>
      <c r="R1086" s="160">
        <f t="shared" si="82"/>
        <v>0</v>
      </c>
      <c r="S1086" s="161" t="str">
        <f>VLOOKUP(G1086,'3-Productie normen'!A:L,10,FALSE)</f>
        <v>B</v>
      </c>
      <c r="T1086" s="478" t="s">
        <v>456</v>
      </c>
      <c r="V1086" s="123">
        <f t="shared" si="86"/>
        <v>5367.7498054504395</v>
      </c>
    </row>
    <row r="1087" spans="1:22" ht="14.1" customHeight="1">
      <c r="A1087" s="138">
        <f t="shared" si="83"/>
        <v>1087</v>
      </c>
      <c r="B1087" s="121" t="s">
        <v>98</v>
      </c>
      <c r="C1087" s="121" t="s">
        <v>470</v>
      </c>
      <c r="D1087" s="285" t="s">
        <v>199</v>
      </c>
      <c r="E1087" s="121"/>
      <c r="F1087" s="121" t="s">
        <v>489</v>
      </c>
      <c r="G1087" s="121" t="s">
        <v>138</v>
      </c>
      <c r="H1087" s="121" t="s">
        <v>484</v>
      </c>
      <c r="I1087" s="121" t="s">
        <v>202</v>
      </c>
      <c r="J1087" s="482">
        <v>6.6500000953674316</v>
      </c>
      <c r="K1087" s="442">
        <v>1</v>
      </c>
      <c r="L1087" s="512"/>
      <c r="M1087" s="493">
        <v>255</v>
      </c>
      <c r="N1087" s="284"/>
      <c r="O1087" s="159" t="e">
        <f t="shared" si="84"/>
        <v>#DIV/0!</v>
      </c>
      <c r="P1087" s="159">
        <f t="shared" si="85"/>
        <v>0</v>
      </c>
      <c r="Q1087" s="160">
        <f>IF(M1087="nio",0,IF(M1087&gt;0,VLOOKUP(G1087,'3-Productie normen'!A:L,VLOOKUP(M1087,'3-Productie normen'!O:P,2,FALSE),FALSE)))</f>
        <v>0</v>
      </c>
      <c r="R1087" s="160">
        <f t="shared" si="82"/>
        <v>0</v>
      </c>
      <c r="S1087" s="161" t="str">
        <f>VLOOKUP(G1087,'3-Productie normen'!A:L,10,FALSE)</f>
        <v>B</v>
      </c>
      <c r="T1087" s="478" t="s">
        <v>456</v>
      </c>
      <c r="V1087" s="123">
        <f t="shared" si="86"/>
        <v>1695.7500243186951</v>
      </c>
    </row>
    <row r="1088" spans="1:22" ht="14.1" customHeight="1">
      <c r="A1088" s="138">
        <f t="shared" si="83"/>
        <v>1088</v>
      </c>
      <c r="B1088" s="121" t="s">
        <v>98</v>
      </c>
      <c r="C1088" s="121" t="s">
        <v>470</v>
      </c>
      <c r="D1088" s="285" t="s">
        <v>199</v>
      </c>
      <c r="E1088" s="121"/>
      <c r="F1088" s="121" t="s">
        <v>486</v>
      </c>
      <c r="G1088" s="121" t="s">
        <v>138</v>
      </c>
      <c r="H1088" s="121" t="s">
        <v>484</v>
      </c>
      <c r="I1088" s="121" t="s">
        <v>202</v>
      </c>
      <c r="J1088" s="482">
        <v>42.200000762939453</v>
      </c>
      <c r="K1088" s="442">
        <v>1</v>
      </c>
      <c r="L1088" s="512"/>
      <c r="M1088" s="493">
        <v>255</v>
      </c>
      <c r="N1088" s="284"/>
      <c r="O1088" s="159" t="e">
        <f t="shared" si="84"/>
        <v>#DIV/0!</v>
      </c>
      <c r="P1088" s="159">
        <f t="shared" si="85"/>
        <v>0</v>
      </c>
      <c r="Q1088" s="160">
        <f>IF(M1088="nio",0,IF(M1088&gt;0,VLOOKUP(G1088,'3-Productie normen'!A:L,VLOOKUP(M1088,'3-Productie normen'!O:P,2,FALSE),FALSE)))</f>
        <v>0</v>
      </c>
      <c r="R1088" s="160">
        <f t="shared" si="82"/>
        <v>0</v>
      </c>
      <c r="S1088" s="161" t="str">
        <f>VLOOKUP(G1088,'3-Productie normen'!A:L,10,FALSE)</f>
        <v>B</v>
      </c>
      <c r="T1088" s="478" t="s">
        <v>456</v>
      </c>
      <c r="V1088" s="123">
        <f t="shared" si="86"/>
        <v>10761.000194549561</v>
      </c>
    </row>
    <row r="1089" spans="1:22" ht="14.1" customHeight="1">
      <c r="A1089" s="138">
        <f t="shared" si="83"/>
        <v>1089</v>
      </c>
      <c r="B1089" s="121" t="s">
        <v>98</v>
      </c>
      <c r="C1089" s="121" t="s">
        <v>470</v>
      </c>
      <c r="D1089" s="285" t="s">
        <v>199</v>
      </c>
      <c r="E1089" s="121"/>
      <c r="F1089" s="121" t="s">
        <v>200</v>
      </c>
      <c r="G1089" s="121" t="s">
        <v>138</v>
      </c>
      <c r="H1089" s="121" t="s">
        <v>484</v>
      </c>
      <c r="I1089" s="121" t="s">
        <v>202</v>
      </c>
      <c r="J1089" s="482">
        <v>12.600000381469727</v>
      </c>
      <c r="K1089" s="442">
        <v>1</v>
      </c>
      <c r="L1089" s="512"/>
      <c r="M1089" s="493">
        <v>255</v>
      </c>
      <c r="N1089" s="284"/>
      <c r="O1089" s="159" t="e">
        <f t="shared" si="84"/>
        <v>#DIV/0!</v>
      </c>
      <c r="P1089" s="159">
        <f t="shared" si="85"/>
        <v>0</v>
      </c>
      <c r="Q1089" s="160">
        <f>IF(M1089="nio",0,IF(M1089&gt;0,VLOOKUP(G1089,'3-Productie normen'!A:L,VLOOKUP(M1089,'3-Productie normen'!O:P,2,FALSE),FALSE)))</f>
        <v>0</v>
      </c>
      <c r="R1089" s="160">
        <f t="shared" si="82"/>
        <v>0</v>
      </c>
      <c r="S1089" s="161" t="str">
        <f>VLOOKUP(G1089,'3-Productie normen'!A:L,10,FALSE)</f>
        <v>B</v>
      </c>
      <c r="T1089" s="478" t="s">
        <v>456</v>
      </c>
      <c r="V1089" s="123">
        <f t="shared" si="86"/>
        <v>3213.0000972747803</v>
      </c>
    </row>
    <row r="1090" spans="1:22" ht="14.1" customHeight="1">
      <c r="A1090" s="138">
        <f t="shared" si="83"/>
        <v>1090</v>
      </c>
      <c r="B1090" s="121" t="s">
        <v>98</v>
      </c>
      <c r="C1090" s="121" t="s">
        <v>470</v>
      </c>
      <c r="D1090" s="285" t="s">
        <v>199</v>
      </c>
      <c r="E1090" s="121"/>
      <c r="F1090" s="121" t="s">
        <v>486</v>
      </c>
      <c r="G1090" s="121" t="s">
        <v>138</v>
      </c>
      <c r="H1090" s="121" t="s">
        <v>484</v>
      </c>
      <c r="I1090" s="121" t="s">
        <v>202</v>
      </c>
      <c r="J1090" s="482">
        <v>36.25</v>
      </c>
      <c r="K1090" s="442">
        <v>1</v>
      </c>
      <c r="L1090" s="512"/>
      <c r="M1090" s="493">
        <v>255</v>
      </c>
      <c r="N1090" s="284"/>
      <c r="O1090" s="159" t="e">
        <f t="shared" si="84"/>
        <v>#DIV/0!</v>
      </c>
      <c r="P1090" s="159">
        <f t="shared" si="85"/>
        <v>0</v>
      </c>
      <c r="Q1090" s="160">
        <f>IF(M1090="nio",0,IF(M1090&gt;0,VLOOKUP(G1090,'3-Productie normen'!A:L,VLOOKUP(M1090,'3-Productie normen'!O:P,2,FALSE),FALSE)))</f>
        <v>0</v>
      </c>
      <c r="R1090" s="160">
        <f t="shared" ref="R1090:R1153" si="87">IF(N1090&gt;0,Q1090*$R$8,0)</f>
        <v>0</v>
      </c>
      <c r="S1090" s="161" t="str">
        <f>VLOOKUP(G1090,'3-Productie normen'!A:L,10,FALSE)</f>
        <v>B</v>
      </c>
      <c r="T1090" s="478" t="s">
        <v>456</v>
      </c>
      <c r="V1090" s="123">
        <f t="shared" si="86"/>
        <v>9243.75</v>
      </c>
    </row>
    <row r="1091" spans="1:22" ht="14.1" customHeight="1">
      <c r="A1091" s="138">
        <f t="shared" si="83"/>
        <v>1091</v>
      </c>
      <c r="B1091" s="121" t="s">
        <v>98</v>
      </c>
      <c r="C1091" s="121" t="s">
        <v>470</v>
      </c>
      <c r="D1091" s="285" t="s">
        <v>199</v>
      </c>
      <c r="E1091" s="121"/>
      <c r="F1091" s="121" t="s">
        <v>486</v>
      </c>
      <c r="G1091" s="121" t="s">
        <v>138</v>
      </c>
      <c r="H1091" s="121" t="s">
        <v>484</v>
      </c>
      <c r="I1091" s="121" t="s">
        <v>202</v>
      </c>
      <c r="J1091" s="482">
        <v>23.600000381469727</v>
      </c>
      <c r="K1091" s="442">
        <v>1</v>
      </c>
      <c r="L1091" s="512"/>
      <c r="M1091" s="493">
        <v>255</v>
      </c>
      <c r="N1091" s="284"/>
      <c r="O1091" s="159" t="e">
        <f t="shared" si="84"/>
        <v>#DIV/0!</v>
      </c>
      <c r="P1091" s="159">
        <f t="shared" si="85"/>
        <v>0</v>
      </c>
      <c r="Q1091" s="160">
        <f>IF(M1091="nio",0,IF(M1091&gt;0,VLOOKUP(G1091,'3-Productie normen'!A:L,VLOOKUP(M1091,'3-Productie normen'!O:P,2,FALSE),FALSE)))</f>
        <v>0</v>
      </c>
      <c r="R1091" s="160">
        <f t="shared" si="87"/>
        <v>0</v>
      </c>
      <c r="S1091" s="161" t="str">
        <f>VLOOKUP(G1091,'3-Productie normen'!A:L,10,FALSE)</f>
        <v>B</v>
      </c>
      <c r="T1091" s="478" t="s">
        <v>456</v>
      </c>
      <c r="V1091" s="123">
        <f t="shared" si="86"/>
        <v>6018.0000972747803</v>
      </c>
    </row>
    <row r="1092" spans="1:22" ht="14.1" customHeight="1">
      <c r="A1092" s="138">
        <f t="shared" si="83"/>
        <v>1092</v>
      </c>
      <c r="B1092" s="121" t="s">
        <v>98</v>
      </c>
      <c r="C1092" s="121" t="s">
        <v>470</v>
      </c>
      <c r="D1092" s="285" t="s">
        <v>199</v>
      </c>
      <c r="E1092" s="121"/>
      <c r="F1092" s="121" t="s">
        <v>477</v>
      </c>
      <c r="G1092" s="121" t="s">
        <v>165</v>
      </c>
      <c r="H1092" s="121" t="s">
        <v>484</v>
      </c>
      <c r="I1092" s="121" t="s">
        <v>202</v>
      </c>
      <c r="J1092" s="482">
        <v>13.899999618530273</v>
      </c>
      <c r="K1092" s="442">
        <v>1</v>
      </c>
      <c r="L1092" s="512"/>
      <c r="M1092" s="493">
        <v>255</v>
      </c>
      <c r="N1092" s="284"/>
      <c r="O1092" s="159" t="e">
        <f t="shared" si="84"/>
        <v>#DIV/0!</v>
      </c>
      <c r="P1092" s="159">
        <f t="shared" si="85"/>
        <v>0</v>
      </c>
      <c r="Q1092" s="160">
        <f>IF(M1092="nio",0,IF(M1092&gt;0,VLOOKUP(G1092,'3-Productie normen'!A:L,VLOOKUP(M1092,'3-Productie normen'!O:P,2,FALSE),FALSE)))</f>
        <v>0</v>
      </c>
      <c r="R1092" s="160">
        <f t="shared" si="87"/>
        <v>0</v>
      </c>
      <c r="S1092" s="161" t="str">
        <f>VLOOKUP(G1092,'3-Productie normen'!A:L,10,FALSE)</f>
        <v>B</v>
      </c>
      <c r="T1092" s="478" t="s">
        <v>456</v>
      </c>
      <c r="V1092" s="123">
        <f t="shared" si="86"/>
        <v>3544.4999027252197</v>
      </c>
    </row>
    <row r="1093" spans="1:22" ht="14.1" customHeight="1">
      <c r="A1093" s="138">
        <f t="shared" si="83"/>
        <v>1093</v>
      </c>
      <c r="B1093" s="121" t="s">
        <v>98</v>
      </c>
      <c r="C1093" s="121" t="s">
        <v>470</v>
      </c>
      <c r="D1093" s="285" t="s">
        <v>199</v>
      </c>
      <c r="E1093" s="121"/>
      <c r="F1093" s="121" t="s">
        <v>489</v>
      </c>
      <c r="G1093" s="121" t="s">
        <v>138</v>
      </c>
      <c r="H1093" s="121" t="s">
        <v>484</v>
      </c>
      <c r="I1093" s="121" t="s">
        <v>202</v>
      </c>
      <c r="J1093" s="482">
        <v>6.0999999046325684</v>
      </c>
      <c r="K1093" s="442">
        <v>1</v>
      </c>
      <c r="L1093" s="512"/>
      <c r="M1093" s="493">
        <v>255</v>
      </c>
      <c r="N1093" s="284"/>
      <c r="O1093" s="159" t="e">
        <f t="shared" si="84"/>
        <v>#DIV/0!</v>
      </c>
      <c r="P1093" s="159">
        <f t="shared" si="85"/>
        <v>0</v>
      </c>
      <c r="Q1093" s="160">
        <f>IF(M1093="nio",0,IF(M1093&gt;0,VLOOKUP(G1093,'3-Productie normen'!A:L,VLOOKUP(M1093,'3-Productie normen'!O:P,2,FALSE),FALSE)))</f>
        <v>0</v>
      </c>
      <c r="R1093" s="160">
        <f t="shared" si="87"/>
        <v>0</v>
      </c>
      <c r="S1093" s="161" t="str">
        <f>VLOOKUP(G1093,'3-Productie normen'!A:L,10,FALSE)</f>
        <v>B</v>
      </c>
      <c r="T1093" s="478" t="s">
        <v>456</v>
      </c>
      <c r="V1093" s="123">
        <f t="shared" si="86"/>
        <v>1555.4999756813049</v>
      </c>
    </row>
    <row r="1094" spans="1:22" ht="14.1" customHeight="1">
      <c r="A1094" s="138">
        <f t="shared" si="83"/>
        <v>1094</v>
      </c>
      <c r="B1094" s="121" t="s">
        <v>98</v>
      </c>
      <c r="C1094" s="121" t="s">
        <v>470</v>
      </c>
      <c r="D1094" s="285" t="s">
        <v>199</v>
      </c>
      <c r="E1094" s="121"/>
      <c r="F1094" s="121" t="s">
        <v>489</v>
      </c>
      <c r="G1094" s="121" t="s">
        <v>138</v>
      </c>
      <c r="H1094" s="121" t="s">
        <v>484</v>
      </c>
      <c r="I1094" s="121" t="s">
        <v>202</v>
      </c>
      <c r="J1094" s="482">
        <v>6.0999999046325684</v>
      </c>
      <c r="K1094" s="442">
        <v>1</v>
      </c>
      <c r="L1094" s="512"/>
      <c r="M1094" s="493">
        <v>255</v>
      </c>
      <c r="N1094" s="284"/>
      <c r="O1094" s="159" t="e">
        <f t="shared" si="84"/>
        <v>#DIV/0!</v>
      </c>
      <c r="P1094" s="159">
        <f t="shared" si="85"/>
        <v>0</v>
      </c>
      <c r="Q1094" s="160">
        <f>IF(M1094="nio",0,IF(M1094&gt;0,VLOOKUP(G1094,'3-Productie normen'!A:L,VLOOKUP(M1094,'3-Productie normen'!O:P,2,FALSE),FALSE)))</f>
        <v>0</v>
      </c>
      <c r="R1094" s="160">
        <f t="shared" si="87"/>
        <v>0</v>
      </c>
      <c r="S1094" s="161" t="str">
        <f>VLOOKUP(G1094,'3-Productie normen'!A:L,10,FALSE)</f>
        <v>B</v>
      </c>
      <c r="T1094" s="478" t="s">
        <v>456</v>
      </c>
      <c r="V1094" s="123">
        <f t="shared" si="86"/>
        <v>1555.4999756813049</v>
      </c>
    </row>
    <row r="1095" spans="1:22" ht="14.1" customHeight="1">
      <c r="A1095" s="138">
        <f t="shared" ref="A1095:A1158" si="88">A1094+1</f>
        <v>1095</v>
      </c>
      <c r="B1095" s="121" t="s">
        <v>98</v>
      </c>
      <c r="C1095" s="121" t="s">
        <v>470</v>
      </c>
      <c r="D1095" s="285" t="s">
        <v>199</v>
      </c>
      <c r="E1095" s="121"/>
      <c r="F1095" s="121" t="s">
        <v>280</v>
      </c>
      <c r="G1095" s="121" t="s">
        <v>157</v>
      </c>
      <c r="H1095" s="121" t="s">
        <v>191</v>
      </c>
      <c r="I1095" s="121" t="s">
        <v>192</v>
      </c>
      <c r="J1095" s="482">
        <v>1.8999999761581421</v>
      </c>
      <c r="K1095" s="442">
        <v>1</v>
      </c>
      <c r="L1095" s="512"/>
      <c r="M1095" s="493">
        <v>255</v>
      </c>
      <c r="N1095" s="284"/>
      <c r="O1095" s="159" t="e">
        <f t="shared" si="84"/>
        <v>#DIV/0!</v>
      </c>
      <c r="P1095" s="159">
        <f t="shared" si="85"/>
        <v>0</v>
      </c>
      <c r="Q1095" s="160">
        <f>IF(M1095="nio",0,IF(M1095&gt;0,VLOOKUP(G1095,'3-Productie normen'!A:L,VLOOKUP(M1095,'3-Productie normen'!O:P,2,FALSE),FALSE)))</f>
        <v>0</v>
      </c>
      <c r="R1095" s="160">
        <f t="shared" si="87"/>
        <v>0</v>
      </c>
      <c r="S1095" s="161" t="str">
        <f>VLOOKUP(G1095,'3-Productie normen'!A:L,10,FALSE)</f>
        <v>V</v>
      </c>
      <c r="T1095" s="478" t="s">
        <v>456</v>
      </c>
      <c r="V1095" s="123">
        <f t="shared" si="86"/>
        <v>484.49999392032623</v>
      </c>
    </row>
    <row r="1096" spans="1:22" ht="14.1" customHeight="1">
      <c r="A1096" s="138">
        <f t="shared" si="88"/>
        <v>1096</v>
      </c>
      <c r="B1096" s="121" t="s">
        <v>98</v>
      </c>
      <c r="C1096" s="121" t="s">
        <v>470</v>
      </c>
      <c r="D1096" s="285" t="s">
        <v>199</v>
      </c>
      <c r="E1096" s="121"/>
      <c r="F1096" s="121" t="s">
        <v>490</v>
      </c>
      <c r="G1096" s="121" t="s">
        <v>138</v>
      </c>
      <c r="H1096" s="121" t="s">
        <v>191</v>
      </c>
      <c r="I1096" s="121" t="s">
        <v>192</v>
      </c>
      <c r="J1096" s="482">
        <v>2.5999999046325684</v>
      </c>
      <c r="K1096" s="442">
        <v>1</v>
      </c>
      <c r="L1096" s="512"/>
      <c r="M1096" s="493">
        <v>255</v>
      </c>
      <c r="N1096" s="284"/>
      <c r="O1096" s="159" t="e">
        <f t="shared" si="84"/>
        <v>#DIV/0!</v>
      </c>
      <c r="P1096" s="159">
        <f t="shared" si="85"/>
        <v>0</v>
      </c>
      <c r="Q1096" s="160">
        <f>IF(M1096="nio",0,IF(M1096&gt;0,VLOOKUP(G1096,'3-Productie normen'!A:L,VLOOKUP(M1096,'3-Productie normen'!O:P,2,FALSE),FALSE)))</f>
        <v>0</v>
      </c>
      <c r="R1096" s="160">
        <f t="shared" si="87"/>
        <v>0</v>
      </c>
      <c r="S1096" s="161" t="str">
        <f>VLOOKUP(G1096,'3-Productie normen'!A:L,10,FALSE)</f>
        <v>B</v>
      </c>
      <c r="T1096" s="478" t="s">
        <v>456</v>
      </c>
      <c r="V1096" s="123">
        <f t="shared" si="86"/>
        <v>662.99997568130493</v>
      </c>
    </row>
    <row r="1097" spans="1:22" ht="14.1" customHeight="1">
      <c r="A1097" s="138">
        <f t="shared" si="88"/>
        <v>1097</v>
      </c>
      <c r="B1097" s="121" t="s">
        <v>98</v>
      </c>
      <c r="C1097" s="121" t="s">
        <v>470</v>
      </c>
      <c r="D1097" s="285" t="s">
        <v>199</v>
      </c>
      <c r="E1097" s="121"/>
      <c r="F1097" s="121" t="s">
        <v>489</v>
      </c>
      <c r="G1097" s="121" t="s">
        <v>138</v>
      </c>
      <c r="H1097" s="121" t="s">
        <v>484</v>
      </c>
      <c r="I1097" s="121" t="s">
        <v>202</v>
      </c>
      <c r="J1097" s="482">
        <v>6.0999999046325684</v>
      </c>
      <c r="K1097" s="442">
        <v>1</v>
      </c>
      <c r="L1097" s="512"/>
      <c r="M1097" s="493">
        <v>255</v>
      </c>
      <c r="N1097" s="284"/>
      <c r="O1097" s="159" t="e">
        <f t="shared" si="84"/>
        <v>#DIV/0!</v>
      </c>
      <c r="P1097" s="159">
        <f t="shared" si="85"/>
        <v>0</v>
      </c>
      <c r="Q1097" s="160">
        <f>IF(M1097="nio",0,IF(M1097&gt;0,VLOOKUP(G1097,'3-Productie normen'!A:L,VLOOKUP(M1097,'3-Productie normen'!O:P,2,FALSE),FALSE)))</f>
        <v>0</v>
      </c>
      <c r="R1097" s="160">
        <f t="shared" si="87"/>
        <v>0</v>
      </c>
      <c r="S1097" s="161" t="str">
        <f>VLOOKUP(G1097,'3-Productie normen'!A:L,10,FALSE)</f>
        <v>B</v>
      </c>
      <c r="T1097" s="478" t="s">
        <v>456</v>
      </c>
      <c r="V1097" s="123">
        <f t="shared" si="86"/>
        <v>1555.4999756813049</v>
      </c>
    </row>
    <row r="1098" spans="1:22" ht="14.1" customHeight="1">
      <c r="A1098" s="138">
        <f t="shared" si="88"/>
        <v>1098</v>
      </c>
      <c r="B1098" s="121" t="s">
        <v>98</v>
      </c>
      <c r="C1098" s="121" t="s">
        <v>470</v>
      </c>
      <c r="D1098" s="285" t="s">
        <v>199</v>
      </c>
      <c r="E1098" s="121"/>
      <c r="F1098" s="121" t="s">
        <v>489</v>
      </c>
      <c r="G1098" s="121" t="s">
        <v>138</v>
      </c>
      <c r="H1098" s="121" t="s">
        <v>484</v>
      </c>
      <c r="I1098" s="121" t="s">
        <v>202</v>
      </c>
      <c r="J1098" s="482">
        <v>6.0999999046325684</v>
      </c>
      <c r="K1098" s="442">
        <v>1</v>
      </c>
      <c r="L1098" s="512"/>
      <c r="M1098" s="493">
        <v>255</v>
      </c>
      <c r="N1098" s="284"/>
      <c r="O1098" s="159" t="e">
        <f t="shared" ref="O1098:O1161" si="89">IF(M1098="nio",0,IF(M1098&gt;0,M1098*J1098/Q1098,0))*K1098</f>
        <v>#DIV/0!</v>
      </c>
      <c r="P1098" s="159">
        <f t="shared" ref="P1098:P1161" si="90">IF(N1098&gt;0,N1098*J1098/R1098,0)*L1098</f>
        <v>0</v>
      </c>
      <c r="Q1098" s="160">
        <f>IF(M1098="nio",0,IF(M1098&gt;0,VLOOKUP(G1098,'3-Productie normen'!A:L,VLOOKUP(M1098,'3-Productie normen'!O:P,2,FALSE),FALSE)))</f>
        <v>0</v>
      </c>
      <c r="R1098" s="160">
        <f t="shared" si="87"/>
        <v>0</v>
      </c>
      <c r="S1098" s="161" t="str">
        <f>VLOOKUP(G1098,'3-Productie normen'!A:L,10,FALSE)</f>
        <v>B</v>
      </c>
      <c r="T1098" s="478" t="s">
        <v>456</v>
      </c>
      <c r="V1098" s="123">
        <f t="shared" ref="V1098:V1161" si="91">SUM(M1098:M1098)*J1098</f>
        <v>1555.4999756813049</v>
      </c>
    </row>
    <row r="1099" spans="1:22" ht="14.1" customHeight="1">
      <c r="A1099" s="138">
        <f t="shared" si="88"/>
        <v>1099</v>
      </c>
      <c r="B1099" s="121" t="s">
        <v>98</v>
      </c>
      <c r="C1099" s="121" t="s">
        <v>470</v>
      </c>
      <c r="D1099" s="285" t="s">
        <v>199</v>
      </c>
      <c r="E1099" s="121"/>
      <c r="F1099" s="121" t="s">
        <v>489</v>
      </c>
      <c r="G1099" s="121" t="s">
        <v>138</v>
      </c>
      <c r="H1099" s="121" t="s">
        <v>484</v>
      </c>
      <c r="I1099" s="121" t="s">
        <v>202</v>
      </c>
      <c r="J1099" s="482">
        <v>6.0999999046325684</v>
      </c>
      <c r="K1099" s="442">
        <v>1</v>
      </c>
      <c r="L1099" s="512"/>
      <c r="M1099" s="493">
        <v>255</v>
      </c>
      <c r="N1099" s="284"/>
      <c r="O1099" s="159" t="e">
        <f t="shared" si="89"/>
        <v>#DIV/0!</v>
      </c>
      <c r="P1099" s="159">
        <f t="shared" si="90"/>
        <v>0</v>
      </c>
      <c r="Q1099" s="160">
        <f>IF(M1099="nio",0,IF(M1099&gt;0,VLOOKUP(G1099,'3-Productie normen'!A:L,VLOOKUP(M1099,'3-Productie normen'!O:P,2,FALSE),FALSE)))</f>
        <v>0</v>
      </c>
      <c r="R1099" s="160">
        <f t="shared" si="87"/>
        <v>0</v>
      </c>
      <c r="S1099" s="161" t="str">
        <f>VLOOKUP(G1099,'3-Productie normen'!A:L,10,FALSE)</f>
        <v>B</v>
      </c>
      <c r="T1099" s="478" t="s">
        <v>456</v>
      </c>
      <c r="V1099" s="123">
        <f t="shared" si="91"/>
        <v>1555.4999756813049</v>
      </c>
    </row>
    <row r="1100" spans="1:22" ht="14.1" customHeight="1">
      <c r="A1100" s="138">
        <f t="shared" si="88"/>
        <v>1100</v>
      </c>
      <c r="B1100" s="121" t="s">
        <v>98</v>
      </c>
      <c r="C1100" s="121" t="s">
        <v>470</v>
      </c>
      <c r="D1100" s="285" t="s">
        <v>199</v>
      </c>
      <c r="E1100" s="121"/>
      <c r="F1100" s="121" t="s">
        <v>488</v>
      </c>
      <c r="G1100" s="121" t="s">
        <v>166</v>
      </c>
      <c r="H1100" s="121" t="s">
        <v>484</v>
      </c>
      <c r="I1100" s="121" t="s">
        <v>202</v>
      </c>
      <c r="J1100" s="482">
        <v>7.25</v>
      </c>
      <c r="K1100" s="442">
        <v>1</v>
      </c>
      <c r="L1100" s="512"/>
      <c r="M1100" s="493">
        <v>255</v>
      </c>
      <c r="N1100" s="284"/>
      <c r="O1100" s="159" t="e">
        <f t="shared" si="89"/>
        <v>#DIV/0!</v>
      </c>
      <c r="P1100" s="159">
        <f t="shared" si="90"/>
        <v>0</v>
      </c>
      <c r="Q1100" s="160">
        <f>IF(M1100="nio",0,IF(M1100&gt;0,VLOOKUP(G1100,'3-Productie normen'!A:L,VLOOKUP(M1100,'3-Productie normen'!O:P,2,FALSE),FALSE)))</f>
        <v>0</v>
      </c>
      <c r="R1100" s="160">
        <f t="shared" si="87"/>
        <v>0</v>
      </c>
      <c r="S1100" s="161" t="str">
        <f>VLOOKUP(G1100,'3-Productie normen'!A:L,10,FALSE)</f>
        <v>V</v>
      </c>
      <c r="T1100" s="478" t="s">
        <v>456</v>
      </c>
      <c r="V1100" s="123">
        <f t="shared" si="91"/>
        <v>1848.75</v>
      </c>
    </row>
    <row r="1101" spans="1:22" ht="14.1" customHeight="1">
      <c r="A1101" s="138">
        <f t="shared" si="88"/>
        <v>1101</v>
      </c>
      <c r="B1101" s="121" t="s">
        <v>98</v>
      </c>
      <c r="C1101" s="121" t="s">
        <v>470</v>
      </c>
      <c r="D1101" s="285" t="s">
        <v>199</v>
      </c>
      <c r="E1101" s="121"/>
      <c r="F1101" s="121" t="s">
        <v>212</v>
      </c>
      <c r="G1101" s="121" t="s">
        <v>166</v>
      </c>
      <c r="H1101" s="121" t="s">
        <v>484</v>
      </c>
      <c r="I1101" s="121" t="s">
        <v>202</v>
      </c>
      <c r="J1101" s="482">
        <v>105.19999694824219</v>
      </c>
      <c r="K1101" s="442">
        <v>1</v>
      </c>
      <c r="L1101" s="512"/>
      <c r="M1101" s="493">
        <v>255</v>
      </c>
      <c r="N1101" s="284"/>
      <c r="O1101" s="159" t="e">
        <f t="shared" si="89"/>
        <v>#DIV/0!</v>
      </c>
      <c r="P1101" s="159">
        <f t="shared" si="90"/>
        <v>0</v>
      </c>
      <c r="Q1101" s="160">
        <f>IF(M1101="nio",0,IF(M1101&gt;0,VLOOKUP(G1101,'3-Productie normen'!A:L,VLOOKUP(M1101,'3-Productie normen'!O:P,2,FALSE),FALSE)))</f>
        <v>0</v>
      </c>
      <c r="R1101" s="160">
        <f t="shared" si="87"/>
        <v>0</v>
      </c>
      <c r="S1101" s="161" t="str">
        <f>VLOOKUP(G1101,'3-Productie normen'!A:L,10,FALSE)</f>
        <v>V</v>
      </c>
      <c r="T1101" s="478" t="s">
        <v>456</v>
      </c>
      <c r="V1101" s="123">
        <f t="shared" si="91"/>
        <v>26825.999221801758</v>
      </c>
    </row>
    <row r="1102" spans="1:22" ht="14.1" customHeight="1">
      <c r="A1102" s="138">
        <f t="shared" si="88"/>
        <v>1102</v>
      </c>
      <c r="B1102" s="121" t="s">
        <v>98</v>
      </c>
      <c r="C1102" s="121" t="s">
        <v>470</v>
      </c>
      <c r="D1102" s="285" t="s">
        <v>199</v>
      </c>
      <c r="E1102" s="121"/>
      <c r="F1102" s="121" t="s">
        <v>163</v>
      </c>
      <c r="G1102" s="121" t="s">
        <v>163</v>
      </c>
      <c r="H1102" s="121" t="s">
        <v>201</v>
      </c>
      <c r="I1102" s="121" t="s">
        <v>202</v>
      </c>
      <c r="J1102" s="482">
        <v>10</v>
      </c>
      <c r="K1102" s="442">
        <v>1</v>
      </c>
      <c r="L1102" s="512"/>
      <c r="M1102" s="493">
        <v>255</v>
      </c>
      <c r="N1102" s="284"/>
      <c r="O1102" s="159" t="e">
        <f t="shared" si="89"/>
        <v>#DIV/0!</v>
      </c>
      <c r="P1102" s="159">
        <f t="shared" si="90"/>
        <v>0</v>
      </c>
      <c r="Q1102" s="160">
        <f>IF(M1102="nio",0,IF(M1102&gt;0,VLOOKUP(G1102,'3-Productie normen'!A:L,VLOOKUP(M1102,'3-Productie normen'!O:P,2,FALSE),FALSE)))</f>
        <v>0</v>
      </c>
      <c r="R1102" s="160">
        <f t="shared" si="87"/>
        <v>0</v>
      </c>
      <c r="S1102" s="161" t="str">
        <f>VLOOKUP(G1102,'3-Productie normen'!A:L,10,FALSE)</f>
        <v>V</v>
      </c>
      <c r="T1102" s="478" t="s">
        <v>456</v>
      </c>
      <c r="V1102" s="123">
        <f t="shared" si="91"/>
        <v>2550</v>
      </c>
    </row>
    <row r="1103" spans="1:22" ht="14.1" customHeight="1">
      <c r="A1103" s="138">
        <f t="shared" si="88"/>
        <v>1103</v>
      </c>
      <c r="B1103" s="121" t="s">
        <v>98</v>
      </c>
      <c r="C1103" s="121" t="s">
        <v>470</v>
      </c>
      <c r="D1103" s="285" t="s">
        <v>199</v>
      </c>
      <c r="E1103" s="121"/>
      <c r="F1103" s="121" t="s">
        <v>144</v>
      </c>
      <c r="G1103" s="121" t="s">
        <v>144</v>
      </c>
      <c r="H1103" s="121" t="s">
        <v>191</v>
      </c>
      <c r="I1103" s="121" t="s">
        <v>192</v>
      </c>
      <c r="J1103" s="482">
        <v>1.5</v>
      </c>
      <c r="K1103" s="442">
        <v>1</v>
      </c>
      <c r="L1103" s="512"/>
      <c r="M1103" s="493">
        <v>255</v>
      </c>
      <c r="N1103" s="284"/>
      <c r="O1103" s="159" t="e">
        <f t="shared" si="89"/>
        <v>#DIV/0!</v>
      </c>
      <c r="P1103" s="159">
        <f t="shared" si="90"/>
        <v>0</v>
      </c>
      <c r="Q1103" s="160">
        <f>IF(M1103="nio",0,IF(M1103&gt;0,VLOOKUP(G1103,'3-Productie normen'!A:L,VLOOKUP(M1103,'3-Productie normen'!O:P,2,FALSE),FALSE)))</f>
        <v>0</v>
      </c>
      <c r="R1103" s="160">
        <f t="shared" si="87"/>
        <v>0</v>
      </c>
      <c r="S1103" s="161" t="str">
        <f>VLOOKUP(G1103,'3-Productie normen'!A:L,10,FALSE)</f>
        <v>V</v>
      </c>
      <c r="T1103" s="478" t="s">
        <v>456</v>
      </c>
      <c r="V1103" s="123">
        <f t="shared" si="91"/>
        <v>382.5</v>
      </c>
    </row>
    <row r="1104" spans="1:22" ht="14.1" customHeight="1">
      <c r="A1104" s="138">
        <f t="shared" si="88"/>
        <v>1104</v>
      </c>
      <c r="B1104" s="121" t="s">
        <v>98</v>
      </c>
      <c r="C1104" s="121" t="s">
        <v>470</v>
      </c>
      <c r="D1104" s="285" t="s">
        <v>251</v>
      </c>
      <c r="E1104" s="180"/>
      <c r="F1104" s="121" t="s">
        <v>260</v>
      </c>
      <c r="G1104" s="121" t="s">
        <v>166</v>
      </c>
      <c r="H1104" s="121" t="s">
        <v>484</v>
      </c>
      <c r="I1104" s="121" t="s">
        <v>202</v>
      </c>
      <c r="J1104" s="482">
        <v>5</v>
      </c>
      <c r="K1104" s="442">
        <v>1</v>
      </c>
      <c r="L1104" s="512"/>
      <c r="M1104" s="493">
        <v>255</v>
      </c>
      <c r="N1104" s="284"/>
      <c r="O1104" s="159" t="e">
        <f t="shared" si="89"/>
        <v>#DIV/0!</v>
      </c>
      <c r="P1104" s="159">
        <f t="shared" si="90"/>
        <v>0</v>
      </c>
      <c r="Q1104" s="160">
        <f>IF(M1104="nio",0,IF(M1104&gt;0,VLOOKUP(G1104,'3-Productie normen'!A:L,VLOOKUP(M1104,'3-Productie normen'!O:P,2,FALSE),FALSE)))</f>
        <v>0</v>
      </c>
      <c r="R1104" s="160">
        <f t="shared" si="87"/>
        <v>0</v>
      </c>
      <c r="S1104" s="161" t="str">
        <f>VLOOKUP(G1104,'3-Productie normen'!A:L,10,FALSE)</f>
        <v>V</v>
      </c>
      <c r="T1104" s="478" t="s">
        <v>456</v>
      </c>
      <c r="V1104" s="123">
        <f t="shared" si="91"/>
        <v>1275</v>
      </c>
    </row>
    <row r="1105" spans="1:22" ht="14.1" customHeight="1">
      <c r="A1105" s="138">
        <f t="shared" si="88"/>
        <v>1105</v>
      </c>
      <c r="B1105" s="121" t="s">
        <v>98</v>
      </c>
      <c r="C1105" s="121" t="s">
        <v>470</v>
      </c>
      <c r="D1105" s="285" t="s">
        <v>251</v>
      </c>
      <c r="E1105" s="180"/>
      <c r="F1105" s="121" t="s">
        <v>242</v>
      </c>
      <c r="G1105" s="121" t="s">
        <v>167</v>
      </c>
      <c r="H1105" s="121" t="s">
        <v>191</v>
      </c>
      <c r="I1105" s="121"/>
      <c r="J1105" s="482">
        <v>1.6000000238418579</v>
      </c>
      <c r="K1105" s="442">
        <v>1</v>
      </c>
      <c r="L1105" s="512"/>
      <c r="M1105" s="493" t="s">
        <v>216</v>
      </c>
      <c r="N1105" s="284"/>
      <c r="O1105" s="159">
        <f t="shared" si="89"/>
        <v>0</v>
      </c>
      <c r="P1105" s="159">
        <f t="shared" si="90"/>
        <v>0</v>
      </c>
      <c r="Q1105" s="160">
        <f>IF(M1105="nio",0,IF(M1105&gt;0,VLOOKUP(G1105,'3-Productie normen'!A:L,VLOOKUP(M1105,'3-Productie normen'!O:P,2,FALSE),FALSE)))</f>
        <v>0</v>
      </c>
      <c r="R1105" s="160">
        <f t="shared" si="87"/>
        <v>0</v>
      </c>
      <c r="S1105" s="161">
        <f>VLOOKUP(G1105,'3-Productie normen'!A:L,10,FALSE)</f>
        <v>0</v>
      </c>
      <c r="T1105" s="478" t="s">
        <v>456</v>
      </c>
      <c r="V1105" s="123">
        <f t="shared" si="91"/>
        <v>0</v>
      </c>
    </row>
    <row r="1106" spans="1:22" ht="14.1" customHeight="1">
      <c r="A1106" s="138">
        <f t="shared" si="88"/>
        <v>1106</v>
      </c>
      <c r="B1106" s="121" t="s">
        <v>98</v>
      </c>
      <c r="C1106" s="121" t="s">
        <v>470</v>
      </c>
      <c r="D1106" s="285" t="s">
        <v>251</v>
      </c>
      <c r="E1106" s="180"/>
      <c r="F1106" s="121" t="s">
        <v>486</v>
      </c>
      <c r="G1106" s="121" t="s">
        <v>138</v>
      </c>
      <c r="H1106" s="121" t="s">
        <v>484</v>
      </c>
      <c r="I1106" s="121" t="s">
        <v>202</v>
      </c>
      <c r="J1106" s="482">
        <v>43.200000762939453</v>
      </c>
      <c r="K1106" s="442">
        <v>1</v>
      </c>
      <c r="L1106" s="512"/>
      <c r="M1106" s="493">
        <v>255</v>
      </c>
      <c r="N1106" s="284"/>
      <c r="O1106" s="159" t="e">
        <f t="shared" si="89"/>
        <v>#DIV/0!</v>
      </c>
      <c r="P1106" s="159">
        <f t="shared" si="90"/>
        <v>0</v>
      </c>
      <c r="Q1106" s="160">
        <f>IF(M1106="nio",0,IF(M1106&gt;0,VLOOKUP(G1106,'3-Productie normen'!A:L,VLOOKUP(M1106,'3-Productie normen'!O:P,2,FALSE),FALSE)))</f>
        <v>0</v>
      </c>
      <c r="R1106" s="160">
        <f t="shared" si="87"/>
        <v>0</v>
      </c>
      <c r="S1106" s="161" t="str">
        <f>VLOOKUP(G1106,'3-Productie normen'!A:L,10,FALSE)</f>
        <v>B</v>
      </c>
      <c r="T1106" s="478" t="s">
        <v>456</v>
      </c>
      <c r="V1106" s="123">
        <f t="shared" si="91"/>
        <v>11016.000194549561</v>
      </c>
    </row>
    <row r="1107" spans="1:22" ht="14.1" customHeight="1">
      <c r="A1107" s="138">
        <f t="shared" si="88"/>
        <v>1107</v>
      </c>
      <c r="B1107" s="121" t="s">
        <v>98</v>
      </c>
      <c r="C1107" s="121" t="s">
        <v>470</v>
      </c>
      <c r="D1107" s="285" t="s">
        <v>251</v>
      </c>
      <c r="E1107" s="180"/>
      <c r="F1107" s="121" t="s">
        <v>477</v>
      </c>
      <c r="G1107" s="121" t="s">
        <v>165</v>
      </c>
      <c r="H1107" s="121" t="s">
        <v>484</v>
      </c>
      <c r="I1107" s="121" t="s">
        <v>202</v>
      </c>
      <c r="J1107" s="482">
        <v>13.600000381469727</v>
      </c>
      <c r="K1107" s="442">
        <v>1</v>
      </c>
      <c r="L1107" s="512"/>
      <c r="M1107" s="493">
        <v>255</v>
      </c>
      <c r="N1107" s="284"/>
      <c r="O1107" s="159" t="e">
        <f t="shared" si="89"/>
        <v>#DIV/0!</v>
      </c>
      <c r="P1107" s="159">
        <f t="shared" si="90"/>
        <v>0</v>
      </c>
      <c r="Q1107" s="160">
        <f>IF(M1107="nio",0,IF(M1107&gt;0,VLOOKUP(G1107,'3-Productie normen'!A:L,VLOOKUP(M1107,'3-Productie normen'!O:P,2,FALSE),FALSE)))</f>
        <v>0</v>
      </c>
      <c r="R1107" s="160">
        <f t="shared" si="87"/>
        <v>0</v>
      </c>
      <c r="S1107" s="161" t="str">
        <f>VLOOKUP(G1107,'3-Productie normen'!A:L,10,FALSE)</f>
        <v>B</v>
      </c>
      <c r="T1107" s="478" t="s">
        <v>456</v>
      </c>
      <c r="V1107" s="123">
        <f t="shared" si="91"/>
        <v>3468.0000972747803</v>
      </c>
    </row>
    <row r="1108" spans="1:22" ht="14.1" customHeight="1">
      <c r="A1108" s="138">
        <f t="shared" si="88"/>
        <v>1108</v>
      </c>
      <c r="B1108" s="121" t="s">
        <v>98</v>
      </c>
      <c r="C1108" s="121" t="s">
        <v>470</v>
      </c>
      <c r="D1108" s="285" t="s">
        <v>251</v>
      </c>
      <c r="E1108" s="180"/>
      <c r="F1108" s="121" t="s">
        <v>486</v>
      </c>
      <c r="G1108" s="121" t="s">
        <v>138</v>
      </c>
      <c r="H1108" s="121" t="s">
        <v>484</v>
      </c>
      <c r="I1108" s="121" t="s">
        <v>202</v>
      </c>
      <c r="J1108" s="482">
        <v>83.699996948242188</v>
      </c>
      <c r="K1108" s="442">
        <v>1</v>
      </c>
      <c r="L1108" s="512"/>
      <c r="M1108" s="493">
        <v>255</v>
      </c>
      <c r="N1108" s="284"/>
      <c r="O1108" s="159" t="e">
        <f t="shared" si="89"/>
        <v>#DIV/0!</v>
      </c>
      <c r="P1108" s="159">
        <f t="shared" si="90"/>
        <v>0</v>
      </c>
      <c r="Q1108" s="160">
        <f>IF(M1108="nio",0,IF(M1108&gt;0,VLOOKUP(G1108,'3-Productie normen'!A:L,VLOOKUP(M1108,'3-Productie normen'!O:P,2,FALSE),FALSE)))</f>
        <v>0</v>
      </c>
      <c r="R1108" s="160">
        <f t="shared" si="87"/>
        <v>0</v>
      </c>
      <c r="S1108" s="161" t="str">
        <f>VLOOKUP(G1108,'3-Productie normen'!A:L,10,FALSE)</f>
        <v>B</v>
      </c>
      <c r="T1108" s="478" t="s">
        <v>456</v>
      </c>
      <c r="V1108" s="123">
        <f t="shared" si="91"/>
        <v>21343.499221801758</v>
      </c>
    </row>
    <row r="1109" spans="1:22" ht="14.1" customHeight="1">
      <c r="A1109" s="138">
        <f t="shared" si="88"/>
        <v>1109</v>
      </c>
      <c r="B1109" s="121" t="s">
        <v>98</v>
      </c>
      <c r="C1109" s="121" t="s">
        <v>470</v>
      </c>
      <c r="D1109" s="285" t="s">
        <v>251</v>
      </c>
      <c r="E1109" s="180"/>
      <c r="F1109" s="121" t="s">
        <v>200</v>
      </c>
      <c r="G1109" s="121" t="s">
        <v>138</v>
      </c>
      <c r="H1109" s="121" t="s">
        <v>484</v>
      </c>
      <c r="I1109" s="121" t="s">
        <v>202</v>
      </c>
      <c r="J1109" s="482">
        <v>44.299999237060547</v>
      </c>
      <c r="K1109" s="442">
        <v>1</v>
      </c>
      <c r="L1109" s="512"/>
      <c r="M1109" s="493">
        <v>255</v>
      </c>
      <c r="N1109" s="284"/>
      <c r="O1109" s="159" t="e">
        <f t="shared" si="89"/>
        <v>#DIV/0!</v>
      </c>
      <c r="P1109" s="159">
        <f t="shared" si="90"/>
        <v>0</v>
      </c>
      <c r="Q1109" s="160">
        <f>IF(M1109="nio",0,IF(M1109&gt;0,VLOOKUP(G1109,'3-Productie normen'!A:L,VLOOKUP(M1109,'3-Productie normen'!O:P,2,FALSE),FALSE)))</f>
        <v>0</v>
      </c>
      <c r="R1109" s="160">
        <f t="shared" si="87"/>
        <v>0</v>
      </c>
      <c r="S1109" s="161" t="str">
        <f>VLOOKUP(G1109,'3-Productie normen'!A:L,10,FALSE)</f>
        <v>B</v>
      </c>
      <c r="T1109" s="478" t="s">
        <v>456</v>
      </c>
      <c r="V1109" s="123">
        <f t="shared" si="91"/>
        <v>11296.499805450439</v>
      </c>
    </row>
    <row r="1110" spans="1:22" ht="14.1" customHeight="1">
      <c r="A1110" s="138">
        <f t="shared" si="88"/>
        <v>1110</v>
      </c>
      <c r="B1110" s="121" t="s">
        <v>98</v>
      </c>
      <c r="C1110" s="121" t="s">
        <v>470</v>
      </c>
      <c r="D1110" s="285" t="s">
        <v>251</v>
      </c>
      <c r="E1110" s="180"/>
      <c r="F1110" s="121" t="s">
        <v>163</v>
      </c>
      <c r="G1110" s="121" t="s">
        <v>163</v>
      </c>
      <c r="H1110" s="121" t="s">
        <v>201</v>
      </c>
      <c r="I1110" s="121" t="s">
        <v>202</v>
      </c>
      <c r="J1110" s="482">
        <v>10</v>
      </c>
      <c r="K1110" s="442">
        <v>1</v>
      </c>
      <c r="L1110" s="512"/>
      <c r="M1110" s="493">
        <v>255</v>
      </c>
      <c r="N1110" s="284"/>
      <c r="O1110" s="159" t="e">
        <f t="shared" si="89"/>
        <v>#DIV/0!</v>
      </c>
      <c r="P1110" s="159">
        <f t="shared" si="90"/>
        <v>0</v>
      </c>
      <c r="Q1110" s="160">
        <f>IF(M1110="nio",0,IF(M1110&gt;0,VLOOKUP(G1110,'3-Productie normen'!A:L,VLOOKUP(M1110,'3-Productie normen'!O:P,2,FALSE),FALSE)))</f>
        <v>0</v>
      </c>
      <c r="R1110" s="160">
        <f t="shared" si="87"/>
        <v>0</v>
      </c>
      <c r="S1110" s="161" t="str">
        <f>VLOOKUP(G1110,'3-Productie normen'!A:L,10,FALSE)</f>
        <v>V</v>
      </c>
      <c r="T1110" s="478" t="s">
        <v>456</v>
      </c>
      <c r="V1110" s="123">
        <f t="shared" si="91"/>
        <v>2550</v>
      </c>
    </row>
    <row r="1111" spans="1:22" ht="14.1" customHeight="1">
      <c r="A1111" s="138">
        <f t="shared" si="88"/>
        <v>1111</v>
      </c>
      <c r="B1111" s="121" t="s">
        <v>98</v>
      </c>
      <c r="C1111" s="121" t="s">
        <v>470</v>
      </c>
      <c r="D1111" s="285" t="s">
        <v>251</v>
      </c>
      <c r="E1111" s="180"/>
      <c r="F1111" s="121" t="s">
        <v>200</v>
      </c>
      <c r="G1111" s="121" t="s">
        <v>138</v>
      </c>
      <c r="H1111" s="121" t="s">
        <v>484</v>
      </c>
      <c r="I1111" s="121" t="s">
        <v>202</v>
      </c>
      <c r="J1111" s="482">
        <v>46.5</v>
      </c>
      <c r="K1111" s="442">
        <v>1</v>
      </c>
      <c r="L1111" s="512"/>
      <c r="M1111" s="493">
        <v>255</v>
      </c>
      <c r="N1111" s="284"/>
      <c r="O1111" s="159" t="e">
        <f t="shared" si="89"/>
        <v>#DIV/0!</v>
      </c>
      <c r="P1111" s="159">
        <f t="shared" si="90"/>
        <v>0</v>
      </c>
      <c r="Q1111" s="160">
        <f>IF(M1111="nio",0,IF(M1111&gt;0,VLOOKUP(G1111,'3-Productie normen'!A:L,VLOOKUP(M1111,'3-Productie normen'!O:P,2,FALSE),FALSE)))</f>
        <v>0</v>
      </c>
      <c r="R1111" s="160">
        <f t="shared" si="87"/>
        <v>0</v>
      </c>
      <c r="S1111" s="161" t="str">
        <f>VLOOKUP(G1111,'3-Productie normen'!A:L,10,FALSE)</f>
        <v>B</v>
      </c>
      <c r="T1111" s="478" t="s">
        <v>456</v>
      </c>
      <c r="V1111" s="123">
        <f t="shared" si="91"/>
        <v>11857.5</v>
      </c>
    </row>
    <row r="1112" spans="1:22" ht="14.1" customHeight="1">
      <c r="A1112" s="138">
        <f t="shared" si="88"/>
        <v>1112</v>
      </c>
      <c r="B1112" s="121" t="s">
        <v>98</v>
      </c>
      <c r="C1112" s="121" t="s">
        <v>470</v>
      </c>
      <c r="D1112" s="285" t="s">
        <v>251</v>
      </c>
      <c r="E1112" s="180"/>
      <c r="F1112" s="121" t="s">
        <v>486</v>
      </c>
      <c r="G1112" s="121" t="s">
        <v>138</v>
      </c>
      <c r="H1112" s="121" t="s">
        <v>484</v>
      </c>
      <c r="I1112" s="121" t="s">
        <v>202</v>
      </c>
      <c r="J1112" s="482">
        <v>48.099998474121094</v>
      </c>
      <c r="K1112" s="442">
        <v>1</v>
      </c>
      <c r="L1112" s="512"/>
      <c r="M1112" s="493">
        <v>255</v>
      </c>
      <c r="N1112" s="284"/>
      <c r="O1112" s="159" t="e">
        <f t="shared" si="89"/>
        <v>#DIV/0!</v>
      </c>
      <c r="P1112" s="159">
        <f t="shared" si="90"/>
        <v>0</v>
      </c>
      <c r="Q1112" s="160">
        <f>IF(M1112="nio",0,IF(M1112&gt;0,VLOOKUP(G1112,'3-Productie normen'!A:L,VLOOKUP(M1112,'3-Productie normen'!O:P,2,FALSE),FALSE)))</f>
        <v>0</v>
      </c>
      <c r="R1112" s="160">
        <f t="shared" si="87"/>
        <v>0</v>
      </c>
      <c r="S1112" s="161" t="str">
        <f>VLOOKUP(G1112,'3-Productie normen'!A:L,10,FALSE)</f>
        <v>B</v>
      </c>
      <c r="T1112" s="478" t="s">
        <v>456</v>
      </c>
      <c r="V1112" s="123">
        <f t="shared" si="91"/>
        <v>12265.499610900879</v>
      </c>
    </row>
    <row r="1113" spans="1:22" ht="14.1" customHeight="1">
      <c r="A1113" s="138">
        <f t="shared" si="88"/>
        <v>1113</v>
      </c>
      <c r="B1113" s="121" t="s">
        <v>98</v>
      </c>
      <c r="C1113" s="121" t="s">
        <v>470</v>
      </c>
      <c r="D1113" s="285" t="s">
        <v>251</v>
      </c>
      <c r="E1113" s="180"/>
      <c r="F1113" s="121" t="s">
        <v>200</v>
      </c>
      <c r="G1113" s="121" t="s">
        <v>138</v>
      </c>
      <c r="H1113" s="121" t="s">
        <v>484</v>
      </c>
      <c r="I1113" s="121" t="s">
        <v>202</v>
      </c>
      <c r="J1113" s="482">
        <v>14.300000190734863</v>
      </c>
      <c r="K1113" s="442">
        <v>1</v>
      </c>
      <c r="L1113" s="512"/>
      <c r="M1113" s="493">
        <v>255</v>
      </c>
      <c r="N1113" s="284"/>
      <c r="O1113" s="159" t="e">
        <f t="shared" si="89"/>
        <v>#DIV/0!</v>
      </c>
      <c r="P1113" s="159">
        <f t="shared" si="90"/>
        <v>0</v>
      </c>
      <c r="Q1113" s="160">
        <f>IF(M1113="nio",0,IF(M1113&gt;0,VLOOKUP(G1113,'3-Productie normen'!A:L,VLOOKUP(M1113,'3-Productie normen'!O:P,2,FALSE),FALSE)))</f>
        <v>0</v>
      </c>
      <c r="R1113" s="160">
        <f t="shared" si="87"/>
        <v>0</v>
      </c>
      <c r="S1113" s="161" t="str">
        <f>VLOOKUP(G1113,'3-Productie normen'!A:L,10,FALSE)</f>
        <v>B</v>
      </c>
      <c r="T1113" s="478" t="s">
        <v>456</v>
      </c>
      <c r="V1113" s="123">
        <f t="shared" si="91"/>
        <v>3646.5000486373901</v>
      </c>
    </row>
    <row r="1114" spans="1:22" ht="14.1" customHeight="1">
      <c r="A1114" s="138">
        <f t="shared" si="88"/>
        <v>1114</v>
      </c>
      <c r="B1114" s="121" t="s">
        <v>98</v>
      </c>
      <c r="C1114" s="121" t="s">
        <v>470</v>
      </c>
      <c r="D1114" s="285" t="s">
        <v>251</v>
      </c>
      <c r="E1114" s="180"/>
      <c r="F1114" s="121" t="s">
        <v>486</v>
      </c>
      <c r="G1114" s="121" t="s">
        <v>138</v>
      </c>
      <c r="H1114" s="121" t="s">
        <v>484</v>
      </c>
      <c r="I1114" s="121" t="s">
        <v>202</v>
      </c>
      <c r="J1114" s="482">
        <v>13.850000381469727</v>
      </c>
      <c r="K1114" s="442">
        <v>1</v>
      </c>
      <c r="L1114" s="512"/>
      <c r="M1114" s="493">
        <v>255</v>
      </c>
      <c r="N1114" s="284"/>
      <c r="O1114" s="159" t="e">
        <f t="shared" si="89"/>
        <v>#DIV/0!</v>
      </c>
      <c r="P1114" s="159">
        <f t="shared" si="90"/>
        <v>0</v>
      </c>
      <c r="Q1114" s="160">
        <f>IF(M1114="nio",0,IF(M1114&gt;0,VLOOKUP(G1114,'3-Productie normen'!A:L,VLOOKUP(M1114,'3-Productie normen'!O:P,2,FALSE),FALSE)))</f>
        <v>0</v>
      </c>
      <c r="R1114" s="160">
        <f t="shared" si="87"/>
        <v>0</v>
      </c>
      <c r="S1114" s="161" t="str">
        <f>VLOOKUP(G1114,'3-Productie normen'!A:L,10,FALSE)</f>
        <v>B</v>
      </c>
      <c r="T1114" s="478" t="s">
        <v>456</v>
      </c>
      <c r="V1114" s="123">
        <f t="shared" si="91"/>
        <v>3531.7500972747803</v>
      </c>
    </row>
    <row r="1115" spans="1:22" ht="14.1" customHeight="1">
      <c r="A1115" s="138">
        <f t="shared" si="88"/>
        <v>1115</v>
      </c>
      <c r="B1115" s="121" t="s">
        <v>98</v>
      </c>
      <c r="C1115" s="121" t="s">
        <v>470</v>
      </c>
      <c r="D1115" s="285" t="s">
        <v>251</v>
      </c>
      <c r="E1115" s="180"/>
      <c r="F1115" s="121" t="s">
        <v>477</v>
      </c>
      <c r="G1115" s="121" t="s">
        <v>165</v>
      </c>
      <c r="H1115" s="121" t="s">
        <v>484</v>
      </c>
      <c r="I1115" s="121" t="s">
        <v>202</v>
      </c>
      <c r="J1115" s="482">
        <v>14.300000190734863</v>
      </c>
      <c r="K1115" s="442">
        <v>1</v>
      </c>
      <c r="L1115" s="512"/>
      <c r="M1115" s="493">
        <v>255</v>
      </c>
      <c r="N1115" s="284"/>
      <c r="O1115" s="159" t="e">
        <f t="shared" si="89"/>
        <v>#DIV/0!</v>
      </c>
      <c r="P1115" s="159">
        <f t="shared" si="90"/>
        <v>0</v>
      </c>
      <c r="Q1115" s="160">
        <f>IF(M1115="nio",0,IF(M1115&gt;0,VLOOKUP(G1115,'3-Productie normen'!A:L,VLOOKUP(M1115,'3-Productie normen'!O:P,2,FALSE),FALSE)))</f>
        <v>0</v>
      </c>
      <c r="R1115" s="160">
        <f t="shared" si="87"/>
        <v>0</v>
      </c>
      <c r="S1115" s="161" t="str">
        <f>VLOOKUP(G1115,'3-Productie normen'!A:L,10,FALSE)</f>
        <v>B</v>
      </c>
      <c r="T1115" s="478" t="s">
        <v>456</v>
      </c>
      <c r="V1115" s="123">
        <f t="shared" si="91"/>
        <v>3646.5000486373901</v>
      </c>
    </row>
    <row r="1116" spans="1:22" ht="14.1" customHeight="1">
      <c r="A1116" s="138">
        <f t="shared" si="88"/>
        <v>1116</v>
      </c>
      <c r="B1116" s="121" t="s">
        <v>98</v>
      </c>
      <c r="C1116" s="121" t="s">
        <v>470</v>
      </c>
      <c r="D1116" s="285" t="s">
        <v>251</v>
      </c>
      <c r="E1116" s="180"/>
      <c r="F1116" s="121" t="s">
        <v>486</v>
      </c>
      <c r="G1116" s="121" t="s">
        <v>138</v>
      </c>
      <c r="H1116" s="121" t="s">
        <v>484</v>
      </c>
      <c r="I1116" s="121" t="s">
        <v>202</v>
      </c>
      <c r="J1116" s="482">
        <v>45.349998474121094</v>
      </c>
      <c r="K1116" s="442">
        <v>1</v>
      </c>
      <c r="L1116" s="512"/>
      <c r="M1116" s="493">
        <v>255</v>
      </c>
      <c r="N1116" s="284"/>
      <c r="O1116" s="159" t="e">
        <f t="shared" si="89"/>
        <v>#DIV/0!</v>
      </c>
      <c r="P1116" s="159">
        <f t="shared" si="90"/>
        <v>0</v>
      </c>
      <c r="Q1116" s="160">
        <f>IF(M1116="nio",0,IF(M1116&gt;0,VLOOKUP(G1116,'3-Productie normen'!A:L,VLOOKUP(M1116,'3-Productie normen'!O:P,2,FALSE),FALSE)))</f>
        <v>0</v>
      </c>
      <c r="R1116" s="160">
        <f t="shared" si="87"/>
        <v>0</v>
      </c>
      <c r="S1116" s="161" t="str">
        <f>VLOOKUP(G1116,'3-Productie normen'!A:L,10,FALSE)</f>
        <v>B</v>
      </c>
      <c r="T1116" s="478" t="s">
        <v>456</v>
      </c>
      <c r="V1116" s="123">
        <f t="shared" si="91"/>
        <v>11564.249610900879</v>
      </c>
    </row>
    <row r="1117" spans="1:22" ht="14.1" customHeight="1">
      <c r="A1117" s="138">
        <f t="shared" si="88"/>
        <v>1117</v>
      </c>
      <c r="B1117" s="121" t="s">
        <v>98</v>
      </c>
      <c r="C1117" s="121" t="s">
        <v>470</v>
      </c>
      <c r="D1117" s="285" t="s">
        <v>251</v>
      </c>
      <c r="E1117" s="180"/>
      <c r="F1117" s="121" t="s">
        <v>488</v>
      </c>
      <c r="G1117" s="121" t="s">
        <v>166</v>
      </c>
      <c r="H1117" s="121" t="s">
        <v>484</v>
      </c>
      <c r="I1117" s="121" t="s">
        <v>202</v>
      </c>
      <c r="J1117" s="482">
        <v>6.75</v>
      </c>
      <c r="K1117" s="442">
        <v>1</v>
      </c>
      <c r="L1117" s="512"/>
      <c r="M1117" s="493">
        <v>255</v>
      </c>
      <c r="N1117" s="284"/>
      <c r="O1117" s="159" t="e">
        <f t="shared" si="89"/>
        <v>#DIV/0!</v>
      </c>
      <c r="P1117" s="159">
        <f t="shared" si="90"/>
        <v>0</v>
      </c>
      <c r="Q1117" s="160">
        <f>IF(M1117="nio",0,IF(M1117&gt;0,VLOOKUP(G1117,'3-Productie normen'!A:L,VLOOKUP(M1117,'3-Productie normen'!O:P,2,FALSE),FALSE)))</f>
        <v>0</v>
      </c>
      <c r="R1117" s="160">
        <f t="shared" si="87"/>
        <v>0</v>
      </c>
      <c r="S1117" s="161" t="str">
        <f>VLOOKUP(G1117,'3-Productie normen'!A:L,10,FALSE)</f>
        <v>V</v>
      </c>
      <c r="T1117" s="478" t="s">
        <v>456</v>
      </c>
      <c r="V1117" s="123">
        <f t="shared" si="91"/>
        <v>1721.25</v>
      </c>
    </row>
    <row r="1118" spans="1:22" ht="14.1" customHeight="1">
      <c r="A1118" s="138">
        <f t="shared" si="88"/>
        <v>1118</v>
      </c>
      <c r="B1118" s="121" t="s">
        <v>98</v>
      </c>
      <c r="C1118" s="121" t="s">
        <v>470</v>
      </c>
      <c r="D1118" s="285" t="s">
        <v>251</v>
      </c>
      <c r="E1118" s="180"/>
      <c r="F1118" s="121" t="s">
        <v>489</v>
      </c>
      <c r="G1118" s="121" t="s">
        <v>138</v>
      </c>
      <c r="H1118" s="121" t="s">
        <v>484</v>
      </c>
      <c r="I1118" s="121" t="s">
        <v>202</v>
      </c>
      <c r="J1118" s="482">
        <v>5.6500000953674316</v>
      </c>
      <c r="K1118" s="442">
        <v>1</v>
      </c>
      <c r="L1118" s="512"/>
      <c r="M1118" s="493">
        <v>255</v>
      </c>
      <c r="N1118" s="284"/>
      <c r="O1118" s="159" t="e">
        <f t="shared" si="89"/>
        <v>#DIV/0!</v>
      </c>
      <c r="P1118" s="159">
        <f t="shared" si="90"/>
        <v>0</v>
      </c>
      <c r="Q1118" s="160">
        <f>IF(M1118="nio",0,IF(M1118&gt;0,VLOOKUP(G1118,'3-Productie normen'!A:L,VLOOKUP(M1118,'3-Productie normen'!O:P,2,FALSE),FALSE)))</f>
        <v>0</v>
      </c>
      <c r="R1118" s="160">
        <f t="shared" si="87"/>
        <v>0</v>
      </c>
      <c r="S1118" s="161" t="str">
        <f>VLOOKUP(G1118,'3-Productie normen'!A:L,10,FALSE)</f>
        <v>B</v>
      </c>
      <c r="T1118" s="478" t="s">
        <v>456</v>
      </c>
      <c r="V1118" s="123">
        <f t="shared" si="91"/>
        <v>1440.7500243186951</v>
      </c>
    </row>
    <row r="1119" spans="1:22" ht="14.1" customHeight="1">
      <c r="A1119" s="138">
        <f t="shared" si="88"/>
        <v>1119</v>
      </c>
      <c r="B1119" s="121" t="s">
        <v>98</v>
      </c>
      <c r="C1119" s="121" t="s">
        <v>470</v>
      </c>
      <c r="D1119" s="285" t="s">
        <v>251</v>
      </c>
      <c r="E1119" s="180"/>
      <c r="F1119" s="121" t="s">
        <v>491</v>
      </c>
      <c r="G1119" s="121" t="s">
        <v>155</v>
      </c>
      <c r="H1119" s="121" t="s">
        <v>484</v>
      </c>
      <c r="I1119" s="121" t="s">
        <v>202</v>
      </c>
      <c r="J1119" s="482">
        <v>5.6500000953674316</v>
      </c>
      <c r="K1119" s="442">
        <v>1</v>
      </c>
      <c r="L1119" s="512"/>
      <c r="M1119" s="493">
        <v>12</v>
      </c>
      <c r="N1119" s="284"/>
      <c r="O1119" s="159" t="e">
        <f t="shared" si="89"/>
        <v>#DIV/0!</v>
      </c>
      <c r="P1119" s="159">
        <f t="shared" si="90"/>
        <v>0</v>
      </c>
      <c r="Q1119" s="160">
        <f>IF(M1119="nio",0,IF(M1119&gt;0,VLOOKUP(G1119,'3-Productie normen'!A:L,VLOOKUP(M1119,'3-Productie normen'!O:P,2,FALSE),FALSE)))</f>
        <v>0</v>
      </c>
      <c r="R1119" s="160">
        <f t="shared" si="87"/>
        <v>0</v>
      </c>
      <c r="S1119" s="161" t="str">
        <f>VLOOKUP(G1119,'3-Productie normen'!A:L,10,FALSE)</f>
        <v>V</v>
      </c>
      <c r="T1119" s="478" t="s">
        <v>456</v>
      </c>
      <c r="V1119" s="123">
        <f t="shared" si="91"/>
        <v>67.80000114440918</v>
      </c>
    </row>
    <row r="1120" spans="1:22" ht="14.1" customHeight="1">
      <c r="A1120" s="138">
        <f t="shared" si="88"/>
        <v>1120</v>
      </c>
      <c r="B1120" s="121" t="s">
        <v>98</v>
      </c>
      <c r="C1120" s="121" t="s">
        <v>470</v>
      </c>
      <c r="D1120" s="285" t="s">
        <v>251</v>
      </c>
      <c r="E1120" s="180"/>
      <c r="F1120" s="121" t="s">
        <v>485</v>
      </c>
      <c r="G1120" s="121" t="s">
        <v>165</v>
      </c>
      <c r="H1120" s="121" t="s">
        <v>484</v>
      </c>
      <c r="I1120" s="121" t="s">
        <v>202</v>
      </c>
      <c r="J1120" s="482">
        <v>18.350000381469727</v>
      </c>
      <c r="K1120" s="442">
        <v>1</v>
      </c>
      <c r="L1120" s="512"/>
      <c r="M1120" s="493">
        <v>255</v>
      </c>
      <c r="N1120" s="284"/>
      <c r="O1120" s="159" t="e">
        <f t="shared" si="89"/>
        <v>#DIV/0!</v>
      </c>
      <c r="P1120" s="159">
        <f t="shared" si="90"/>
        <v>0</v>
      </c>
      <c r="Q1120" s="160">
        <f>IF(M1120="nio",0,IF(M1120&gt;0,VLOOKUP(G1120,'3-Productie normen'!A:L,VLOOKUP(M1120,'3-Productie normen'!O:P,2,FALSE),FALSE)))</f>
        <v>0</v>
      </c>
      <c r="R1120" s="160">
        <f t="shared" si="87"/>
        <v>0</v>
      </c>
      <c r="S1120" s="161" t="str">
        <f>VLOOKUP(G1120,'3-Productie normen'!A:L,10,FALSE)</f>
        <v>B</v>
      </c>
      <c r="T1120" s="478" t="s">
        <v>456</v>
      </c>
      <c r="V1120" s="123">
        <f t="shared" si="91"/>
        <v>4679.2500972747803</v>
      </c>
    </row>
    <row r="1121" spans="1:22" ht="14.1" customHeight="1">
      <c r="A1121" s="138">
        <f t="shared" si="88"/>
        <v>1121</v>
      </c>
      <c r="B1121" s="121" t="s">
        <v>98</v>
      </c>
      <c r="C1121" s="121" t="s">
        <v>470</v>
      </c>
      <c r="D1121" s="285" t="s">
        <v>251</v>
      </c>
      <c r="E1121" s="180"/>
      <c r="F1121" s="121" t="s">
        <v>280</v>
      </c>
      <c r="G1121" s="121" t="s">
        <v>157</v>
      </c>
      <c r="H1121" s="121" t="s">
        <v>191</v>
      </c>
      <c r="I1121" s="121" t="s">
        <v>192</v>
      </c>
      <c r="J1121" s="482">
        <v>1.8999999761581421</v>
      </c>
      <c r="K1121" s="442">
        <v>1</v>
      </c>
      <c r="L1121" s="512"/>
      <c r="M1121" s="493">
        <v>255</v>
      </c>
      <c r="N1121" s="284"/>
      <c r="O1121" s="159" t="e">
        <f t="shared" si="89"/>
        <v>#DIV/0!</v>
      </c>
      <c r="P1121" s="159">
        <f t="shared" si="90"/>
        <v>0</v>
      </c>
      <c r="Q1121" s="160">
        <f>IF(M1121="nio",0,IF(M1121&gt;0,VLOOKUP(G1121,'3-Productie normen'!A:L,VLOOKUP(M1121,'3-Productie normen'!O:P,2,FALSE),FALSE)))</f>
        <v>0</v>
      </c>
      <c r="R1121" s="160">
        <f t="shared" si="87"/>
        <v>0</v>
      </c>
      <c r="S1121" s="161" t="str">
        <f>VLOOKUP(G1121,'3-Productie normen'!A:L,10,FALSE)</f>
        <v>V</v>
      </c>
      <c r="T1121" s="478" t="s">
        <v>456</v>
      </c>
      <c r="V1121" s="123">
        <f t="shared" si="91"/>
        <v>484.49999392032623</v>
      </c>
    </row>
    <row r="1122" spans="1:22" ht="14.1" customHeight="1">
      <c r="A1122" s="138">
        <f t="shared" si="88"/>
        <v>1122</v>
      </c>
      <c r="B1122" s="121" t="s">
        <v>98</v>
      </c>
      <c r="C1122" s="121" t="s">
        <v>470</v>
      </c>
      <c r="D1122" s="285" t="s">
        <v>251</v>
      </c>
      <c r="E1122" s="180"/>
      <c r="F1122" s="121" t="s">
        <v>490</v>
      </c>
      <c r="G1122" s="121" t="s">
        <v>138</v>
      </c>
      <c r="H1122" s="121" t="s">
        <v>191</v>
      </c>
      <c r="I1122" s="121" t="s">
        <v>192</v>
      </c>
      <c r="J1122" s="482">
        <v>4.75</v>
      </c>
      <c r="K1122" s="442">
        <v>1</v>
      </c>
      <c r="L1122" s="512"/>
      <c r="M1122" s="493">
        <v>255</v>
      </c>
      <c r="N1122" s="284"/>
      <c r="O1122" s="159" t="e">
        <f t="shared" si="89"/>
        <v>#DIV/0!</v>
      </c>
      <c r="P1122" s="159">
        <f t="shared" si="90"/>
        <v>0</v>
      </c>
      <c r="Q1122" s="160">
        <f>IF(M1122="nio",0,IF(M1122&gt;0,VLOOKUP(G1122,'3-Productie normen'!A:L,VLOOKUP(M1122,'3-Productie normen'!O:P,2,FALSE),FALSE)))</f>
        <v>0</v>
      </c>
      <c r="R1122" s="160">
        <f t="shared" si="87"/>
        <v>0</v>
      </c>
      <c r="S1122" s="161" t="str">
        <f>VLOOKUP(G1122,'3-Productie normen'!A:L,10,FALSE)</f>
        <v>B</v>
      </c>
      <c r="T1122" s="478" t="s">
        <v>456</v>
      </c>
      <c r="V1122" s="123">
        <f t="shared" si="91"/>
        <v>1211.25</v>
      </c>
    </row>
    <row r="1123" spans="1:22" ht="14.1" customHeight="1">
      <c r="A1123" s="138">
        <f t="shared" si="88"/>
        <v>1123</v>
      </c>
      <c r="B1123" s="121" t="s">
        <v>98</v>
      </c>
      <c r="C1123" s="121" t="s">
        <v>470</v>
      </c>
      <c r="D1123" s="285" t="s">
        <v>251</v>
      </c>
      <c r="E1123" s="180"/>
      <c r="F1123" s="121" t="s">
        <v>474</v>
      </c>
      <c r="G1123" s="121" t="s">
        <v>155</v>
      </c>
      <c r="H1123" s="121" t="s">
        <v>484</v>
      </c>
      <c r="I1123" s="121" t="s">
        <v>202</v>
      </c>
      <c r="J1123" s="482">
        <v>13.800000190734863</v>
      </c>
      <c r="K1123" s="442">
        <v>1</v>
      </c>
      <c r="L1123" s="512"/>
      <c r="M1123" s="493">
        <v>12</v>
      </c>
      <c r="N1123" s="284"/>
      <c r="O1123" s="159" t="e">
        <f t="shared" si="89"/>
        <v>#DIV/0!</v>
      </c>
      <c r="P1123" s="159">
        <f t="shared" si="90"/>
        <v>0</v>
      </c>
      <c r="Q1123" s="160">
        <f>IF(M1123="nio",0,IF(M1123&gt;0,VLOOKUP(G1123,'3-Productie normen'!A:L,VLOOKUP(M1123,'3-Productie normen'!O:P,2,FALSE),FALSE)))</f>
        <v>0</v>
      </c>
      <c r="R1123" s="160">
        <f t="shared" si="87"/>
        <v>0</v>
      </c>
      <c r="S1123" s="161" t="str">
        <f>VLOOKUP(G1123,'3-Productie normen'!A:L,10,FALSE)</f>
        <v>V</v>
      </c>
      <c r="T1123" s="478" t="s">
        <v>456</v>
      </c>
      <c r="V1123" s="123">
        <f t="shared" si="91"/>
        <v>165.60000228881836</v>
      </c>
    </row>
    <row r="1124" spans="1:22" ht="14.1" customHeight="1">
      <c r="A1124" s="138">
        <f t="shared" si="88"/>
        <v>1124</v>
      </c>
      <c r="B1124" s="121" t="s">
        <v>98</v>
      </c>
      <c r="C1124" s="121" t="s">
        <v>470</v>
      </c>
      <c r="D1124" s="285" t="s">
        <v>251</v>
      </c>
      <c r="E1124" s="180"/>
      <c r="F1124" s="121" t="s">
        <v>212</v>
      </c>
      <c r="G1124" s="121" t="s">
        <v>166</v>
      </c>
      <c r="H1124" s="121" t="s">
        <v>484</v>
      </c>
      <c r="I1124" s="121" t="s">
        <v>202</v>
      </c>
      <c r="J1124" s="482">
        <v>83.849998474121094</v>
      </c>
      <c r="K1124" s="442">
        <v>1</v>
      </c>
      <c r="L1124" s="512"/>
      <c r="M1124" s="493">
        <v>255</v>
      </c>
      <c r="N1124" s="284"/>
      <c r="O1124" s="159" t="e">
        <f t="shared" si="89"/>
        <v>#DIV/0!</v>
      </c>
      <c r="P1124" s="159">
        <f t="shared" si="90"/>
        <v>0</v>
      </c>
      <c r="Q1124" s="160">
        <f>IF(M1124="nio",0,IF(M1124&gt;0,VLOOKUP(G1124,'3-Productie normen'!A:L,VLOOKUP(M1124,'3-Productie normen'!O:P,2,FALSE),FALSE)))</f>
        <v>0</v>
      </c>
      <c r="R1124" s="160">
        <f t="shared" si="87"/>
        <v>0</v>
      </c>
      <c r="S1124" s="161" t="str">
        <f>VLOOKUP(G1124,'3-Productie normen'!A:L,10,FALSE)</f>
        <v>V</v>
      </c>
      <c r="T1124" s="478" t="s">
        <v>456</v>
      </c>
      <c r="V1124" s="123">
        <f t="shared" si="91"/>
        <v>21381.749610900879</v>
      </c>
    </row>
    <row r="1125" spans="1:22" ht="14.1" customHeight="1">
      <c r="A1125" s="138">
        <f t="shared" si="88"/>
        <v>1125</v>
      </c>
      <c r="B1125" s="121" t="s">
        <v>98</v>
      </c>
      <c r="C1125" s="121" t="s">
        <v>470</v>
      </c>
      <c r="D1125" s="285" t="s">
        <v>251</v>
      </c>
      <c r="E1125" s="180"/>
      <c r="F1125" s="121" t="s">
        <v>247</v>
      </c>
      <c r="G1125" s="121" t="s">
        <v>160</v>
      </c>
      <c r="H1125" s="121" t="s">
        <v>195</v>
      </c>
      <c r="I1125" s="121" t="s">
        <v>196</v>
      </c>
      <c r="J1125" s="482">
        <v>5.0500001907348633</v>
      </c>
      <c r="K1125" s="442">
        <v>1</v>
      </c>
      <c r="L1125" s="512"/>
      <c r="M1125" s="493">
        <v>255</v>
      </c>
      <c r="N1125" s="284"/>
      <c r="O1125" s="159" t="e">
        <f t="shared" si="89"/>
        <v>#DIV/0!</v>
      </c>
      <c r="P1125" s="159">
        <f t="shared" si="90"/>
        <v>0</v>
      </c>
      <c r="Q1125" s="160">
        <f>IF(M1125="nio",0,IF(M1125&gt;0,VLOOKUP(G1125,'3-Productie normen'!A:L,VLOOKUP(M1125,'3-Productie normen'!O:P,2,FALSE),FALSE)))</f>
        <v>0</v>
      </c>
      <c r="R1125" s="160">
        <f t="shared" si="87"/>
        <v>0</v>
      </c>
      <c r="S1125" s="161" t="str">
        <f>VLOOKUP(G1125,'3-Productie normen'!A:L,10,FALSE)</f>
        <v>S</v>
      </c>
      <c r="T1125" s="478" t="s">
        <v>456</v>
      </c>
      <c r="V1125" s="123">
        <f t="shared" si="91"/>
        <v>1287.7500486373901</v>
      </c>
    </row>
    <row r="1126" spans="1:22" ht="14.1" customHeight="1">
      <c r="A1126" s="138">
        <f t="shared" si="88"/>
        <v>1126</v>
      </c>
      <c r="B1126" s="121" t="s">
        <v>98</v>
      </c>
      <c r="C1126" s="121" t="s">
        <v>470</v>
      </c>
      <c r="D1126" s="285" t="s">
        <v>251</v>
      </c>
      <c r="E1126" s="180"/>
      <c r="F1126" s="121" t="s">
        <v>247</v>
      </c>
      <c r="G1126" s="121" t="s">
        <v>160</v>
      </c>
      <c r="H1126" s="121" t="s">
        <v>195</v>
      </c>
      <c r="I1126" s="121" t="s">
        <v>196</v>
      </c>
      <c r="J1126" s="482">
        <v>5.0500001907348633</v>
      </c>
      <c r="K1126" s="442">
        <v>1</v>
      </c>
      <c r="L1126" s="512"/>
      <c r="M1126" s="493">
        <v>255</v>
      </c>
      <c r="N1126" s="284"/>
      <c r="O1126" s="159" t="e">
        <f t="shared" si="89"/>
        <v>#DIV/0!</v>
      </c>
      <c r="P1126" s="159">
        <f t="shared" si="90"/>
        <v>0</v>
      </c>
      <c r="Q1126" s="160">
        <f>IF(M1126="nio",0,IF(M1126&gt;0,VLOOKUP(G1126,'3-Productie normen'!A:L,VLOOKUP(M1126,'3-Productie normen'!O:P,2,FALSE),FALSE)))</f>
        <v>0</v>
      </c>
      <c r="R1126" s="160">
        <f t="shared" si="87"/>
        <v>0</v>
      </c>
      <c r="S1126" s="161" t="str">
        <f>VLOOKUP(G1126,'3-Productie normen'!A:L,10,FALSE)</f>
        <v>S</v>
      </c>
      <c r="T1126" s="478" t="s">
        <v>456</v>
      </c>
      <c r="V1126" s="123">
        <f t="shared" si="91"/>
        <v>1287.7500486373901</v>
      </c>
    </row>
    <row r="1127" spans="1:22" ht="14.1" customHeight="1">
      <c r="A1127" s="138">
        <f t="shared" si="88"/>
        <v>1127</v>
      </c>
      <c r="B1127" s="121" t="s">
        <v>98</v>
      </c>
      <c r="C1127" s="121" t="s">
        <v>470</v>
      </c>
      <c r="D1127" s="285" t="s">
        <v>251</v>
      </c>
      <c r="E1127" s="180"/>
      <c r="F1127" s="121" t="s">
        <v>214</v>
      </c>
      <c r="G1127" s="121" t="s">
        <v>168</v>
      </c>
      <c r="H1127" s="121" t="s">
        <v>195</v>
      </c>
      <c r="I1127" s="121"/>
      <c r="J1127" s="482">
        <v>1.2000000476837158</v>
      </c>
      <c r="K1127" s="442">
        <v>1</v>
      </c>
      <c r="L1127" s="512"/>
      <c r="M1127" s="493" t="s">
        <v>216</v>
      </c>
      <c r="N1127" s="284"/>
      <c r="O1127" s="159">
        <f t="shared" si="89"/>
        <v>0</v>
      </c>
      <c r="P1127" s="159">
        <f t="shared" si="90"/>
        <v>0</v>
      </c>
      <c r="Q1127" s="160">
        <f>IF(M1127="nio",0,IF(M1127&gt;0,VLOOKUP(G1127,'3-Productie normen'!A:L,VLOOKUP(M1127,'3-Productie normen'!O:P,2,FALSE),FALSE)))</f>
        <v>0</v>
      </c>
      <c r="R1127" s="160">
        <f t="shared" si="87"/>
        <v>0</v>
      </c>
      <c r="S1127" s="161">
        <f>VLOOKUP(G1127,'3-Productie normen'!A:L,10,FALSE)</f>
        <v>0</v>
      </c>
      <c r="T1127" s="478" t="s">
        <v>456</v>
      </c>
      <c r="V1127" s="123">
        <f t="shared" si="91"/>
        <v>0</v>
      </c>
    </row>
    <row r="1128" spans="1:22" ht="14.1" customHeight="1">
      <c r="A1128" s="138">
        <f t="shared" si="88"/>
        <v>1128</v>
      </c>
      <c r="B1128" s="121" t="s">
        <v>98</v>
      </c>
      <c r="C1128" s="121" t="s">
        <v>470</v>
      </c>
      <c r="D1128" s="285" t="s">
        <v>251</v>
      </c>
      <c r="E1128" s="180"/>
      <c r="F1128" s="121" t="s">
        <v>242</v>
      </c>
      <c r="G1128" s="121" t="s">
        <v>167</v>
      </c>
      <c r="H1128" s="121" t="s">
        <v>191</v>
      </c>
      <c r="I1128" s="121"/>
      <c r="J1128" s="482">
        <v>5.1999998092651367</v>
      </c>
      <c r="K1128" s="442">
        <v>1</v>
      </c>
      <c r="L1128" s="512"/>
      <c r="M1128" s="493" t="s">
        <v>216</v>
      </c>
      <c r="N1128" s="284"/>
      <c r="O1128" s="159">
        <f t="shared" si="89"/>
        <v>0</v>
      </c>
      <c r="P1128" s="159">
        <f t="shared" si="90"/>
        <v>0</v>
      </c>
      <c r="Q1128" s="160">
        <f>IF(M1128="nio",0,IF(M1128&gt;0,VLOOKUP(G1128,'3-Productie normen'!A:L,VLOOKUP(M1128,'3-Productie normen'!O:P,2,FALSE),FALSE)))</f>
        <v>0</v>
      </c>
      <c r="R1128" s="160">
        <f t="shared" si="87"/>
        <v>0</v>
      </c>
      <c r="S1128" s="161">
        <f>VLOOKUP(G1128,'3-Productie normen'!A:L,10,FALSE)</f>
        <v>0</v>
      </c>
      <c r="T1128" s="478" t="s">
        <v>456</v>
      </c>
      <c r="V1128" s="123">
        <f t="shared" si="91"/>
        <v>0</v>
      </c>
    </row>
    <row r="1129" spans="1:22" ht="14.1" customHeight="1">
      <c r="A1129" s="138">
        <f t="shared" si="88"/>
        <v>1129</v>
      </c>
      <c r="B1129" s="121" t="s">
        <v>98</v>
      </c>
      <c r="C1129" s="121" t="s">
        <v>470</v>
      </c>
      <c r="D1129" s="285" t="s">
        <v>251</v>
      </c>
      <c r="E1129" s="180"/>
      <c r="F1129" s="121" t="s">
        <v>242</v>
      </c>
      <c r="G1129" s="121" t="s">
        <v>167</v>
      </c>
      <c r="H1129" s="121" t="s">
        <v>484</v>
      </c>
      <c r="I1129" s="121"/>
      <c r="J1129" s="482">
        <v>23.799999237060547</v>
      </c>
      <c r="K1129" s="442">
        <v>1</v>
      </c>
      <c r="L1129" s="512"/>
      <c r="M1129" s="493" t="s">
        <v>216</v>
      </c>
      <c r="N1129" s="284"/>
      <c r="O1129" s="159">
        <f t="shared" si="89"/>
        <v>0</v>
      </c>
      <c r="P1129" s="159">
        <f t="shared" si="90"/>
        <v>0</v>
      </c>
      <c r="Q1129" s="160">
        <f>IF(M1129="nio",0,IF(M1129&gt;0,VLOOKUP(G1129,'3-Productie normen'!A:L,VLOOKUP(M1129,'3-Productie normen'!O:P,2,FALSE),FALSE)))</f>
        <v>0</v>
      </c>
      <c r="R1129" s="160">
        <f t="shared" si="87"/>
        <v>0</v>
      </c>
      <c r="S1129" s="161">
        <f>VLOOKUP(G1129,'3-Productie normen'!A:L,10,FALSE)</f>
        <v>0</v>
      </c>
      <c r="T1129" s="478" t="s">
        <v>456</v>
      </c>
      <c r="V1129" s="123">
        <f t="shared" si="91"/>
        <v>0</v>
      </c>
    </row>
    <row r="1130" spans="1:22" ht="14.1" customHeight="1">
      <c r="A1130" s="138">
        <f t="shared" si="88"/>
        <v>1130</v>
      </c>
      <c r="B1130" s="121" t="s">
        <v>98</v>
      </c>
      <c r="C1130" s="121" t="s">
        <v>470</v>
      </c>
      <c r="D1130" s="285" t="s">
        <v>251</v>
      </c>
      <c r="E1130" s="180"/>
      <c r="F1130" s="121" t="s">
        <v>234</v>
      </c>
      <c r="G1130" s="121" t="s">
        <v>167</v>
      </c>
      <c r="H1130" s="121" t="s">
        <v>195</v>
      </c>
      <c r="I1130" s="121"/>
      <c r="J1130" s="482">
        <v>21.049999237060547</v>
      </c>
      <c r="K1130" s="442">
        <v>1</v>
      </c>
      <c r="L1130" s="512"/>
      <c r="M1130" s="493" t="s">
        <v>216</v>
      </c>
      <c r="N1130" s="284"/>
      <c r="O1130" s="159">
        <f t="shared" si="89"/>
        <v>0</v>
      </c>
      <c r="P1130" s="159">
        <f t="shared" si="90"/>
        <v>0</v>
      </c>
      <c r="Q1130" s="160">
        <f>IF(M1130="nio",0,IF(M1130&gt;0,VLOOKUP(G1130,'3-Productie normen'!A:L,VLOOKUP(M1130,'3-Productie normen'!O:P,2,FALSE),FALSE)))</f>
        <v>0</v>
      </c>
      <c r="R1130" s="160">
        <f t="shared" si="87"/>
        <v>0</v>
      </c>
      <c r="S1130" s="161">
        <f>VLOOKUP(G1130,'3-Productie normen'!A:L,10,FALSE)</f>
        <v>0</v>
      </c>
      <c r="T1130" s="478" t="s">
        <v>456</v>
      </c>
      <c r="V1130" s="123">
        <f t="shared" si="91"/>
        <v>0</v>
      </c>
    </row>
    <row r="1131" spans="1:22" ht="14.1" customHeight="1">
      <c r="A1131" s="138">
        <f t="shared" si="88"/>
        <v>1131</v>
      </c>
      <c r="B1131" s="121" t="s">
        <v>98</v>
      </c>
      <c r="C1131" s="121" t="s">
        <v>470</v>
      </c>
      <c r="D1131" s="285" t="s">
        <v>251</v>
      </c>
      <c r="E1131" s="180"/>
      <c r="F1131" s="121" t="s">
        <v>163</v>
      </c>
      <c r="G1131" s="121" t="s">
        <v>163</v>
      </c>
      <c r="H1131" s="121" t="s">
        <v>201</v>
      </c>
      <c r="I1131" s="121" t="s">
        <v>202</v>
      </c>
      <c r="J1131" s="482">
        <v>10</v>
      </c>
      <c r="K1131" s="442">
        <v>1</v>
      </c>
      <c r="L1131" s="512"/>
      <c r="M1131" s="493">
        <v>255</v>
      </c>
      <c r="N1131" s="284"/>
      <c r="O1131" s="159" t="e">
        <f t="shared" si="89"/>
        <v>#DIV/0!</v>
      </c>
      <c r="P1131" s="159">
        <f t="shared" si="90"/>
        <v>0</v>
      </c>
      <c r="Q1131" s="160">
        <f>IF(M1131="nio",0,IF(M1131&gt;0,VLOOKUP(G1131,'3-Productie normen'!A:L,VLOOKUP(M1131,'3-Productie normen'!O:P,2,FALSE),FALSE)))</f>
        <v>0</v>
      </c>
      <c r="R1131" s="160">
        <f t="shared" si="87"/>
        <v>0</v>
      </c>
      <c r="S1131" s="161" t="str">
        <f>VLOOKUP(G1131,'3-Productie normen'!A:L,10,FALSE)</f>
        <v>V</v>
      </c>
      <c r="T1131" s="478" t="s">
        <v>456</v>
      </c>
      <c r="V1131" s="123">
        <f t="shared" si="91"/>
        <v>2550</v>
      </c>
    </row>
    <row r="1132" spans="1:22" ht="14.1" customHeight="1">
      <c r="A1132" s="138">
        <f t="shared" si="88"/>
        <v>1132</v>
      </c>
      <c r="B1132" s="121" t="s">
        <v>98</v>
      </c>
      <c r="C1132" s="121" t="s">
        <v>470</v>
      </c>
      <c r="D1132" s="285" t="s">
        <v>251</v>
      </c>
      <c r="E1132" s="180"/>
      <c r="F1132" s="121" t="s">
        <v>486</v>
      </c>
      <c r="G1132" s="121" t="s">
        <v>138</v>
      </c>
      <c r="H1132" s="121" t="s">
        <v>484</v>
      </c>
      <c r="I1132" s="121" t="s">
        <v>202</v>
      </c>
      <c r="J1132" s="482">
        <v>32.950000762939453</v>
      </c>
      <c r="K1132" s="442">
        <v>1</v>
      </c>
      <c r="L1132" s="512"/>
      <c r="M1132" s="493">
        <v>255</v>
      </c>
      <c r="N1132" s="284"/>
      <c r="O1132" s="159" t="e">
        <f t="shared" si="89"/>
        <v>#DIV/0!</v>
      </c>
      <c r="P1132" s="159">
        <f t="shared" si="90"/>
        <v>0</v>
      </c>
      <c r="Q1132" s="160">
        <f>IF(M1132="nio",0,IF(M1132&gt;0,VLOOKUP(G1132,'3-Productie normen'!A:L,VLOOKUP(M1132,'3-Productie normen'!O:P,2,FALSE),FALSE)))</f>
        <v>0</v>
      </c>
      <c r="R1132" s="160">
        <f t="shared" si="87"/>
        <v>0</v>
      </c>
      <c r="S1132" s="161" t="str">
        <f>VLOOKUP(G1132,'3-Productie normen'!A:L,10,FALSE)</f>
        <v>B</v>
      </c>
      <c r="T1132" s="478" t="s">
        <v>456</v>
      </c>
      <c r="V1132" s="123">
        <f t="shared" si="91"/>
        <v>8402.2501945495605</v>
      </c>
    </row>
    <row r="1133" spans="1:22" ht="14.1" customHeight="1">
      <c r="A1133" s="138">
        <f t="shared" si="88"/>
        <v>1133</v>
      </c>
      <c r="B1133" s="121" t="s">
        <v>98</v>
      </c>
      <c r="C1133" s="121" t="s">
        <v>470</v>
      </c>
      <c r="D1133" s="285" t="s">
        <v>251</v>
      </c>
      <c r="E1133" s="180"/>
      <c r="F1133" s="121" t="s">
        <v>200</v>
      </c>
      <c r="G1133" s="121" t="s">
        <v>138</v>
      </c>
      <c r="H1133" s="121" t="s">
        <v>484</v>
      </c>
      <c r="I1133" s="121" t="s">
        <v>202</v>
      </c>
      <c r="J1133" s="482">
        <v>13.75</v>
      </c>
      <c r="K1133" s="442">
        <v>1</v>
      </c>
      <c r="L1133" s="512"/>
      <c r="M1133" s="493">
        <v>255</v>
      </c>
      <c r="N1133" s="284"/>
      <c r="O1133" s="159" t="e">
        <f t="shared" si="89"/>
        <v>#DIV/0!</v>
      </c>
      <c r="P1133" s="159">
        <f t="shared" si="90"/>
        <v>0</v>
      </c>
      <c r="Q1133" s="160">
        <f>IF(M1133="nio",0,IF(M1133&gt;0,VLOOKUP(G1133,'3-Productie normen'!A:L,VLOOKUP(M1133,'3-Productie normen'!O:P,2,FALSE),FALSE)))</f>
        <v>0</v>
      </c>
      <c r="R1133" s="160">
        <f t="shared" si="87"/>
        <v>0</v>
      </c>
      <c r="S1133" s="161" t="str">
        <f>VLOOKUP(G1133,'3-Productie normen'!A:L,10,FALSE)</f>
        <v>B</v>
      </c>
      <c r="T1133" s="478" t="s">
        <v>456</v>
      </c>
      <c r="V1133" s="123">
        <f t="shared" si="91"/>
        <v>3506.25</v>
      </c>
    </row>
    <row r="1134" spans="1:22" ht="14.1" customHeight="1">
      <c r="A1134" s="138">
        <f t="shared" si="88"/>
        <v>1134</v>
      </c>
      <c r="B1134" s="121" t="s">
        <v>98</v>
      </c>
      <c r="C1134" s="121" t="s">
        <v>470</v>
      </c>
      <c r="D1134" s="285" t="s">
        <v>251</v>
      </c>
      <c r="E1134" s="180"/>
      <c r="F1134" s="121" t="s">
        <v>486</v>
      </c>
      <c r="G1134" s="121" t="s">
        <v>138</v>
      </c>
      <c r="H1134" s="121" t="s">
        <v>484</v>
      </c>
      <c r="I1134" s="121" t="s">
        <v>202</v>
      </c>
      <c r="J1134" s="482">
        <v>21.049999237060547</v>
      </c>
      <c r="K1134" s="442">
        <v>1</v>
      </c>
      <c r="L1134" s="512"/>
      <c r="M1134" s="493">
        <v>255</v>
      </c>
      <c r="N1134" s="284"/>
      <c r="O1134" s="159" t="e">
        <f t="shared" si="89"/>
        <v>#DIV/0!</v>
      </c>
      <c r="P1134" s="159">
        <f t="shared" si="90"/>
        <v>0</v>
      </c>
      <c r="Q1134" s="160">
        <f>IF(M1134="nio",0,IF(M1134&gt;0,VLOOKUP(G1134,'3-Productie normen'!A:L,VLOOKUP(M1134,'3-Productie normen'!O:P,2,FALSE),FALSE)))</f>
        <v>0</v>
      </c>
      <c r="R1134" s="160">
        <f t="shared" si="87"/>
        <v>0</v>
      </c>
      <c r="S1134" s="161" t="str">
        <f>VLOOKUP(G1134,'3-Productie normen'!A:L,10,FALSE)</f>
        <v>B</v>
      </c>
      <c r="T1134" s="478" t="s">
        <v>456</v>
      </c>
      <c r="V1134" s="123">
        <f t="shared" si="91"/>
        <v>5367.7498054504395</v>
      </c>
    </row>
    <row r="1135" spans="1:22" ht="14.1" customHeight="1">
      <c r="A1135" s="138">
        <f t="shared" si="88"/>
        <v>1135</v>
      </c>
      <c r="B1135" s="121" t="s">
        <v>98</v>
      </c>
      <c r="C1135" s="121" t="s">
        <v>470</v>
      </c>
      <c r="D1135" s="285" t="s">
        <v>251</v>
      </c>
      <c r="E1135" s="180"/>
      <c r="F1135" s="121" t="s">
        <v>486</v>
      </c>
      <c r="G1135" s="121" t="s">
        <v>138</v>
      </c>
      <c r="H1135" s="121" t="s">
        <v>484</v>
      </c>
      <c r="I1135" s="121" t="s">
        <v>202</v>
      </c>
      <c r="J1135" s="482">
        <v>26.649999618530273</v>
      </c>
      <c r="K1135" s="442">
        <v>1</v>
      </c>
      <c r="L1135" s="512"/>
      <c r="M1135" s="493">
        <v>255</v>
      </c>
      <c r="N1135" s="284"/>
      <c r="O1135" s="159" t="e">
        <f t="shared" si="89"/>
        <v>#DIV/0!</v>
      </c>
      <c r="P1135" s="159">
        <f t="shared" si="90"/>
        <v>0</v>
      </c>
      <c r="Q1135" s="160">
        <f>IF(M1135="nio",0,IF(M1135&gt;0,VLOOKUP(G1135,'3-Productie normen'!A:L,VLOOKUP(M1135,'3-Productie normen'!O:P,2,FALSE),FALSE)))</f>
        <v>0</v>
      </c>
      <c r="R1135" s="160">
        <f t="shared" si="87"/>
        <v>0</v>
      </c>
      <c r="S1135" s="161" t="str">
        <f>VLOOKUP(G1135,'3-Productie normen'!A:L,10,FALSE)</f>
        <v>B</v>
      </c>
      <c r="T1135" s="478" t="s">
        <v>456</v>
      </c>
      <c r="V1135" s="123">
        <f t="shared" si="91"/>
        <v>6795.7499027252197</v>
      </c>
    </row>
    <row r="1136" spans="1:22" ht="14.1" customHeight="1">
      <c r="A1136" s="138">
        <f t="shared" si="88"/>
        <v>1136</v>
      </c>
      <c r="B1136" s="121" t="s">
        <v>98</v>
      </c>
      <c r="C1136" s="121" t="s">
        <v>470</v>
      </c>
      <c r="D1136" s="285" t="s">
        <v>251</v>
      </c>
      <c r="E1136" s="180"/>
      <c r="F1136" s="121" t="s">
        <v>200</v>
      </c>
      <c r="G1136" s="121" t="s">
        <v>138</v>
      </c>
      <c r="H1136" s="121" t="s">
        <v>484</v>
      </c>
      <c r="I1136" s="121" t="s">
        <v>202</v>
      </c>
      <c r="J1136" s="482">
        <v>14.199999809265137</v>
      </c>
      <c r="K1136" s="442">
        <v>1</v>
      </c>
      <c r="L1136" s="512"/>
      <c r="M1136" s="493">
        <v>255</v>
      </c>
      <c r="N1136" s="284"/>
      <c r="O1136" s="159" t="e">
        <f t="shared" si="89"/>
        <v>#DIV/0!</v>
      </c>
      <c r="P1136" s="159">
        <f t="shared" si="90"/>
        <v>0</v>
      </c>
      <c r="Q1136" s="160">
        <f>IF(M1136="nio",0,IF(M1136&gt;0,VLOOKUP(G1136,'3-Productie normen'!A:L,VLOOKUP(M1136,'3-Productie normen'!O:P,2,FALSE),FALSE)))</f>
        <v>0</v>
      </c>
      <c r="R1136" s="160">
        <f t="shared" si="87"/>
        <v>0</v>
      </c>
      <c r="S1136" s="161" t="str">
        <f>VLOOKUP(G1136,'3-Productie normen'!A:L,10,FALSE)</f>
        <v>B</v>
      </c>
      <c r="T1136" s="478" t="s">
        <v>456</v>
      </c>
      <c r="V1136" s="123">
        <f t="shared" si="91"/>
        <v>3620.9999513626099</v>
      </c>
    </row>
    <row r="1137" spans="1:22" ht="14.1" customHeight="1">
      <c r="A1137" s="138">
        <f t="shared" si="88"/>
        <v>1137</v>
      </c>
      <c r="B1137" s="121" t="s">
        <v>98</v>
      </c>
      <c r="C1137" s="121" t="s">
        <v>470</v>
      </c>
      <c r="D1137" s="285" t="s">
        <v>251</v>
      </c>
      <c r="E1137" s="180"/>
      <c r="F1137" s="121" t="s">
        <v>200</v>
      </c>
      <c r="G1137" s="121" t="s">
        <v>138</v>
      </c>
      <c r="H1137" s="121" t="s">
        <v>484</v>
      </c>
      <c r="I1137" s="121" t="s">
        <v>202</v>
      </c>
      <c r="J1137" s="482">
        <v>29.649999618530273</v>
      </c>
      <c r="K1137" s="442">
        <v>1</v>
      </c>
      <c r="L1137" s="512"/>
      <c r="M1137" s="493">
        <v>255</v>
      </c>
      <c r="N1137" s="284"/>
      <c r="O1137" s="159" t="e">
        <f t="shared" si="89"/>
        <v>#DIV/0!</v>
      </c>
      <c r="P1137" s="159">
        <f t="shared" si="90"/>
        <v>0</v>
      </c>
      <c r="Q1137" s="160">
        <f>IF(M1137="nio",0,IF(M1137&gt;0,VLOOKUP(G1137,'3-Productie normen'!A:L,VLOOKUP(M1137,'3-Productie normen'!O:P,2,FALSE),FALSE)))</f>
        <v>0</v>
      </c>
      <c r="R1137" s="160">
        <f t="shared" si="87"/>
        <v>0</v>
      </c>
      <c r="S1137" s="161" t="str">
        <f>VLOOKUP(G1137,'3-Productie normen'!A:L,10,FALSE)</f>
        <v>B</v>
      </c>
      <c r="T1137" s="478" t="s">
        <v>456</v>
      </c>
      <c r="V1137" s="123">
        <f t="shared" si="91"/>
        <v>7560.7499027252197</v>
      </c>
    </row>
    <row r="1138" spans="1:22" ht="14.1" customHeight="1">
      <c r="A1138" s="138">
        <f t="shared" si="88"/>
        <v>1138</v>
      </c>
      <c r="B1138" s="121" t="s">
        <v>98</v>
      </c>
      <c r="C1138" s="121" t="s">
        <v>470</v>
      </c>
      <c r="D1138" s="285" t="s">
        <v>251</v>
      </c>
      <c r="E1138" s="180"/>
      <c r="F1138" s="121" t="s">
        <v>200</v>
      </c>
      <c r="G1138" s="121" t="s">
        <v>138</v>
      </c>
      <c r="H1138" s="121" t="s">
        <v>484</v>
      </c>
      <c r="I1138" s="121" t="s">
        <v>202</v>
      </c>
      <c r="J1138" s="482">
        <v>13.149999618530273</v>
      </c>
      <c r="K1138" s="442">
        <v>1</v>
      </c>
      <c r="L1138" s="512"/>
      <c r="M1138" s="493">
        <v>255</v>
      </c>
      <c r="N1138" s="284"/>
      <c r="O1138" s="159" t="e">
        <f t="shared" si="89"/>
        <v>#DIV/0!</v>
      </c>
      <c r="P1138" s="159">
        <f t="shared" si="90"/>
        <v>0</v>
      </c>
      <c r="Q1138" s="160">
        <f>IF(M1138="nio",0,IF(M1138&gt;0,VLOOKUP(G1138,'3-Productie normen'!A:L,VLOOKUP(M1138,'3-Productie normen'!O:P,2,FALSE),FALSE)))</f>
        <v>0</v>
      </c>
      <c r="R1138" s="160">
        <f t="shared" si="87"/>
        <v>0</v>
      </c>
      <c r="S1138" s="161" t="str">
        <f>VLOOKUP(G1138,'3-Productie normen'!A:L,10,FALSE)</f>
        <v>B</v>
      </c>
      <c r="T1138" s="478" t="s">
        <v>456</v>
      </c>
      <c r="V1138" s="123">
        <f t="shared" si="91"/>
        <v>3353.2499027252197</v>
      </c>
    </row>
    <row r="1139" spans="1:22" ht="14.1" customHeight="1">
      <c r="A1139" s="138">
        <f t="shared" si="88"/>
        <v>1139</v>
      </c>
      <c r="B1139" s="121" t="s">
        <v>98</v>
      </c>
      <c r="C1139" s="121" t="s">
        <v>470</v>
      </c>
      <c r="D1139" s="285" t="s">
        <v>251</v>
      </c>
      <c r="E1139" s="180"/>
      <c r="F1139" s="121" t="s">
        <v>488</v>
      </c>
      <c r="G1139" s="121" t="s">
        <v>166</v>
      </c>
      <c r="H1139" s="121" t="s">
        <v>484</v>
      </c>
      <c r="I1139" s="121" t="s">
        <v>202</v>
      </c>
      <c r="J1139" s="482">
        <v>6.25</v>
      </c>
      <c r="K1139" s="442">
        <v>1</v>
      </c>
      <c r="L1139" s="512"/>
      <c r="M1139" s="493">
        <v>255</v>
      </c>
      <c r="N1139" s="284"/>
      <c r="O1139" s="159" t="e">
        <f t="shared" si="89"/>
        <v>#DIV/0!</v>
      </c>
      <c r="P1139" s="159">
        <f t="shared" si="90"/>
        <v>0</v>
      </c>
      <c r="Q1139" s="160">
        <f>IF(M1139="nio",0,IF(M1139&gt;0,VLOOKUP(G1139,'3-Productie normen'!A:L,VLOOKUP(M1139,'3-Productie normen'!O:P,2,FALSE),FALSE)))</f>
        <v>0</v>
      </c>
      <c r="R1139" s="160">
        <f t="shared" si="87"/>
        <v>0</v>
      </c>
      <c r="S1139" s="161" t="str">
        <f>VLOOKUP(G1139,'3-Productie normen'!A:L,10,FALSE)</f>
        <v>V</v>
      </c>
      <c r="T1139" s="478" t="s">
        <v>456</v>
      </c>
      <c r="V1139" s="123">
        <f t="shared" si="91"/>
        <v>1593.75</v>
      </c>
    </row>
    <row r="1140" spans="1:22" ht="14.1" customHeight="1">
      <c r="A1140" s="138">
        <f t="shared" si="88"/>
        <v>1140</v>
      </c>
      <c r="B1140" s="121" t="s">
        <v>98</v>
      </c>
      <c r="C1140" s="121" t="s">
        <v>470</v>
      </c>
      <c r="D1140" s="285" t="s">
        <v>251</v>
      </c>
      <c r="E1140" s="180"/>
      <c r="F1140" s="121" t="s">
        <v>487</v>
      </c>
      <c r="G1140" s="121" t="s">
        <v>157</v>
      </c>
      <c r="H1140" s="121" t="s">
        <v>191</v>
      </c>
      <c r="I1140" s="121" t="s">
        <v>192</v>
      </c>
      <c r="J1140" s="482">
        <v>38.700000762939453</v>
      </c>
      <c r="K1140" s="442">
        <v>1</v>
      </c>
      <c r="L1140" s="512"/>
      <c r="M1140" s="493">
        <v>255</v>
      </c>
      <c r="N1140" s="284"/>
      <c r="O1140" s="159" t="e">
        <f t="shared" si="89"/>
        <v>#DIV/0!</v>
      </c>
      <c r="P1140" s="159">
        <f t="shared" si="90"/>
        <v>0</v>
      </c>
      <c r="Q1140" s="160">
        <f>IF(M1140="nio",0,IF(M1140&gt;0,VLOOKUP(G1140,'3-Productie normen'!A:L,VLOOKUP(M1140,'3-Productie normen'!O:P,2,FALSE),FALSE)))</f>
        <v>0</v>
      </c>
      <c r="R1140" s="160">
        <f t="shared" si="87"/>
        <v>0</v>
      </c>
      <c r="S1140" s="161" t="str">
        <f>VLOOKUP(G1140,'3-Productie normen'!A:L,10,FALSE)</f>
        <v>V</v>
      </c>
      <c r="T1140" s="478" t="s">
        <v>456</v>
      </c>
      <c r="V1140" s="123">
        <f t="shared" si="91"/>
        <v>9868.5001945495605</v>
      </c>
    </row>
    <row r="1141" spans="1:22" ht="14.1" customHeight="1">
      <c r="A1141" s="138">
        <f t="shared" si="88"/>
        <v>1141</v>
      </c>
      <c r="B1141" s="121" t="s">
        <v>98</v>
      </c>
      <c r="C1141" s="121" t="s">
        <v>470</v>
      </c>
      <c r="D1141" s="285" t="s">
        <v>251</v>
      </c>
      <c r="E1141" s="180"/>
      <c r="F1141" s="121" t="s">
        <v>280</v>
      </c>
      <c r="G1141" s="121" t="s">
        <v>157</v>
      </c>
      <c r="H1141" s="121" t="s">
        <v>191</v>
      </c>
      <c r="I1141" s="121" t="s">
        <v>192</v>
      </c>
      <c r="J1141" s="482">
        <v>1.75</v>
      </c>
      <c r="K1141" s="442">
        <v>1</v>
      </c>
      <c r="L1141" s="512"/>
      <c r="M1141" s="493">
        <v>255</v>
      </c>
      <c r="N1141" s="284"/>
      <c r="O1141" s="159" t="e">
        <f t="shared" si="89"/>
        <v>#DIV/0!</v>
      </c>
      <c r="P1141" s="159">
        <f t="shared" si="90"/>
        <v>0</v>
      </c>
      <c r="Q1141" s="160">
        <f>IF(M1141="nio",0,IF(M1141&gt;0,VLOOKUP(G1141,'3-Productie normen'!A:L,VLOOKUP(M1141,'3-Productie normen'!O:P,2,FALSE),FALSE)))</f>
        <v>0</v>
      </c>
      <c r="R1141" s="160">
        <f t="shared" si="87"/>
        <v>0</v>
      </c>
      <c r="S1141" s="161" t="str">
        <f>VLOOKUP(G1141,'3-Productie normen'!A:L,10,FALSE)</f>
        <v>V</v>
      </c>
      <c r="T1141" s="478" t="s">
        <v>456</v>
      </c>
      <c r="V1141" s="123">
        <f t="shared" si="91"/>
        <v>446.25</v>
      </c>
    </row>
    <row r="1142" spans="1:22" ht="14.1" customHeight="1">
      <c r="A1142" s="138">
        <f t="shared" si="88"/>
        <v>1142</v>
      </c>
      <c r="B1142" s="121" t="s">
        <v>98</v>
      </c>
      <c r="C1142" s="121" t="s">
        <v>470</v>
      </c>
      <c r="D1142" s="285" t="s">
        <v>251</v>
      </c>
      <c r="E1142" s="180"/>
      <c r="F1142" s="121" t="s">
        <v>490</v>
      </c>
      <c r="G1142" s="121" t="s">
        <v>138</v>
      </c>
      <c r="H1142" s="121" t="s">
        <v>191</v>
      </c>
      <c r="I1142" s="121" t="s">
        <v>192</v>
      </c>
      <c r="J1142" s="482">
        <v>6.25</v>
      </c>
      <c r="K1142" s="442">
        <v>1</v>
      </c>
      <c r="L1142" s="512"/>
      <c r="M1142" s="493">
        <v>255</v>
      </c>
      <c r="N1142" s="284"/>
      <c r="O1142" s="159" t="e">
        <f t="shared" si="89"/>
        <v>#DIV/0!</v>
      </c>
      <c r="P1142" s="159">
        <f t="shared" si="90"/>
        <v>0</v>
      </c>
      <c r="Q1142" s="160">
        <f>IF(M1142="nio",0,IF(M1142&gt;0,VLOOKUP(G1142,'3-Productie normen'!A:L,VLOOKUP(M1142,'3-Productie normen'!O:P,2,FALSE),FALSE)))</f>
        <v>0</v>
      </c>
      <c r="R1142" s="160">
        <f t="shared" si="87"/>
        <v>0</v>
      </c>
      <c r="S1142" s="161" t="str">
        <f>VLOOKUP(G1142,'3-Productie normen'!A:L,10,FALSE)</f>
        <v>B</v>
      </c>
      <c r="T1142" s="478" t="s">
        <v>456</v>
      </c>
      <c r="V1142" s="123">
        <f t="shared" si="91"/>
        <v>1593.75</v>
      </c>
    </row>
    <row r="1143" spans="1:22" ht="14.1" customHeight="1">
      <c r="A1143" s="138">
        <f t="shared" si="88"/>
        <v>1143</v>
      </c>
      <c r="B1143" s="121" t="s">
        <v>98</v>
      </c>
      <c r="C1143" s="121" t="s">
        <v>470</v>
      </c>
      <c r="D1143" s="285" t="s">
        <v>251</v>
      </c>
      <c r="E1143" s="180"/>
      <c r="F1143" s="121" t="s">
        <v>489</v>
      </c>
      <c r="G1143" s="121" t="s">
        <v>138</v>
      </c>
      <c r="H1143" s="121" t="s">
        <v>484</v>
      </c>
      <c r="I1143" s="121" t="s">
        <v>202</v>
      </c>
      <c r="J1143" s="482">
        <v>5.25</v>
      </c>
      <c r="K1143" s="442">
        <v>1</v>
      </c>
      <c r="L1143" s="512"/>
      <c r="M1143" s="493">
        <v>255</v>
      </c>
      <c r="N1143" s="284"/>
      <c r="O1143" s="159" t="e">
        <f t="shared" si="89"/>
        <v>#DIV/0!</v>
      </c>
      <c r="P1143" s="159">
        <f t="shared" si="90"/>
        <v>0</v>
      </c>
      <c r="Q1143" s="160">
        <f>IF(M1143="nio",0,IF(M1143&gt;0,VLOOKUP(G1143,'3-Productie normen'!A:L,VLOOKUP(M1143,'3-Productie normen'!O:P,2,FALSE),FALSE)))</f>
        <v>0</v>
      </c>
      <c r="R1143" s="160">
        <f t="shared" si="87"/>
        <v>0</v>
      </c>
      <c r="S1143" s="161" t="str">
        <f>VLOOKUP(G1143,'3-Productie normen'!A:L,10,FALSE)</f>
        <v>B</v>
      </c>
      <c r="T1143" s="478" t="s">
        <v>456</v>
      </c>
      <c r="V1143" s="123">
        <f t="shared" si="91"/>
        <v>1338.75</v>
      </c>
    </row>
    <row r="1144" spans="1:22" ht="14.1" customHeight="1">
      <c r="A1144" s="138">
        <f t="shared" si="88"/>
        <v>1144</v>
      </c>
      <c r="B1144" s="121" t="s">
        <v>98</v>
      </c>
      <c r="C1144" s="121" t="s">
        <v>470</v>
      </c>
      <c r="D1144" s="285" t="s">
        <v>251</v>
      </c>
      <c r="E1144" s="180"/>
      <c r="F1144" s="121" t="s">
        <v>489</v>
      </c>
      <c r="G1144" s="121" t="s">
        <v>138</v>
      </c>
      <c r="H1144" s="121" t="s">
        <v>484</v>
      </c>
      <c r="I1144" s="121" t="s">
        <v>202</v>
      </c>
      <c r="J1144" s="482">
        <v>5.25</v>
      </c>
      <c r="K1144" s="442">
        <v>1</v>
      </c>
      <c r="L1144" s="512"/>
      <c r="M1144" s="493">
        <v>255</v>
      </c>
      <c r="N1144" s="284"/>
      <c r="O1144" s="159" t="e">
        <f t="shared" si="89"/>
        <v>#DIV/0!</v>
      </c>
      <c r="P1144" s="159">
        <f t="shared" si="90"/>
        <v>0</v>
      </c>
      <c r="Q1144" s="160">
        <f>IF(M1144="nio",0,IF(M1144&gt;0,VLOOKUP(G1144,'3-Productie normen'!A:L,VLOOKUP(M1144,'3-Productie normen'!O:P,2,FALSE),FALSE)))</f>
        <v>0</v>
      </c>
      <c r="R1144" s="160">
        <f t="shared" si="87"/>
        <v>0</v>
      </c>
      <c r="S1144" s="161" t="str">
        <f>VLOOKUP(G1144,'3-Productie normen'!A:L,10,FALSE)</f>
        <v>B</v>
      </c>
      <c r="T1144" s="478" t="s">
        <v>456</v>
      </c>
      <c r="V1144" s="123">
        <f t="shared" si="91"/>
        <v>1338.75</v>
      </c>
    </row>
    <row r="1145" spans="1:22" ht="14.1" customHeight="1">
      <c r="A1145" s="138">
        <f t="shared" si="88"/>
        <v>1145</v>
      </c>
      <c r="B1145" s="121" t="s">
        <v>98</v>
      </c>
      <c r="C1145" s="121" t="s">
        <v>470</v>
      </c>
      <c r="D1145" s="285" t="s">
        <v>251</v>
      </c>
      <c r="E1145" s="180"/>
      <c r="F1145" s="121" t="s">
        <v>489</v>
      </c>
      <c r="G1145" s="121" t="s">
        <v>138</v>
      </c>
      <c r="H1145" s="121" t="s">
        <v>484</v>
      </c>
      <c r="I1145" s="121" t="s">
        <v>202</v>
      </c>
      <c r="J1145" s="482">
        <v>5.25</v>
      </c>
      <c r="K1145" s="442">
        <v>1</v>
      </c>
      <c r="L1145" s="512"/>
      <c r="M1145" s="493">
        <v>255</v>
      </c>
      <c r="N1145" s="284"/>
      <c r="O1145" s="159" t="e">
        <f t="shared" si="89"/>
        <v>#DIV/0!</v>
      </c>
      <c r="P1145" s="159">
        <f t="shared" si="90"/>
        <v>0</v>
      </c>
      <c r="Q1145" s="160">
        <f>IF(M1145="nio",0,IF(M1145&gt;0,VLOOKUP(G1145,'3-Productie normen'!A:L,VLOOKUP(M1145,'3-Productie normen'!O:P,2,FALSE),FALSE)))</f>
        <v>0</v>
      </c>
      <c r="R1145" s="160">
        <f t="shared" si="87"/>
        <v>0</v>
      </c>
      <c r="S1145" s="161" t="str">
        <f>VLOOKUP(G1145,'3-Productie normen'!A:L,10,FALSE)</f>
        <v>B</v>
      </c>
      <c r="T1145" s="478" t="s">
        <v>456</v>
      </c>
      <c r="V1145" s="123">
        <f t="shared" si="91"/>
        <v>1338.75</v>
      </c>
    </row>
    <row r="1146" spans="1:22" ht="14.1" customHeight="1">
      <c r="A1146" s="138">
        <f t="shared" si="88"/>
        <v>1146</v>
      </c>
      <c r="B1146" s="121" t="s">
        <v>98</v>
      </c>
      <c r="C1146" s="121" t="s">
        <v>470</v>
      </c>
      <c r="D1146" s="285" t="s">
        <v>251</v>
      </c>
      <c r="E1146" s="180"/>
      <c r="F1146" s="121" t="s">
        <v>488</v>
      </c>
      <c r="G1146" s="121" t="s">
        <v>166</v>
      </c>
      <c r="H1146" s="121" t="s">
        <v>484</v>
      </c>
      <c r="I1146" s="121" t="s">
        <v>202</v>
      </c>
      <c r="J1146" s="482">
        <v>6.25</v>
      </c>
      <c r="K1146" s="442">
        <v>1</v>
      </c>
      <c r="L1146" s="512"/>
      <c r="M1146" s="493">
        <v>255</v>
      </c>
      <c r="N1146" s="284"/>
      <c r="O1146" s="159" t="e">
        <f t="shared" si="89"/>
        <v>#DIV/0!</v>
      </c>
      <c r="P1146" s="159">
        <f t="shared" si="90"/>
        <v>0</v>
      </c>
      <c r="Q1146" s="160">
        <f>IF(M1146="nio",0,IF(M1146&gt;0,VLOOKUP(G1146,'3-Productie normen'!A:L,VLOOKUP(M1146,'3-Productie normen'!O:P,2,FALSE),FALSE)))</f>
        <v>0</v>
      </c>
      <c r="R1146" s="160">
        <f t="shared" si="87"/>
        <v>0</v>
      </c>
      <c r="S1146" s="161" t="str">
        <f>VLOOKUP(G1146,'3-Productie normen'!A:L,10,FALSE)</f>
        <v>V</v>
      </c>
      <c r="T1146" s="478" t="s">
        <v>456</v>
      </c>
      <c r="V1146" s="123">
        <f t="shared" si="91"/>
        <v>1593.75</v>
      </c>
    </row>
    <row r="1147" spans="1:22" ht="14.1" customHeight="1">
      <c r="A1147" s="138">
        <f t="shared" si="88"/>
        <v>1147</v>
      </c>
      <c r="B1147" s="121" t="s">
        <v>98</v>
      </c>
      <c r="C1147" s="121" t="s">
        <v>470</v>
      </c>
      <c r="D1147" s="285" t="s">
        <v>251</v>
      </c>
      <c r="E1147" s="180"/>
      <c r="F1147" s="121" t="s">
        <v>212</v>
      </c>
      <c r="G1147" s="121" t="s">
        <v>166</v>
      </c>
      <c r="H1147" s="121" t="s">
        <v>484</v>
      </c>
      <c r="I1147" s="121" t="s">
        <v>202</v>
      </c>
      <c r="J1147" s="482">
        <v>79.949996948242188</v>
      </c>
      <c r="K1147" s="442">
        <v>1</v>
      </c>
      <c r="L1147" s="512"/>
      <c r="M1147" s="493">
        <v>255</v>
      </c>
      <c r="N1147" s="284"/>
      <c r="O1147" s="159" t="e">
        <f t="shared" si="89"/>
        <v>#DIV/0!</v>
      </c>
      <c r="P1147" s="159">
        <f t="shared" si="90"/>
        <v>0</v>
      </c>
      <c r="Q1147" s="160">
        <f>IF(M1147="nio",0,IF(M1147&gt;0,VLOOKUP(G1147,'3-Productie normen'!A:L,VLOOKUP(M1147,'3-Productie normen'!O:P,2,FALSE),FALSE)))</f>
        <v>0</v>
      </c>
      <c r="R1147" s="160">
        <f t="shared" si="87"/>
        <v>0</v>
      </c>
      <c r="S1147" s="161" t="str">
        <f>VLOOKUP(G1147,'3-Productie normen'!A:L,10,FALSE)</f>
        <v>V</v>
      </c>
      <c r="T1147" s="478" t="s">
        <v>456</v>
      </c>
      <c r="V1147" s="123">
        <f t="shared" si="91"/>
        <v>20387.249221801758</v>
      </c>
    </row>
    <row r="1148" spans="1:22" ht="14.1" customHeight="1">
      <c r="A1148" s="138">
        <f t="shared" si="88"/>
        <v>1148</v>
      </c>
      <c r="B1148" s="121" t="s">
        <v>98</v>
      </c>
      <c r="C1148" s="121" t="s">
        <v>470</v>
      </c>
      <c r="D1148" s="285" t="s">
        <v>251</v>
      </c>
      <c r="E1148" s="180"/>
      <c r="F1148" s="121" t="s">
        <v>163</v>
      </c>
      <c r="G1148" s="121" t="s">
        <v>163</v>
      </c>
      <c r="H1148" s="121" t="s">
        <v>201</v>
      </c>
      <c r="I1148" s="121" t="s">
        <v>202</v>
      </c>
      <c r="J1148" s="482">
        <v>10</v>
      </c>
      <c r="K1148" s="442">
        <v>1</v>
      </c>
      <c r="L1148" s="512"/>
      <c r="M1148" s="493">
        <v>255</v>
      </c>
      <c r="N1148" s="284"/>
      <c r="O1148" s="159" t="e">
        <f t="shared" si="89"/>
        <v>#DIV/0!</v>
      </c>
      <c r="P1148" s="159">
        <f t="shared" si="90"/>
        <v>0</v>
      </c>
      <c r="Q1148" s="160">
        <f>IF(M1148="nio",0,IF(M1148&gt;0,VLOOKUP(G1148,'3-Productie normen'!A:L,VLOOKUP(M1148,'3-Productie normen'!O:P,2,FALSE),FALSE)))</f>
        <v>0</v>
      </c>
      <c r="R1148" s="160">
        <f t="shared" si="87"/>
        <v>0</v>
      </c>
      <c r="S1148" s="161" t="str">
        <f>VLOOKUP(G1148,'3-Productie normen'!A:L,10,FALSE)</f>
        <v>V</v>
      </c>
      <c r="T1148" s="478" t="s">
        <v>456</v>
      </c>
      <c r="V1148" s="123">
        <f t="shared" si="91"/>
        <v>2550</v>
      </c>
    </row>
    <row r="1149" spans="1:22" ht="14.1" customHeight="1">
      <c r="A1149" s="138">
        <f t="shared" si="88"/>
        <v>1149</v>
      </c>
      <c r="B1149" s="121" t="s">
        <v>98</v>
      </c>
      <c r="C1149" s="121" t="s">
        <v>470</v>
      </c>
      <c r="D1149" s="285" t="s">
        <v>492</v>
      </c>
      <c r="E1149" s="121"/>
      <c r="F1149" s="121" t="s">
        <v>260</v>
      </c>
      <c r="G1149" s="121" t="s">
        <v>166</v>
      </c>
      <c r="H1149" s="121" t="s">
        <v>484</v>
      </c>
      <c r="I1149" s="121" t="s">
        <v>202</v>
      </c>
      <c r="J1149" s="482">
        <v>5</v>
      </c>
      <c r="K1149" s="442">
        <v>1</v>
      </c>
      <c r="L1149" s="512"/>
      <c r="M1149" s="493">
        <v>255</v>
      </c>
      <c r="N1149" s="284"/>
      <c r="O1149" s="159" t="e">
        <f t="shared" si="89"/>
        <v>#DIV/0!</v>
      </c>
      <c r="P1149" s="159">
        <f t="shared" si="90"/>
        <v>0</v>
      </c>
      <c r="Q1149" s="160">
        <f>IF(M1149="nio",0,IF(M1149&gt;0,VLOOKUP(G1149,'3-Productie normen'!A:L,VLOOKUP(M1149,'3-Productie normen'!O:P,2,FALSE),FALSE)))</f>
        <v>0</v>
      </c>
      <c r="R1149" s="160">
        <f t="shared" si="87"/>
        <v>0</v>
      </c>
      <c r="S1149" s="161" t="str">
        <f>VLOOKUP(G1149,'3-Productie normen'!A:L,10,FALSE)</f>
        <v>V</v>
      </c>
      <c r="T1149" s="478" t="s">
        <v>456</v>
      </c>
      <c r="V1149" s="123">
        <f t="shared" si="91"/>
        <v>1275</v>
      </c>
    </row>
    <row r="1150" spans="1:22" ht="14.1" customHeight="1">
      <c r="A1150" s="138">
        <f t="shared" si="88"/>
        <v>1150</v>
      </c>
      <c r="B1150" s="121" t="s">
        <v>98</v>
      </c>
      <c r="C1150" s="121" t="s">
        <v>470</v>
      </c>
      <c r="D1150" s="285" t="s">
        <v>492</v>
      </c>
      <c r="E1150" s="121"/>
      <c r="F1150" s="121" t="s">
        <v>242</v>
      </c>
      <c r="G1150" s="121" t="s">
        <v>167</v>
      </c>
      <c r="H1150" s="121" t="s">
        <v>191</v>
      </c>
      <c r="I1150" s="121"/>
      <c r="J1150" s="482">
        <v>1.6000000238418579</v>
      </c>
      <c r="K1150" s="442">
        <v>1</v>
      </c>
      <c r="L1150" s="512"/>
      <c r="M1150" s="493" t="s">
        <v>216</v>
      </c>
      <c r="N1150" s="284"/>
      <c r="O1150" s="159">
        <f t="shared" si="89"/>
        <v>0</v>
      </c>
      <c r="P1150" s="159">
        <f t="shared" si="90"/>
        <v>0</v>
      </c>
      <c r="Q1150" s="160">
        <f>IF(M1150="nio",0,IF(M1150&gt;0,VLOOKUP(G1150,'3-Productie normen'!A:L,VLOOKUP(M1150,'3-Productie normen'!O:P,2,FALSE),FALSE)))</f>
        <v>0</v>
      </c>
      <c r="R1150" s="160">
        <f t="shared" si="87"/>
        <v>0</v>
      </c>
      <c r="S1150" s="161">
        <f>VLOOKUP(G1150,'3-Productie normen'!A:L,10,FALSE)</f>
        <v>0</v>
      </c>
      <c r="T1150" s="478" t="s">
        <v>456</v>
      </c>
      <c r="V1150" s="123">
        <f t="shared" si="91"/>
        <v>0</v>
      </c>
    </row>
    <row r="1151" spans="1:22" ht="14.1" customHeight="1">
      <c r="A1151" s="138">
        <f t="shared" si="88"/>
        <v>1151</v>
      </c>
      <c r="B1151" s="121" t="s">
        <v>98</v>
      </c>
      <c r="C1151" s="121" t="s">
        <v>470</v>
      </c>
      <c r="D1151" s="285" t="s">
        <v>492</v>
      </c>
      <c r="E1151" s="121"/>
      <c r="F1151" s="121" t="s">
        <v>487</v>
      </c>
      <c r="G1151" s="121" t="s">
        <v>157</v>
      </c>
      <c r="H1151" s="121" t="s">
        <v>484</v>
      </c>
      <c r="I1151" s="121" t="s">
        <v>202</v>
      </c>
      <c r="J1151" s="482">
        <v>29.700000762939453</v>
      </c>
      <c r="K1151" s="442">
        <v>1</v>
      </c>
      <c r="L1151" s="512"/>
      <c r="M1151" s="493">
        <v>255</v>
      </c>
      <c r="N1151" s="284"/>
      <c r="O1151" s="159" t="e">
        <f t="shared" si="89"/>
        <v>#DIV/0!</v>
      </c>
      <c r="P1151" s="159">
        <f t="shared" si="90"/>
        <v>0</v>
      </c>
      <c r="Q1151" s="160">
        <f>IF(M1151="nio",0,IF(M1151&gt;0,VLOOKUP(G1151,'3-Productie normen'!A:L,VLOOKUP(M1151,'3-Productie normen'!O:P,2,FALSE),FALSE)))</f>
        <v>0</v>
      </c>
      <c r="R1151" s="160">
        <f t="shared" si="87"/>
        <v>0</v>
      </c>
      <c r="S1151" s="161" t="str">
        <f>VLOOKUP(G1151,'3-Productie normen'!A:L,10,FALSE)</f>
        <v>V</v>
      </c>
      <c r="T1151" s="478" t="s">
        <v>456</v>
      </c>
      <c r="V1151" s="123">
        <f t="shared" si="91"/>
        <v>7573.5001945495605</v>
      </c>
    </row>
    <row r="1152" spans="1:22" ht="14.1" customHeight="1">
      <c r="A1152" s="138">
        <f t="shared" si="88"/>
        <v>1152</v>
      </c>
      <c r="B1152" s="121" t="s">
        <v>98</v>
      </c>
      <c r="C1152" s="121" t="s">
        <v>470</v>
      </c>
      <c r="D1152" s="285" t="s">
        <v>492</v>
      </c>
      <c r="E1152" s="121"/>
      <c r="F1152" s="121" t="s">
        <v>486</v>
      </c>
      <c r="G1152" s="121" t="s">
        <v>138</v>
      </c>
      <c r="H1152" s="121" t="s">
        <v>484</v>
      </c>
      <c r="I1152" s="121" t="s">
        <v>202</v>
      </c>
      <c r="J1152" s="482">
        <v>19.899999618530273</v>
      </c>
      <c r="K1152" s="442">
        <v>1</v>
      </c>
      <c r="L1152" s="512"/>
      <c r="M1152" s="493">
        <v>255</v>
      </c>
      <c r="N1152" s="284"/>
      <c r="O1152" s="159" t="e">
        <f t="shared" si="89"/>
        <v>#DIV/0!</v>
      </c>
      <c r="P1152" s="159">
        <f t="shared" si="90"/>
        <v>0</v>
      </c>
      <c r="Q1152" s="160">
        <f>IF(M1152="nio",0,IF(M1152&gt;0,VLOOKUP(G1152,'3-Productie normen'!A:L,VLOOKUP(M1152,'3-Productie normen'!O:P,2,FALSE),FALSE)))</f>
        <v>0</v>
      </c>
      <c r="R1152" s="160">
        <f t="shared" si="87"/>
        <v>0</v>
      </c>
      <c r="S1152" s="161" t="str">
        <f>VLOOKUP(G1152,'3-Productie normen'!A:L,10,FALSE)</f>
        <v>B</v>
      </c>
      <c r="T1152" s="478" t="s">
        <v>456</v>
      </c>
      <c r="V1152" s="123">
        <f t="shared" si="91"/>
        <v>5074.4999027252197</v>
      </c>
    </row>
    <row r="1153" spans="1:22" ht="14.1" customHeight="1">
      <c r="A1153" s="138">
        <f t="shared" si="88"/>
        <v>1153</v>
      </c>
      <c r="B1153" s="121" t="s">
        <v>98</v>
      </c>
      <c r="C1153" s="121" t="s">
        <v>470</v>
      </c>
      <c r="D1153" s="285" t="s">
        <v>492</v>
      </c>
      <c r="E1153" s="121"/>
      <c r="F1153" s="121" t="s">
        <v>200</v>
      </c>
      <c r="G1153" s="121" t="s">
        <v>138</v>
      </c>
      <c r="H1153" s="121" t="s">
        <v>484</v>
      </c>
      <c r="I1153" s="121" t="s">
        <v>202</v>
      </c>
      <c r="J1153" s="482">
        <v>19.899999618530273</v>
      </c>
      <c r="K1153" s="442">
        <v>1</v>
      </c>
      <c r="L1153" s="512"/>
      <c r="M1153" s="493">
        <v>255</v>
      </c>
      <c r="N1153" s="284"/>
      <c r="O1153" s="159" t="e">
        <f t="shared" si="89"/>
        <v>#DIV/0!</v>
      </c>
      <c r="P1153" s="159">
        <f t="shared" si="90"/>
        <v>0</v>
      </c>
      <c r="Q1153" s="160">
        <f>IF(M1153="nio",0,IF(M1153&gt;0,VLOOKUP(G1153,'3-Productie normen'!A:L,VLOOKUP(M1153,'3-Productie normen'!O:P,2,FALSE),FALSE)))</f>
        <v>0</v>
      </c>
      <c r="R1153" s="160">
        <f t="shared" si="87"/>
        <v>0</v>
      </c>
      <c r="S1153" s="161" t="str">
        <f>VLOOKUP(G1153,'3-Productie normen'!A:L,10,FALSE)</f>
        <v>B</v>
      </c>
      <c r="T1153" s="478" t="s">
        <v>456</v>
      </c>
      <c r="V1153" s="123">
        <f t="shared" si="91"/>
        <v>5074.4999027252197</v>
      </c>
    </row>
    <row r="1154" spans="1:22" ht="14.1" customHeight="1">
      <c r="A1154" s="138">
        <f t="shared" si="88"/>
        <v>1154</v>
      </c>
      <c r="B1154" s="121" t="s">
        <v>98</v>
      </c>
      <c r="C1154" s="121" t="s">
        <v>470</v>
      </c>
      <c r="D1154" s="285" t="s">
        <v>492</v>
      </c>
      <c r="E1154" s="121"/>
      <c r="F1154" s="121" t="s">
        <v>486</v>
      </c>
      <c r="G1154" s="121" t="s">
        <v>138</v>
      </c>
      <c r="H1154" s="121" t="s">
        <v>484</v>
      </c>
      <c r="I1154" s="121" t="s">
        <v>202</v>
      </c>
      <c r="J1154" s="482">
        <v>19.899999618530273</v>
      </c>
      <c r="K1154" s="442">
        <v>1</v>
      </c>
      <c r="L1154" s="512"/>
      <c r="M1154" s="493">
        <v>255</v>
      </c>
      <c r="N1154" s="284"/>
      <c r="O1154" s="159" t="e">
        <f t="shared" si="89"/>
        <v>#DIV/0!</v>
      </c>
      <c r="P1154" s="159">
        <f t="shared" si="90"/>
        <v>0</v>
      </c>
      <c r="Q1154" s="160">
        <f>IF(M1154="nio",0,IF(M1154&gt;0,VLOOKUP(G1154,'3-Productie normen'!A:L,VLOOKUP(M1154,'3-Productie normen'!O:P,2,FALSE),FALSE)))</f>
        <v>0</v>
      </c>
      <c r="R1154" s="160">
        <f t="shared" ref="R1154:R1217" si="92">IF(N1154&gt;0,Q1154*$R$8,0)</f>
        <v>0</v>
      </c>
      <c r="S1154" s="161" t="str">
        <f>VLOOKUP(G1154,'3-Productie normen'!A:L,10,FALSE)</f>
        <v>B</v>
      </c>
      <c r="T1154" s="478" t="s">
        <v>456</v>
      </c>
      <c r="V1154" s="123">
        <f t="shared" si="91"/>
        <v>5074.4999027252197</v>
      </c>
    </row>
    <row r="1155" spans="1:22" ht="14.1" customHeight="1">
      <c r="A1155" s="138">
        <f t="shared" si="88"/>
        <v>1155</v>
      </c>
      <c r="B1155" s="121" t="s">
        <v>98</v>
      </c>
      <c r="C1155" s="121" t="s">
        <v>470</v>
      </c>
      <c r="D1155" s="285" t="s">
        <v>492</v>
      </c>
      <c r="E1155" s="121"/>
      <c r="F1155" s="121" t="s">
        <v>200</v>
      </c>
      <c r="G1155" s="121" t="s">
        <v>138</v>
      </c>
      <c r="H1155" s="121" t="s">
        <v>484</v>
      </c>
      <c r="I1155" s="121" t="s">
        <v>202</v>
      </c>
      <c r="J1155" s="482">
        <v>13.300000190734863</v>
      </c>
      <c r="K1155" s="442">
        <v>1</v>
      </c>
      <c r="L1155" s="512"/>
      <c r="M1155" s="493">
        <v>255</v>
      </c>
      <c r="N1155" s="284"/>
      <c r="O1155" s="159" t="e">
        <f t="shared" si="89"/>
        <v>#DIV/0!</v>
      </c>
      <c r="P1155" s="159">
        <f t="shared" si="90"/>
        <v>0</v>
      </c>
      <c r="Q1155" s="160">
        <f>IF(M1155="nio",0,IF(M1155&gt;0,VLOOKUP(G1155,'3-Productie normen'!A:L,VLOOKUP(M1155,'3-Productie normen'!O:P,2,FALSE),FALSE)))</f>
        <v>0</v>
      </c>
      <c r="R1155" s="160">
        <f t="shared" si="92"/>
        <v>0</v>
      </c>
      <c r="S1155" s="161" t="str">
        <f>VLOOKUP(G1155,'3-Productie normen'!A:L,10,FALSE)</f>
        <v>B</v>
      </c>
      <c r="T1155" s="478" t="s">
        <v>456</v>
      </c>
      <c r="V1155" s="123">
        <f t="shared" si="91"/>
        <v>3391.5000486373901</v>
      </c>
    </row>
    <row r="1156" spans="1:22" ht="14.1" customHeight="1">
      <c r="A1156" s="138">
        <f t="shared" si="88"/>
        <v>1156</v>
      </c>
      <c r="B1156" s="121" t="s">
        <v>98</v>
      </c>
      <c r="C1156" s="121" t="s">
        <v>470</v>
      </c>
      <c r="D1156" s="285" t="s">
        <v>492</v>
      </c>
      <c r="E1156" s="121"/>
      <c r="F1156" s="121" t="s">
        <v>486</v>
      </c>
      <c r="G1156" s="121" t="s">
        <v>138</v>
      </c>
      <c r="H1156" s="121" t="s">
        <v>484</v>
      </c>
      <c r="I1156" s="121" t="s">
        <v>202</v>
      </c>
      <c r="J1156" s="482">
        <v>28.049999237060547</v>
      </c>
      <c r="K1156" s="442">
        <v>1</v>
      </c>
      <c r="L1156" s="512"/>
      <c r="M1156" s="493">
        <v>255</v>
      </c>
      <c r="N1156" s="284"/>
      <c r="O1156" s="159" t="e">
        <f t="shared" si="89"/>
        <v>#DIV/0!</v>
      </c>
      <c r="P1156" s="159">
        <f t="shared" si="90"/>
        <v>0</v>
      </c>
      <c r="Q1156" s="160">
        <f>IF(M1156="nio",0,IF(M1156&gt;0,VLOOKUP(G1156,'3-Productie normen'!A:L,VLOOKUP(M1156,'3-Productie normen'!O:P,2,FALSE),FALSE)))</f>
        <v>0</v>
      </c>
      <c r="R1156" s="160">
        <f t="shared" si="92"/>
        <v>0</v>
      </c>
      <c r="S1156" s="161" t="str">
        <f>VLOOKUP(G1156,'3-Productie normen'!A:L,10,FALSE)</f>
        <v>B</v>
      </c>
      <c r="T1156" s="478" t="s">
        <v>456</v>
      </c>
      <c r="V1156" s="123">
        <f t="shared" si="91"/>
        <v>7152.7498054504395</v>
      </c>
    </row>
    <row r="1157" spans="1:22" ht="14.1" customHeight="1">
      <c r="A1157" s="138">
        <f t="shared" si="88"/>
        <v>1157</v>
      </c>
      <c r="B1157" s="121" t="s">
        <v>98</v>
      </c>
      <c r="C1157" s="121" t="s">
        <v>470</v>
      </c>
      <c r="D1157" s="285" t="s">
        <v>492</v>
      </c>
      <c r="E1157" s="121"/>
      <c r="F1157" s="121" t="s">
        <v>200</v>
      </c>
      <c r="G1157" s="121" t="s">
        <v>138</v>
      </c>
      <c r="H1157" s="121" t="s">
        <v>484</v>
      </c>
      <c r="I1157" s="121" t="s">
        <v>202</v>
      </c>
      <c r="J1157" s="482">
        <v>44.799999237060547</v>
      </c>
      <c r="K1157" s="442">
        <v>1</v>
      </c>
      <c r="L1157" s="512"/>
      <c r="M1157" s="493">
        <v>255</v>
      </c>
      <c r="N1157" s="284"/>
      <c r="O1157" s="159" t="e">
        <f t="shared" si="89"/>
        <v>#DIV/0!</v>
      </c>
      <c r="P1157" s="159">
        <f t="shared" si="90"/>
        <v>0</v>
      </c>
      <c r="Q1157" s="160">
        <f>IF(M1157="nio",0,IF(M1157&gt;0,VLOOKUP(G1157,'3-Productie normen'!A:L,VLOOKUP(M1157,'3-Productie normen'!O:P,2,FALSE),FALSE)))</f>
        <v>0</v>
      </c>
      <c r="R1157" s="160">
        <f t="shared" si="92"/>
        <v>0</v>
      </c>
      <c r="S1157" s="161" t="str">
        <f>VLOOKUP(G1157,'3-Productie normen'!A:L,10,FALSE)</f>
        <v>B</v>
      </c>
      <c r="T1157" s="478" t="s">
        <v>456</v>
      </c>
      <c r="V1157" s="123">
        <f t="shared" si="91"/>
        <v>11423.999805450439</v>
      </c>
    </row>
    <row r="1158" spans="1:22" ht="14.1" customHeight="1">
      <c r="A1158" s="138">
        <f t="shared" si="88"/>
        <v>1158</v>
      </c>
      <c r="B1158" s="121" t="s">
        <v>98</v>
      </c>
      <c r="C1158" s="121" t="s">
        <v>470</v>
      </c>
      <c r="D1158" s="285" t="s">
        <v>492</v>
      </c>
      <c r="E1158" s="121"/>
      <c r="F1158" s="121" t="s">
        <v>163</v>
      </c>
      <c r="G1158" s="121" t="s">
        <v>163</v>
      </c>
      <c r="H1158" s="121" t="s">
        <v>201</v>
      </c>
      <c r="I1158" s="121" t="s">
        <v>202</v>
      </c>
      <c r="J1158" s="482">
        <v>10</v>
      </c>
      <c r="K1158" s="442">
        <v>1</v>
      </c>
      <c r="L1158" s="512"/>
      <c r="M1158" s="493">
        <v>255</v>
      </c>
      <c r="N1158" s="284"/>
      <c r="O1158" s="159" t="e">
        <f t="shared" si="89"/>
        <v>#DIV/0!</v>
      </c>
      <c r="P1158" s="159">
        <f t="shared" si="90"/>
        <v>0</v>
      </c>
      <c r="Q1158" s="160">
        <f>IF(M1158="nio",0,IF(M1158&gt;0,VLOOKUP(G1158,'3-Productie normen'!A:L,VLOOKUP(M1158,'3-Productie normen'!O:P,2,FALSE),FALSE)))</f>
        <v>0</v>
      </c>
      <c r="R1158" s="160">
        <f t="shared" si="92"/>
        <v>0</v>
      </c>
      <c r="S1158" s="161" t="str">
        <f>VLOOKUP(G1158,'3-Productie normen'!A:L,10,FALSE)</f>
        <v>V</v>
      </c>
      <c r="T1158" s="478" t="s">
        <v>456</v>
      </c>
      <c r="V1158" s="123">
        <f t="shared" si="91"/>
        <v>2550</v>
      </c>
    </row>
    <row r="1159" spans="1:22" ht="14.1" customHeight="1">
      <c r="A1159" s="138">
        <f t="shared" ref="A1159:A1220" si="93">A1158+1</f>
        <v>1159</v>
      </c>
      <c r="B1159" s="121" t="s">
        <v>98</v>
      </c>
      <c r="C1159" s="121" t="s">
        <v>470</v>
      </c>
      <c r="D1159" s="285" t="s">
        <v>492</v>
      </c>
      <c r="E1159" s="121"/>
      <c r="F1159" s="121" t="s">
        <v>242</v>
      </c>
      <c r="G1159" s="121" t="s">
        <v>167</v>
      </c>
      <c r="H1159" s="121" t="s">
        <v>484</v>
      </c>
      <c r="I1159" s="121"/>
      <c r="J1159" s="482"/>
      <c r="K1159" s="442">
        <v>1</v>
      </c>
      <c r="L1159" s="512"/>
      <c r="M1159" s="493" t="s">
        <v>216</v>
      </c>
      <c r="N1159" s="284"/>
      <c r="O1159" s="159">
        <f t="shared" si="89"/>
        <v>0</v>
      </c>
      <c r="P1159" s="159">
        <f t="shared" si="90"/>
        <v>0</v>
      </c>
      <c r="Q1159" s="160">
        <f>IF(M1159="nio",0,IF(M1159&gt;0,VLOOKUP(G1159,'3-Productie normen'!A:L,VLOOKUP(M1159,'3-Productie normen'!O:P,2,FALSE),FALSE)))</f>
        <v>0</v>
      </c>
      <c r="R1159" s="160">
        <f t="shared" si="92"/>
        <v>0</v>
      </c>
      <c r="S1159" s="161">
        <f>VLOOKUP(G1159,'3-Productie normen'!A:L,10,FALSE)</f>
        <v>0</v>
      </c>
      <c r="T1159" s="478" t="s">
        <v>456</v>
      </c>
      <c r="V1159" s="123">
        <f t="shared" si="91"/>
        <v>0</v>
      </c>
    </row>
    <row r="1160" spans="1:22" ht="14.1" customHeight="1">
      <c r="A1160" s="138">
        <f t="shared" si="93"/>
        <v>1160</v>
      </c>
      <c r="B1160" s="121" t="s">
        <v>98</v>
      </c>
      <c r="C1160" s="121" t="s">
        <v>470</v>
      </c>
      <c r="D1160" s="285" t="s">
        <v>492</v>
      </c>
      <c r="E1160" s="121"/>
      <c r="F1160" s="121" t="s">
        <v>200</v>
      </c>
      <c r="G1160" s="121" t="s">
        <v>138</v>
      </c>
      <c r="H1160" s="121" t="s">
        <v>484</v>
      </c>
      <c r="I1160" s="121" t="s">
        <v>202</v>
      </c>
      <c r="J1160" s="482">
        <v>46.5</v>
      </c>
      <c r="K1160" s="442">
        <v>1</v>
      </c>
      <c r="L1160" s="512"/>
      <c r="M1160" s="493">
        <v>255</v>
      </c>
      <c r="N1160" s="284"/>
      <c r="O1160" s="159" t="e">
        <f t="shared" si="89"/>
        <v>#DIV/0!</v>
      </c>
      <c r="P1160" s="159">
        <f t="shared" si="90"/>
        <v>0</v>
      </c>
      <c r="Q1160" s="160">
        <f>IF(M1160="nio",0,IF(M1160&gt;0,VLOOKUP(G1160,'3-Productie normen'!A:L,VLOOKUP(M1160,'3-Productie normen'!O:P,2,FALSE),FALSE)))</f>
        <v>0</v>
      </c>
      <c r="R1160" s="160">
        <f t="shared" si="92"/>
        <v>0</v>
      </c>
      <c r="S1160" s="161" t="str">
        <f>VLOOKUP(G1160,'3-Productie normen'!A:L,10,FALSE)</f>
        <v>B</v>
      </c>
      <c r="T1160" s="478" t="s">
        <v>456</v>
      </c>
      <c r="V1160" s="123">
        <f t="shared" si="91"/>
        <v>11857.5</v>
      </c>
    </row>
    <row r="1161" spans="1:22" ht="14.1" customHeight="1">
      <c r="A1161" s="138">
        <f t="shared" si="93"/>
        <v>1161</v>
      </c>
      <c r="B1161" s="121" t="s">
        <v>98</v>
      </c>
      <c r="C1161" s="121" t="s">
        <v>470</v>
      </c>
      <c r="D1161" s="285" t="s">
        <v>492</v>
      </c>
      <c r="E1161" s="121"/>
      <c r="F1161" s="121" t="s">
        <v>486</v>
      </c>
      <c r="G1161" s="121" t="s">
        <v>138</v>
      </c>
      <c r="H1161" s="121" t="s">
        <v>484</v>
      </c>
      <c r="I1161" s="121" t="s">
        <v>202</v>
      </c>
      <c r="J1161" s="482">
        <v>29.049999237060547</v>
      </c>
      <c r="K1161" s="442">
        <v>1</v>
      </c>
      <c r="L1161" s="512"/>
      <c r="M1161" s="493">
        <v>255</v>
      </c>
      <c r="N1161" s="284"/>
      <c r="O1161" s="159" t="e">
        <f t="shared" si="89"/>
        <v>#DIV/0!</v>
      </c>
      <c r="P1161" s="159">
        <f t="shared" si="90"/>
        <v>0</v>
      </c>
      <c r="Q1161" s="160">
        <f>IF(M1161="nio",0,IF(M1161&gt;0,VLOOKUP(G1161,'3-Productie normen'!A:L,VLOOKUP(M1161,'3-Productie normen'!O:P,2,FALSE),FALSE)))</f>
        <v>0</v>
      </c>
      <c r="R1161" s="160">
        <f t="shared" si="92"/>
        <v>0</v>
      </c>
      <c r="S1161" s="161" t="str">
        <f>VLOOKUP(G1161,'3-Productie normen'!A:L,10,FALSE)</f>
        <v>B</v>
      </c>
      <c r="T1161" s="478" t="s">
        <v>456</v>
      </c>
      <c r="V1161" s="123">
        <f t="shared" si="91"/>
        <v>7407.7498054504395</v>
      </c>
    </row>
    <row r="1162" spans="1:22" ht="14.1" customHeight="1">
      <c r="A1162" s="138">
        <f t="shared" si="93"/>
        <v>1162</v>
      </c>
      <c r="B1162" s="121" t="s">
        <v>98</v>
      </c>
      <c r="C1162" s="121" t="s">
        <v>470</v>
      </c>
      <c r="D1162" s="285" t="s">
        <v>492</v>
      </c>
      <c r="E1162" s="121"/>
      <c r="F1162" s="121" t="s">
        <v>200</v>
      </c>
      <c r="G1162" s="121" t="s">
        <v>138</v>
      </c>
      <c r="H1162" s="121" t="s">
        <v>484</v>
      </c>
      <c r="I1162" s="121" t="s">
        <v>202</v>
      </c>
      <c r="J1162" s="482">
        <v>14.300000190734863</v>
      </c>
      <c r="K1162" s="442">
        <v>1</v>
      </c>
      <c r="L1162" s="512"/>
      <c r="M1162" s="493">
        <v>255</v>
      </c>
      <c r="N1162" s="284"/>
      <c r="O1162" s="159" t="e">
        <f t="shared" ref="O1162:O1220" si="94">IF(M1162="nio",0,IF(M1162&gt;0,M1162*J1162/Q1162,0))*K1162</f>
        <v>#DIV/0!</v>
      </c>
      <c r="P1162" s="159">
        <f t="shared" ref="P1162:P1220" si="95">IF(N1162&gt;0,N1162*J1162/R1162,0)*L1162</f>
        <v>0</v>
      </c>
      <c r="Q1162" s="160">
        <f>IF(M1162="nio",0,IF(M1162&gt;0,VLOOKUP(G1162,'3-Productie normen'!A:L,VLOOKUP(M1162,'3-Productie normen'!O:P,2,FALSE),FALSE)))</f>
        <v>0</v>
      </c>
      <c r="R1162" s="160">
        <f t="shared" si="92"/>
        <v>0</v>
      </c>
      <c r="S1162" s="161" t="str">
        <f>VLOOKUP(G1162,'3-Productie normen'!A:L,10,FALSE)</f>
        <v>B</v>
      </c>
      <c r="T1162" s="478" t="s">
        <v>456</v>
      </c>
      <c r="V1162" s="123">
        <f t="shared" ref="V1162:V1220" si="96">SUM(M1162:M1162)*J1162</f>
        <v>3646.5000486373901</v>
      </c>
    </row>
    <row r="1163" spans="1:22" ht="14.1" customHeight="1">
      <c r="A1163" s="138">
        <f t="shared" si="93"/>
        <v>1163</v>
      </c>
      <c r="B1163" s="121" t="s">
        <v>98</v>
      </c>
      <c r="C1163" s="121" t="s">
        <v>470</v>
      </c>
      <c r="D1163" s="285" t="s">
        <v>492</v>
      </c>
      <c r="E1163" s="121"/>
      <c r="F1163" s="121" t="s">
        <v>486</v>
      </c>
      <c r="G1163" s="121" t="s">
        <v>138</v>
      </c>
      <c r="H1163" s="121" t="s">
        <v>484</v>
      </c>
      <c r="I1163" s="121" t="s">
        <v>202</v>
      </c>
      <c r="J1163" s="482">
        <v>21.399999618530273</v>
      </c>
      <c r="K1163" s="442">
        <v>1</v>
      </c>
      <c r="L1163" s="512"/>
      <c r="M1163" s="493">
        <v>255</v>
      </c>
      <c r="N1163" s="284"/>
      <c r="O1163" s="159" t="e">
        <f t="shared" si="94"/>
        <v>#DIV/0!</v>
      </c>
      <c r="P1163" s="159">
        <f t="shared" si="95"/>
        <v>0</v>
      </c>
      <c r="Q1163" s="160">
        <f>IF(M1163="nio",0,IF(M1163&gt;0,VLOOKUP(G1163,'3-Productie normen'!A:L,VLOOKUP(M1163,'3-Productie normen'!O:P,2,FALSE),FALSE)))</f>
        <v>0</v>
      </c>
      <c r="R1163" s="160">
        <f t="shared" si="92"/>
        <v>0</v>
      </c>
      <c r="S1163" s="161" t="str">
        <f>VLOOKUP(G1163,'3-Productie normen'!A:L,10,FALSE)</f>
        <v>B</v>
      </c>
      <c r="T1163" s="478" t="s">
        <v>456</v>
      </c>
      <c r="V1163" s="123">
        <f t="shared" si="96"/>
        <v>5456.9999027252197</v>
      </c>
    </row>
    <row r="1164" spans="1:22" ht="14.1" customHeight="1">
      <c r="A1164" s="138">
        <f t="shared" si="93"/>
        <v>1164</v>
      </c>
      <c r="B1164" s="121" t="s">
        <v>98</v>
      </c>
      <c r="C1164" s="121" t="s">
        <v>470</v>
      </c>
      <c r="D1164" s="285" t="s">
        <v>492</v>
      </c>
      <c r="E1164" s="121"/>
      <c r="F1164" s="121" t="s">
        <v>200</v>
      </c>
      <c r="G1164" s="121" t="s">
        <v>138</v>
      </c>
      <c r="H1164" s="121" t="s">
        <v>484</v>
      </c>
      <c r="I1164" s="121" t="s">
        <v>202</v>
      </c>
      <c r="J1164" s="482">
        <v>21.399999618530273</v>
      </c>
      <c r="K1164" s="442">
        <v>1</v>
      </c>
      <c r="L1164" s="512"/>
      <c r="M1164" s="493">
        <v>255</v>
      </c>
      <c r="N1164" s="284"/>
      <c r="O1164" s="159" t="e">
        <f t="shared" si="94"/>
        <v>#DIV/0!</v>
      </c>
      <c r="P1164" s="159">
        <f t="shared" si="95"/>
        <v>0</v>
      </c>
      <c r="Q1164" s="160">
        <f>IF(M1164="nio",0,IF(M1164&gt;0,VLOOKUP(G1164,'3-Productie normen'!A:L,VLOOKUP(M1164,'3-Productie normen'!O:P,2,FALSE),FALSE)))</f>
        <v>0</v>
      </c>
      <c r="R1164" s="160">
        <f t="shared" si="92"/>
        <v>0</v>
      </c>
      <c r="S1164" s="161" t="str">
        <f>VLOOKUP(G1164,'3-Productie normen'!A:L,10,FALSE)</f>
        <v>B</v>
      </c>
      <c r="T1164" s="478" t="s">
        <v>456</v>
      </c>
      <c r="V1164" s="123">
        <f t="shared" si="96"/>
        <v>5456.9999027252197</v>
      </c>
    </row>
    <row r="1165" spans="1:22" ht="14.1" customHeight="1">
      <c r="A1165" s="138">
        <f t="shared" si="93"/>
        <v>1165</v>
      </c>
      <c r="B1165" s="121" t="s">
        <v>98</v>
      </c>
      <c r="C1165" s="121" t="s">
        <v>470</v>
      </c>
      <c r="D1165" s="285" t="s">
        <v>492</v>
      </c>
      <c r="E1165" s="121"/>
      <c r="F1165" s="121" t="s">
        <v>486</v>
      </c>
      <c r="G1165" s="121" t="s">
        <v>138</v>
      </c>
      <c r="H1165" s="121" t="s">
        <v>484</v>
      </c>
      <c r="I1165" s="121" t="s">
        <v>202</v>
      </c>
      <c r="J1165" s="482">
        <v>21.399999618530273</v>
      </c>
      <c r="K1165" s="442">
        <v>1</v>
      </c>
      <c r="L1165" s="512"/>
      <c r="M1165" s="493">
        <v>255</v>
      </c>
      <c r="N1165" s="284"/>
      <c r="O1165" s="159" t="e">
        <f t="shared" si="94"/>
        <v>#DIV/0!</v>
      </c>
      <c r="P1165" s="159">
        <f t="shared" si="95"/>
        <v>0</v>
      </c>
      <c r="Q1165" s="160">
        <f>IF(M1165="nio",0,IF(M1165&gt;0,VLOOKUP(G1165,'3-Productie normen'!A:L,VLOOKUP(M1165,'3-Productie normen'!O:P,2,FALSE),FALSE)))</f>
        <v>0</v>
      </c>
      <c r="R1165" s="160">
        <f t="shared" si="92"/>
        <v>0</v>
      </c>
      <c r="S1165" s="161" t="str">
        <f>VLOOKUP(G1165,'3-Productie normen'!A:L,10,FALSE)</f>
        <v>B</v>
      </c>
      <c r="T1165" s="478" t="s">
        <v>456</v>
      </c>
      <c r="V1165" s="123">
        <f t="shared" si="96"/>
        <v>5456.9999027252197</v>
      </c>
    </row>
    <row r="1166" spans="1:22" ht="14.1" customHeight="1">
      <c r="A1166" s="138">
        <f t="shared" si="93"/>
        <v>1166</v>
      </c>
      <c r="B1166" s="121" t="s">
        <v>98</v>
      </c>
      <c r="C1166" s="121" t="s">
        <v>470</v>
      </c>
      <c r="D1166" s="285" t="s">
        <v>492</v>
      </c>
      <c r="E1166" s="121"/>
      <c r="F1166" s="121" t="s">
        <v>487</v>
      </c>
      <c r="G1166" s="121" t="s">
        <v>157</v>
      </c>
      <c r="H1166" s="121" t="s">
        <v>484</v>
      </c>
      <c r="I1166" s="121" t="s">
        <v>202</v>
      </c>
      <c r="J1166" s="482">
        <v>30.799999237060547</v>
      </c>
      <c r="K1166" s="442">
        <v>1</v>
      </c>
      <c r="L1166" s="512"/>
      <c r="M1166" s="493">
        <v>255</v>
      </c>
      <c r="N1166" s="284"/>
      <c r="O1166" s="159" t="e">
        <f t="shared" si="94"/>
        <v>#DIV/0!</v>
      </c>
      <c r="P1166" s="159">
        <f t="shared" si="95"/>
        <v>0</v>
      </c>
      <c r="Q1166" s="160">
        <f>IF(M1166="nio",0,IF(M1166&gt;0,VLOOKUP(G1166,'3-Productie normen'!A:L,VLOOKUP(M1166,'3-Productie normen'!O:P,2,FALSE),FALSE)))</f>
        <v>0</v>
      </c>
      <c r="R1166" s="160">
        <f t="shared" si="92"/>
        <v>0</v>
      </c>
      <c r="S1166" s="161" t="str">
        <f>VLOOKUP(G1166,'3-Productie normen'!A:L,10,FALSE)</f>
        <v>V</v>
      </c>
      <c r="T1166" s="478" t="s">
        <v>456</v>
      </c>
      <c r="V1166" s="123">
        <f t="shared" si="96"/>
        <v>7853.9998054504395</v>
      </c>
    </row>
    <row r="1167" spans="1:22" ht="14.1" customHeight="1">
      <c r="A1167" s="138">
        <f t="shared" si="93"/>
        <v>1167</v>
      </c>
      <c r="B1167" s="121" t="s">
        <v>98</v>
      </c>
      <c r="C1167" s="121" t="s">
        <v>470</v>
      </c>
      <c r="D1167" s="285" t="s">
        <v>492</v>
      </c>
      <c r="E1167" s="121"/>
      <c r="F1167" s="121" t="s">
        <v>488</v>
      </c>
      <c r="G1167" s="121" t="s">
        <v>166</v>
      </c>
      <c r="H1167" s="121" t="s">
        <v>484</v>
      </c>
      <c r="I1167" s="121" t="s">
        <v>202</v>
      </c>
      <c r="J1167" s="482">
        <v>6.75</v>
      </c>
      <c r="K1167" s="442">
        <v>1</v>
      </c>
      <c r="L1167" s="512"/>
      <c r="M1167" s="493">
        <v>255</v>
      </c>
      <c r="N1167" s="284"/>
      <c r="O1167" s="159" t="e">
        <f t="shared" si="94"/>
        <v>#DIV/0!</v>
      </c>
      <c r="P1167" s="159">
        <f t="shared" si="95"/>
        <v>0</v>
      </c>
      <c r="Q1167" s="160">
        <f>IF(M1167="nio",0,IF(M1167&gt;0,VLOOKUP(G1167,'3-Productie normen'!A:L,VLOOKUP(M1167,'3-Productie normen'!O:P,2,FALSE),FALSE)))</f>
        <v>0</v>
      </c>
      <c r="R1167" s="160">
        <f t="shared" si="92"/>
        <v>0</v>
      </c>
      <c r="S1167" s="161" t="str">
        <f>VLOOKUP(G1167,'3-Productie normen'!A:L,10,FALSE)</f>
        <v>V</v>
      </c>
      <c r="T1167" s="478" t="s">
        <v>456</v>
      </c>
      <c r="V1167" s="123">
        <f t="shared" si="96"/>
        <v>1721.25</v>
      </c>
    </row>
    <row r="1168" spans="1:22" ht="14.1" customHeight="1">
      <c r="A1168" s="138">
        <f t="shared" si="93"/>
        <v>1168</v>
      </c>
      <c r="B1168" s="121" t="s">
        <v>98</v>
      </c>
      <c r="C1168" s="121" t="s">
        <v>470</v>
      </c>
      <c r="D1168" s="285" t="s">
        <v>492</v>
      </c>
      <c r="E1168" s="121"/>
      <c r="F1168" s="121" t="s">
        <v>489</v>
      </c>
      <c r="G1168" s="121" t="s">
        <v>138</v>
      </c>
      <c r="H1168" s="121" t="s">
        <v>484</v>
      </c>
      <c r="I1168" s="121" t="s">
        <v>202</v>
      </c>
      <c r="J1168" s="482">
        <v>5.6500000953674316</v>
      </c>
      <c r="K1168" s="442">
        <v>1</v>
      </c>
      <c r="L1168" s="512"/>
      <c r="M1168" s="493">
        <v>255</v>
      </c>
      <c r="N1168" s="284"/>
      <c r="O1168" s="159" t="e">
        <f t="shared" si="94"/>
        <v>#DIV/0!</v>
      </c>
      <c r="P1168" s="159">
        <f t="shared" si="95"/>
        <v>0</v>
      </c>
      <c r="Q1168" s="160">
        <f>IF(M1168="nio",0,IF(M1168&gt;0,VLOOKUP(G1168,'3-Productie normen'!A:L,VLOOKUP(M1168,'3-Productie normen'!O:P,2,FALSE),FALSE)))</f>
        <v>0</v>
      </c>
      <c r="R1168" s="160">
        <f t="shared" si="92"/>
        <v>0</v>
      </c>
      <c r="S1168" s="161" t="str">
        <f>VLOOKUP(G1168,'3-Productie normen'!A:L,10,FALSE)</f>
        <v>B</v>
      </c>
      <c r="T1168" s="478" t="s">
        <v>456</v>
      </c>
      <c r="V1168" s="123">
        <f t="shared" si="96"/>
        <v>1440.7500243186951</v>
      </c>
    </row>
    <row r="1169" spans="1:22" ht="14.1" customHeight="1">
      <c r="A1169" s="138">
        <f t="shared" si="93"/>
        <v>1169</v>
      </c>
      <c r="B1169" s="121" t="s">
        <v>98</v>
      </c>
      <c r="C1169" s="121" t="s">
        <v>470</v>
      </c>
      <c r="D1169" s="285" t="s">
        <v>492</v>
      </c>
      <c r="E1169" s="121"/>
      <c r="F1169" s="121" t="s">
        <v>489</v>
      </c>
      <c r="G1169" s="121" t="s">
        <v>138</v>
      </c>
      <c r="H1169" s="121" t="s">
        <v>484</v>
      </c>
      <c r="I1169" s="121" t="s">
        <v>202</v>
      </c>
      <c r="J1169" s="482">
        <v>5.6500000953674316</v>
      </c>
      <c r="K1169" s="442">
        <v>1</v>
      </c>
      <c r="L1169" s="512"/>
      <c r="M1169" s="493">
        <v>255</v>
      </c>
      <c r="N1169" s="284"/>
      <c r="O1169" s="159" t="e">
        <f t="shared" si="94"/>
        <v>#DIV/0!</v>
      </c>
      <c r="P1169" s="159">
        <f t="shared" si="95"/>
        <v>0</v>
      </c>
      <c r="Q1169" s="160">
        <f>IF(M1169="nio",0,IF(M1169&gt;0,VLOOKUP(G1169,'3-Productie normen'!A:L,VLOOKUP(M1169,'3-Productie normen'!O:P,2,FALSE),FALSE)))</f>
        <v>0</v>
      </c>
      <c r="R1169" s="160">
        <f t="shared" si="92"/>
        <v>0</v>
      </c>
      <c r="S1169" s="161" t="str">
        <f>VLOOKUP(G1169,'3-Productie normen'!A:L,10,FALSE)</f>
        <v>B</v>
      </c>
      <c r="T1169" s="478" t="s">
        <v>456</v>
      </c>
      <c r="V1169" s="123">
        <f t="shared" si="96"/>
        <v>1440.7500243186951</v>
      </c>
    </row>
    <row r="1170" spans="1:22" ht="14.1" customHeight="1">
      <c r="A1170" s="138">
        <f t="shared" si="93"/>
        <v>1170</v>
      </c>
      <c r="B1170" s="121" t="s">
        <v>98</v>
      </c>
      <c r="C1170" s="121" t="s">
        <v>470</v>
      </c>
      <c r="D1170" s="285" t="s">
        <v>492</v>
      </c>
      <c r="E1170" s="121"/>
      <c r="F1170" s="121" t="s">
        <v>489</v>
      </c>
      <c r="G1170" s="121" t="s">
        <v>138</v>
      </c>
      <c r="H1170" s="121" t="s">
        <v>484</v>
      </c>
      <c r="I1170" s="121" t="s">
        <v>202</v>
      </c>
      <c r="J1170" s="482">
        <v>5.6500000953674316</v>
      </c>
      <c r="K1170" s="442">
        <v>1</v>
      </c>
      <c r="L1170" s="512"/>
      <c r="M1170" s="493">
        <v>255</v>
      </c>
      <c r="N1170" s="284"/>
      <c r="O1170" s="159" t="e">
        <f t="shared" si="94"/>
        <v>#DIV/0!</v>
      </c>
      <c r="P1170" s="159">
        <f t="shared" si="95"/>
        <v>0</v>
      </c>
      <c r="Q1170" s="160">
        <f>IF(M1170="nio",0,IF(M1170&gt;0,VLOOKUP(G1170,'3-Productie normen'!A:L,VLOOKUP(M1170,'3-Productie normen'!O:P,2,FALSE),FALSE)))</f>
        <v>0</v>
      </c>
      <c r="R1170" s="160">
        <f t="shared" si="92"/>
        <v>0</v>
      </c>
      <c r="S1170" s="161" t="str">
        <f>VLOOKUP(G1170,'3-Productie normen'!A:L,10,FALSE)</f>
        <v>B</v>
      </c>
      <c r="T1170" s="478" t="s">
        <v>456</v>
      </c>
      <c r="V1170" s="123">
        <f t="shared" si="96"/>
        <v>1440.7500243186951</v>
      </c>
    </row>
    <row r="1171" spans="1:22" ht="14.1" customHeight="1">
      <c r="A1171" s="138">
        <f t="shared" si="93"/>
        <v>1171</v>
      </c>
      <c r="B1171" s="121" t="s">
        <v>98</v>
      </c>
      <c r="C1171" s="121" t="s">
        <v>470</v>
      </c>
      <c r="D1171" s="285" t="s">
        <v>492</v>
      </c>
      <c r="E1171" s="121"/>
      <c r="F1171" s="121" t="s">
        <v>485</v>
      </c>
      <c r="G1171" s="121" t="s">
        <v>165</v>
      </c>
      <c r="H1171" s="121" t="s">
        <v>191</v>
      </c>
      <c r="I1171" s="121" t="s">
        <v>192</v>
      </c>
      <c r="J1171" s="482">
        <v>20.899999618530273</v>
      </c>
      <c r="K1171" s="442">
        <v>1</v>
      </c>
      <c r="L1171" s="512"/>
      <c r="M1171" s="493">
        <v>255</v>
      </c>
      <c r="N1171" s="284"/>
      <c r="O1171" s="159" t="e">
        <f t="shared" si="94"/>
        <v>#DIV/0!</v>
      </c>
      <c r="P1171" s="159">
        <f t="shared" si="95"/>
        <v>0</v>
      </c>
      <c r="Q1171" s="160">
        <f>IF(M1171="nio",0,IF(M1171&gt;0,VLOOKUP(G1171,'3-Productie normen'!A:L,VLOOKUP(M1171,'3-Productie normen'!O:P,2,FALSE),FALSE)))</f>
        <v>0</v>
      </c>
      <c r="R1171" s="160">
        <f t="shared" si="92"/>
        <v>0</v>
      </c>
      <c r="S1171" s="161" t="str">
        <f>VLOOKUP(G1171,'3-Productie normen'!A:L,10,FALSE)</f>
        <v>B</v>
      </c>
      <c r="T1171" s="478" t="s">
        <v>456</v>
      </c>
      <c r="V1171" s="123">
        <f t="shared" si="96"/>
        <v>5329.4999027252197</v>
      </c>
    </row>
    <row r="1172" spans="1:22" ht="14.1" customHeight="1">
      <c r="A1172" s="138">
        <f t="shared" si="93"/>
        <v>1172</v>
      </c>
      <c r="B1172" s="121" t="s">
        <v>98</v>
      </c>
      <c r="C1172" s="121" t="s">
        <v>470</v>
      </c>
      <c r="D1172" s="285" t="s">
        <v>492</v>
      </c>
      <c r="E1172" s="121"/>
      <c r="F1172" s="121" t="s">
        <v>280</v>
      </c>
      <c r="G1172" s="121" t="s">
        <v>157</v>
      </c>
      <c r="H1172" s="121" t="s">
        <v>191</v>
      </c>
      <c r="I1172" s="121" t="s">
        <v>192</v>
      </c>
      <c r="J1172" s="482">
        <v>1.75</v>
      </c>
      <c r="K1172" s="442">
        <v>1</v>
      </c>
      <c r="L1172" s="512"/>
      <c r="M1172" s="493">
        <v>255</v>
      </c>
      <c r="N1172" s="284"/>
      <c r="O1172" s="159" t="e">
        <f t="shared" si="94"/>
        <v>#DIV/0!</v>
      </c>
      <c r="P1172" s="159">
        <f t="shared" si="95"/>
        <v>0</v>
      </c>
      <c r="Q1172" s="160">
        <f>IF(M1172="nio",0,IF(M1172&gt;0,VLOOKUP(G1172,'3-Productie normen'!A:L,VLOOKUP(M1172,'3-Productie normen'!O:P,2,FALSE),FALSE)))</f>
        <v>0</v>
      </c>
      <c r="R1172" s="160">
        <f t="shared" si="92"/>
        <v>0</v>
      </c>
      <c r="S1172" s="161" t="str">
        <f>VLOOKUP(G1172,'3-Productie normen'!A:L,10,FALSE)</f>
        <v>V</v>
      </c>
      <c r="T1172" s="478" t="s">
        <v>456</v>
      </c>
      <c r="V1172" s="123">
        <f t="shared" si="96"/>
        <v>446.25</v>
      </c>
    </row>
    <row r="1173" spans="1:22" ht="14.1" customHeight="1">
      <c r="A1173" s="138">
        <f t="shared" si="93"/>
        <v>1173</v>
      </c>
      <c r="B1173" s="121" t="s">
        <v>98</v>
      </c>
      <c r="C1173" s="121" t="s">
        <v>470</v>
      </c>
      <c r="D1173" s="285" t="s">
        <v>492</v>
      </c>
      <c r="E1173" s="121"/>
      <c r="F1173" s="121" t="s">
        <v>490</v>
      </c>
      <c r="G1173" s="121" t="s">
        <v>138</v>
      </c>
      <c r="H1173" s="121" t="s">
        <v>191</v>
      </c>
      <c r="I1173" s="121" t="s">
        <v>192</v>
      </c>
      <c r="J1173" s="482">
        <v>4.75</v>
      </c>
      <c r="K1173" s="442">
        <v>1</v>
      </c>
      <c r="L1173" s="512"/>
      <c r="M1173" s="493">
        <v>255</v>
      </c>
      <c r="N1173" s="284"/>
      <c r="O1173" s="159" t="e">
        <f t="shared" si="94"/>
        <v>#DIV/0!</v>
      </c>
      <c r="P1173" s="159">
        <f t="shared" si="95"/>
        <v>0</v>
      </c>
      <c r="Q1173" s="160">
        <f>IF(M1173="nio",0,IF(M1173&gt;0,VLOOKUP(G1173,'3-Productie normen'!A:L,VLOOKUP(M1173,'3-Productie normen'!O:P,2,FALSE),FALSE)))</f>
        <v>0</v>
      </c>
      <c r="R1173" s="160">
        <f t="shared" si="92"/>
        <v>0</v>
      </c>
      <c r="S1173" s="161" t="str">
        <f>VLOOKUP(G1173,'3-Productie normen'!A:L,10,FALSE)</f>
        <v>B</v>
      </c>
      <c r="T1173" s="478" t="s">
        <v>456</v>
      </c>
      <c r="V1173" s="123">
        <f t="shared" si="96"/>
        <v>1211.25</v>
      </c>
    </row>
    <row r="1174" spans="1:22" ht="14.1" customHeight="1">
      <c r="A1174" s="138">
        <f t="shared" si="93"/>
        <v>1174</v>
      </c>
      <c r="B1174" s="121" t="s">
        <v>98</v>
      </c>
      <c r="C1174" s="121" t="s">
        <v>470</v>
      </c>
      <c r="D1174" s="285" t="s">
        <v>492</v>
      </c>
      <c r="E1174" s="121"/>
      <c r="F1174" s="121" t="s">
        <v>489</v>
      </c>
      <c r="G1174" s="121" t="s">
        <v>138</v>
      </c>
      <c r="H1174" s="121" t="s">
        <v>191</v>
      </c>
      <c r="I1174" s="121" t="s">
        <v>192</v>
      </c>
      <c r="J1174" s="482">
        <v>5.6500000953674316</v>
      </c>
      <c r="K1174" s="442">
        <v>1</v>
      </c>
      <c r="L1174" s="512"/>
      <c r="M1174" s="493">
        <v>255</v>
      </c>
      <c r="N1174" s="284"/>
      <c r="O1174" s="159" t="e">
        <f t="shared" si="94"/>
        <v>#DIV/0!</v>
      </c>
      <c r="P1174" s="159">
        <f t="shared" si="95"/>
        <v>0</v>
      </c>
      <c r="Q1174" s="160">
        <f>IF(M1174="nio",0,IF(M1174&gt;0,VLOOKUP(G1174,'3-Productie normen'!A:L,VLOOKUP(M1174,'3-Productie normen'!O:P,2,FALSE),FALSE)))</f>
        <v>0</v>
      </c>
      <c r="R1174" s="160">
        <f t="shared" si="92"/>
        <v>0</v>
      </c>
      <c r="S1174" s="161" t="str">
        <f>VLOOKUP(G1174,'3-Productie normen'!A:L,10,FALSE)</f>
        <v>B</v>
      </c>
      <c r="T1174" s="478" t="s">
        <v>456</v>
      </c>
      <c r="V1174" s="123">
        <f t="shared" si="96"/>
        <v>1440.7500243186951</v>
      </c>
    </row>
    <row r="1175" spans="1:22" ht="14.1" customHeight="1">
      <c r="A1175" s="138">
        <f t="shared" si="93"/>
        <v>1175</v>
      </c>
      <c r="B1175" s="121" t="s">
        <v>98</v>
      </c>
      <c r="C1175" s="121" t="s">
        <v>470</v>
      </c>
      <c r="D1175" s="285" t="s">
        <v>492</v>
      </c>
      <c r="E1175" s="121"/>
      <c r="F1175" s="121" t="s">
        <v>488</v>
      </c>
      <c r="G1175" s="121" t="s">
        <v>166</v>
      </c>
      <c r="H1175" s="121" t="s">
        <v>484</v>
      </c>
      <c r="I1175" s="121" t="s">
        <v>202</v>
      </c>
      <c r="J1175" s="482">
        <v>6.75</v>
      </c>
      <c r="K1175" s="442">
        <v>1</v>
      </c>
      <c r="L1175" s="512"/>
      <c r="M1175" s="493">
        <v>255</v>
      </c>
      <c r="N1175" s="284"/>
      <c r="O1175" s="159" t="e">
        <f t="shared" si="94"/>
        <v>#DIV/0!</v>
      </c>
      <c r="P1175" s="159">
        <f t="shared" si="95"/>
        <v>0</v>
      </c>
      <c r="Q1175" s="160">
        <f>IF(M1175="nio",0,IF(M1175&gt;0,VLOOKUP(G1175,'3-Productie normen'!A:L,VLOOKUP(M1175,'3-Productie normen'!O:P,2,FALSE),FALSE)))</f>
        <v>0</v>
      </c>
      <c r="R1175" s="160">
        <f t="shared" si="92"/>
        <v>0</v>
      </c>
      <c r="S1175" s="161" t="str">
        <f>VLOOKUP(G1175,'3-Productie normen'!A:L,10,FALSE)</f>
        <v>V</v>
      </c>
      <c r="T1175" s="478" t="s">
        <v>456</v>
      </c>
      <c r="V1175" s="123">
        <f t="shared" si="96"/>
        <v>1721.25</v>
      </c>
    </row>
    <row r="1176" spans="1:22" ht="14.1" customHeight="1">
      <c r="A1176" s="138">
        <f t="shared" si="93"/>
        <v>1176</v>
      </c>
      <c r="B1176" s="121" t="s">
        <v>98</v>
      </c>
      <c r="C1176" s="121" t="s">
        <v>470</v>
      </c>
      <c r="D1176" s="285" t="s">
        <v>492</v>
      </c>
      <c r="E1176" s="121"/>
      <c r="F1176" s="121" t="s">
        <v>212</v>
      </c>
      <c r="G1176" s="121" t="s">
        <v>166</v>
      </c>
      <c r="H1176" s="121" t="s">
        <v>484</v>
      </c>
      <c r="I1176" s="121" t="s">
        <v>202</v>
      </c>
      <c r="J1176" s="482">
        <v>72</v>
      </c>
      <c r="K1176" s="442">
        <v>1</v>
      </c>
      <c r="L1176" s="512"/>
      <c r="M1176" s="493">
        <v>255</v>
      </c>
      <c r="N1176" s="284"/>
      <c r="O1176" s="159" t="e">
        <f t="shared" si="94"/>
        <v>#DIV/0!</v>
      </c>
      <c r="P1176" s="159">
        <f t="shared" si="95"/>
        <v>0</v>
      </c>
      <c r="Q1176" s="160">
        <f>IF(M1176="nio",0,IF(M1176&gt;0,VLOOKUP(G1176,'3-Productie normen'!A:L,VLOOKUP(M1176,'3-Productie normen'!O:P,2,FALSE),FALSE)))</f>
        <v>0</v>
      </c>
      <c r="R1176" s="160">
        <f t="shared" si="92"/>
        <v>0</v>
      </c>
      <c r="S1176" s="161" t="str">
        <f>VLOOKUP(G1176,'3-Productie normen'!A:L,10,FALSE)</f>
        <v>V</v>
      </c>
      <c r="T1176" s="478" t="s">
        <v>456</v>
      </c>
      <c r="V1176" s="123">
        <f t="shared" si="96"/>
        <v>18360</v>
      </c>
    </row>
    <row r="1177" spans="1:22" ht="14.1" customHeight="1">
      <c r="A1177" s="138">
        <f t="shared" si="93"/>
        <v>1177</v>
      </c>
      <c r="B1177" s="121" t="s">
        <v>98</v>
      </c>
      <c r="C1177" s="121" t="s">
        <v>470</v>
      </c>
      <c r="D1177" s="285" t="s">
        <v>492</v>
      </c>
      <c r="E1177" s="121"/>
      <c r="F1177" s="121" t="s">
        <v>247</v>
      </c>
      <c r="G1177" s="121" t="s">
        <v>160</v>
      </c>
      <c r="H1177" s="121" t="s">
        <v>195</v>
      </c>
      <c r="I1177" s="121" t="s">
        <v>196</v>
      </c>
      <c r="J1177" s="482">
        <v>5.1999998092651367</v>
      </c>
      <c r="K1177" s="442">
        <v>1</v>
      </c>
      <c r="L1177" s="512"/>
      <c r="M1177" s="493">
        <v>255</v>
      </c>
      <c r="N1177" s="284"/>
      <c r="O1177" s="159" t="e">
        <f t="shared" si="94"/>
        <v>#DIV/0!</v>
      </c>
      <c r="P1177" s="159">
        <f t="shared" si="95"/>
        <v>0</v>
      </c>
      <c r="Q1177" s="160">
        <f>IF(M1177="nio",0,IF(M1177&gt;0,VLOOKUP(G1177,'3-Productie normen'!A:L,VLOOKUP(M1177,'3-Productie normen'!O:P,2,FALSE),FALSE)))</f>
        <v>0</v>
      </c>
      <c r="R1177" s="160">
        <f t="shared" si="92"/>
        <v>0</v>
      </c>
      <c r="S1177" s="161" t="str">
        <f>VLOOKUP(G1177,'3-Productie normen'!A:L,10,FALSE)</f>
        <v>S</v>
      </c>
      <c r="T1177" s="478" t="s">
        <v>456</v>
      </c>
      <c r="V1177" s="123">
        <f t="shared" si="96"/>
        <v>1325.9999513626099</v>
      </c>
    </row>
    <row r="1178" spans="1:22" ht="14.1" customHeight="1">
      <c r="A1178" s="138">
        <f t="shared" si="93"/>
        <v>1178</v>
      </c>
      <c r="B1178" s="121" t="s">
        <v>98</v>
      </c>
      <c r="C1178" s="121" t="s">
        <v>470</v>
      </c>
      <c r="D1178" s="285" t="s">
        <v>492</v>
      </c>
      <c r="E1178" s="121"/>
      <c r="F1178" s="121" t="s">
        <v>493</v>
      </c>
      <c r="G1178" s="121" t="s">
        <v>160</v>
      </c>
      <c r="H1178" s="121" t="s">
        <v>195</v>
      </c>
      <c r="I1178" s="121" t="s">
        <v>196</v>
      </c>
      <c r="J1178" s="482">
        <v>4.0500001907348633</v>
      </c>
      <c r="K1178" s="442">
        <v>1</v>
      </c>
      <c r="L1178" s="512"/>
      <c r="M1178" s="493">
        <v>255</v>
      </c>
      <c r="N1178" s="284"/>
      <c r="O1178" s="159" t="e">
        <f t="shared" si="94"/>
        <v>#DIV/0!</v>
      </c>
      <c r="P1178" s="159">
        <f t="shared" si="95"/>
        <v>0</v>
      </c>
      <c r="Q1178" s="160">
        <f>IF(M1178="nio",0,IF(M1178&gt;0,VLOOKUP(G1178,'3-Productie normen'!A:L,VLOOKUP(M1178,'3-Productie normen'!O:P,2,FALSE),FALSE)))</f>
        <v>0</v>
      </c>
      <c r="R1178" s="160">
        <f t="shared" si="92"/>
        <v>0</v>
      </c>
      <c r="S1178" s="161" t="str">
        <f>VLOOKUP(G1178,'3-Productie normen'!A:L,10,FALSE)</f>
        <v>S</v>
      </c>
      <c r="T1178" s="478" t="s">
        <v>456</v>
      </c>
      <c r="V1178" s="123">
        <f t="shared" si="96"/>
        <v>1032.7500486373901</v>
      </c>
    </row>
    <row r="1179" spans="1:22" ht="14.1" customHeight="1">
      <c r="A1179" s="138">
        <f t="shared" si="93"/>
        <v>1179</v>
      </c>
      <c r="B1179" s="121" t="s">
        <v>98</v>
      </c>
      <c r="C1179" s="121" t="s">
        <v>470</v>
      </c>
      <c r="D1179" s="285" t="s">
        <v>492</v>
      </c>
      <c r="E1179" s="121"/>
      <c r="F1179" s="121" t="s">
        <v>214</v>
      </c>
      <c r="G1179" s="121" t="s">
        <v>168</v>
      </c>
      <c r="H1179" s="121" t="s">
        <v>195</v>
      </c>
      <c r="I1179" s="121"/>
      <c r="J1179" s="482">
        <v>1.2000000476837158</v>
      </c>
      <c r="K1179" s="442">
        <v>1</v>
      </c>
      <c r="L1179" s="512"/>
      <c r="M1179" s="493" t="s">
        <v>216</v>
      </c>
      <c r="N1179" s="284"/>
      <c r="O1179" s="159">
        <f t="shared" si="94"/>
        <v>0</v>
      </c>
      <c r="P1179" s="159">
        <f t="shared" si="95"/>
        <v>0</v>
      </c>
      <c r="Q1179" s="160">
        <f>IF(M1179="nio",0,IF(M1179&gt;0,VLOOKUP(G1179,'3-Productie normen'!A:L,VLOOKUP(M1179,'3-Productie normen'!O:P,2,FALSE),FALSE)))</f>
        <v>0</v>
      </c>
      <c r="R1179" s="160">
        <f t="shared" si="92"/>
        <v>0</v>
      </c>
      <c r="S1179" s="161">
        <f>VLOOKUP(G1179,'3-Productie normen'!A:L,10,FALSE)</f>
        <v>0</v>
      </c>
      <c r="T1179" s="478" t="s">
        <v>456</v>
      </c>
      <c r="V1179" s="123">
        <f t="shared" si="96"/>
        <v>0</v>
      </c>
    </row>
    <row r="1180" spans="1:22" ht="14.1" customHeight="1">
      <c r="A1180" s="138">
        <f t="shared" si="93"/>
        <v>1180</v>
      </c>
      <c r="B1180" s="121" t="s">
        <v>98</v>
      </c>
      <c r="C1180" s="121" t="s">
        <v>470</v>
      </c>
      <c r="D1180" s="285" t="s">
        <v>492</v>
      </c>
      <c r="E1180" s="121"/>
      <c r="F1180" s="121" t="s">
        <v>242</v>
      </c>
      <c r="G1180" s="121" t="s">
        <v>167</v>
      </c>
      <c r="H1180" s="121" t="s">
        <v>191</v>
      </c>
      <c r="I1180" s="121"/>
      <c r="J1180" s="482">
        <v>5.1999998092651367</v>
      </c>
      <c r="K1180" s="442">
        <v>1</v>
      </c>
      <c r="L1180" s="512"/>
      <c r="M1180" s="493" t="s">
        <v>216</v>
      </c>
      <c r="N1180" s="284"/>
      <c r="O1180" s="159">
        <f t="shared" si="94"/>
        <v>0</v>
      </c>
      <c r="P1180" s="159">
        <f t="shared" si="95"/>
        <v>0</v>
      </c>
      <c r="Q1180" s="160">
        <f>IF(M1180="nio",0,IF(M1180&gt;0,VLOOKUP(G1180,'3-Productie normen'!A:L,VLOOKUP(M1180,'3-Productie normen'!O:P,2,FALSE),FALSE)))</f>
        <v>0</v>
      </c>
      <c r="R1180" s="160">
        <f t="shared" si="92"/>
        <v>0</v>
      </c>
      <c r="S1180" s="161">
        <f>VLOOKUP(G1180,'3-Productie normen'!A:L,10,FALSE)</f>
        <v>0</v>
      </c>
      <c r="T1180" s="478" t="s">
        <v>456</v>
      </c>
      <c r="V1180" s="123">
        <f t="shared" si="96"/>
        <v>0</v>
      </c>
    </row>
    <row r="1181" spans="1:22" ht="14.1" customHeight="1">
      <c r="A1181" s="138">
        <f t="shared" si="93"/>
        <v>1181</v>
      </c>
      <c r="B1181" s="121" t="s">
        <v>98</v>
      </c>
      <c r="C1181" s="121" t="s">
        <v>470</v>
      </c>
      <c r="D1181" s="285" t="s">
        <v>492</v>
      </c>
      <c r="E1181" s="121"/>
      <c r="F1181" s="121" t="s">
        <v>486</v>
      </c>
      <c r="G1181" s="121" t="s">
        <v>138</v>
      </c>
      <c r="H1181" s="121" t="s">
        <v>484</v>
      </c>
      <c r="I1181" s="121" t="s">
        <v>202</v>
      </c>
      <c r="J1181" s="482">
        <v>55.099998474121094</v>
      </c>
      <c r="K1181" s="442">
        <v>1</v>
      </c>
      <c r="L1181" s="512"/>
      <c r="M1181" s="493">
        <v>255</v>
      </c>
      <c r="N1181" s="284"/>
      <c r="O1181" s="159" t="e">
        <f t="shared" si="94"/>
        <v>#DIV/0!</v>
      </c>
      <c r="P1181" s="159">
        <f t="shared" si="95"/>
        <v>0</v>
      </c>
      <c r="Q1181" s="160">
        <f>IF(M1181="nio",0,IF(M1181&gt;0,VLOOKUP(G1181,'3-Productie normen'!A:L,VLOOKUP(M1181,'3-Productie normen'!O:P,2,FALSE),FALSE)))</f>
        <v>0</v>
      </c>
      <c r="R1181" s="160">
        <f t="shared" si="92"/>
        <v>0</v>
      </c>
      <c r="S1181" s="161" t="str">
        <f>VLOOKUP(G1181,'3-Productie normen'!A:L,10,FALSE)</f>
        <v>B</v>
      </c>
      <c r="T1181" s="478" t="s">
        <v>456</v>
      </c>
      <c r="V1181" s="123">
        <f t="shared" si="96"/>
        <v>14050.499610900879</v>
      </c>
    </row>
    <row r="1182" spans="1:22" ht="14.1" customHeight="1">
      <c r="A1182" s="138">
        <f t="shared" si="93"/>
        <v>1182</v>
      </c>
      <c r="B1182" s="121" t="s">
        <v>98</v>
      </c>
      <c r="C1182" s="121" t="s">
        <v>470</v>
      </c>
      <c r="D1182" s="285" t="s">
        <v>492</v>
      </c>
      <c r="E1182" s="121"/>
      <c r="F1182" s="121" t="s">
        <v>163</v>
      </c>
      <c r="G1182" s="121" t="s">
        <v>163</v>
      </c>
      <c r="H1182" s="121" t="s">
        <v>201</v>
      </c>
      <c r="I1182" s="121" t="s">
        <v>202</v>
      </c>
      <c r="J1182" s="482">
        <v>10</v>
      </c>
      <c r="K1182" s="442">
        <v>1</v>
      </c>
      <c r="L1182" s="512"/>
      <c r="M1182" s="493">
        <v>255</v>
      </c>
      <c r="N1182" s="284"/>
      <c r="O1182" s="159" t="e">
        <f t="shared" si="94"/>
        <v>#DIV/0!</v>
      </c>
      <c r="P1182" s="159">
        <f t="shared" si="95"/>
        <v>0</v>
      </c>
      <c r="Q1182" s="160">
        <f>IF(M1182="nio",0,IF(M1182&gt;0,VLOOKUP(G1182,'3-Productie normen'!A:L,VLOOKUP(M1182,'3-Productie normen'!O:P,2,FALSE),FALSE)))</f>
        <v>0</v>
      </c>
      <c r="R1182" s="160">
        <f t="shared" si="92"/>
        <v>0</v>
      </c>
      <c r="S1182" s="161" t="str">
        <f>VLOOKUP(G1182,'3-Productie normen'!A:L,10,FALSE)</f>
        <v>V</v>
      </c>
      <c r="T1182" s="478" t="s">
        <v>456</v>
      </c>
      <c r="V1182" s="123">
        <f t="shared" si="96"/>
        <v>2550</v>
      </c>
    </row>
    <row r="1183" spans="1:22" ht="14.1" customHeight="1">
      <c r="A1183" s="138">
        <f t="shared" si="93"/>
        <v>1183</v>
      </c>
      <c r="B1183" s="121" t="s">
        <v>98</v>
      </c>
      <c r="C1183" s="121" t="s">
        <v>470</v>
      </c>
      <c r="D1183" s="285" t="s">
        <v>492</v>
      </c>
      <c r="E1183" s="121"/>
      <c r="F1183" s="121" t="s">
        <v>200</v>
      </c>
      <c r="G1183" s="121" t="s">
        <v>138</v>
      </c>
      <c r="H1183" s="121" t="s">
        <v>484</v>
      </c>
      <c r="I1183" s="121" t="s">
        <v>202</v>
      </c>
      <c r="J1183" s="482">
        <v>21.049999237060547</v>
      </c>
      <c r="K1183" s="442">
        <v>1</v>
      </c>
      <c r="L1183" s="512"/>
      <c r="M1183" s="493">
        <v>255</v>
      </c>
      <c r="N1183" s="284"/>
      <c r="O1183" s="159" t="e">
        <f t="shared" si="94"/>
        <v>#DIV/0!</v>
      </c>
      <c r="P1183" s="159">
        <f t="shared" si="95"/>
        <v>0</v>
      </c>
      <c r="Q1183" s="160">
        <f>IF(M1183="nio",0,IF(M1183&gt;0,VLOOKUP(G1183,'3-Productie normen'!A:L,VLOOKUP(M1183,'3-Productie normen'!O:P,2,FALSE),FALSE)))</f>
        <v>0</v>
      </c>
      <c r="R1183" s="160">
        <f t="shared" si="92"/>
        <v>0</v>
      </c>
      <c r="S1183" s="161" t="str">
        <f>VLOOKUP(G1183,'3-Productie normen'!A:L,10,FALSE)</f>
        <v>B</v>
      </c>
      <c r="T1183" s="478" t="s">
        <v>456</v>
      </c>
      <c r="V1183" s="123">
        <f t="shared" si="96"/>
        <v>5367.7498054504395</v>
      </c>
    </row>
    <row r="1184" spans="1:22" ht="14.1" customHeight="1">
      <c r="A1184" s="138">
        <f t="shared" si="93"/>
        <v>1184</v>
      </c>
      <c r="B1184" s="121" t="s">
        <v>98</v>
      </c>
      <c r="C1184" s="121" t="s">
        <v>470</v>
      </c>
      <c r="D1184" s="285" t="s">
        <v>492</v>
      </c>
      <c r="E1184" s="121"/>
      <c r="F1184" s="121" t="s">
        <v>486</v>
      </c>
      <c r="G1184" s="121" t="s">
        <v>138</v>
      </c>
      <c r="H1184" s="121" t="s">
        <v>484</v>
      </c>
      <c r="I1184" s="121" t="s">
        <v>202</v>
      </c>
      <c r="J1184" s="482">
        <v>27.100000381469727</v>
      </c>
      <c r="K1184" s="442">
        <v>1</v>
      </c>
      <c r="L1184" s="512"/>
      <c r="M1184" s="493">
        <v>255</v>
      </c>
      <c r="N1184" s="284"/>
      <c r="O1184" s="159" t="e">
        <f t="shared" si="94"/>
        <v>#DIV/0!</v>
      </c>
      <c r="P1184" s="159">
        <f t="shared" si="95"/>
        <v>0</v>
      </c>
      <c r="Q1184" s="160">
        <f>IF(M1184="nio",0,IF(M1184&gt;0,VLOOKUP(G1184,'3-Productie normen'!A:L,VLOOKUP(M1184,'3-Productie normen'!O:P,2,FALSE),FALSE)))</f>
        <v>0</v>
      </c>
      <c r="R1184" s="160">
        <f t="shared" si="92"/>
        <v>0</v>
      </c>
      <c r="S1184" s="161" t="str">
        <f>VLOOKUP(G1184,'3-Productie normen'!A:L,10,FALSE)</f>
        <v>B</v>
      </c>
      <c r="T1184" s="478" t="s">
        <v>456</v>
      </c>
      <c r="V1184" s="123">
        <f t="shared" si="96"/>
        <v>6910.5000972747803</v>
      </c>
    </row>
    <row r="1185" spans="1:22" ht="14.1" customHeight="1">
      <c r="A1185" s="138">
        <f t="shared" si="93"/>
        <v>1185</v>
      </c>
      <c r="B1185" s="121" t="s">
        <v>98</v>
      </c>
      <c r="C1185" s="121" t="s">
        <v>470</v>
      </c>
      <c r="D1185" s="285" t="s">
        <v>492</v>
      </c>
      <c r="E1185" s="121"/>
      <c r="F1185" s="121" t="s">
        <v>200</v>
      </c>
      <c r="G1185" s="121" t="s">
        <v>138</v>
      </c>
      <c r="H1185" s="121" t="s">
        <v>484</v>
      </c>
      <c r="I1185" s="121" t="s">
        <v>202</v>
      </c>
      <c r="J1185" s="482">
        <v>14.600000381469727</v>
      </c>
      <c r="K1185" s="442">
        <v>1</v>
      </c>
      <c r="L1185" s="512"/>
      <c r="M1185" s="493">
        <v>255</v>
      </c>
      <c r="N1185" s="284"/>
      <c r="O1185" s="159" t="e">
        <f t="shared" si="94"/>
        <v>#DIV/0!</v>
      </c>
      <c r="P1185" s="159">
        <f t="shared" si="95"/>
        <v>0</v>
      </c>
      <c r="Q1185" s="160">
        <f>IF(M1185="nio",0,IF(M1185&gt;0,VLOOKUP(G1185,'3-Productie normen'!A:L,VLOOKUP(M1185,'3-Productie normen'!O:P,2,FALSE),FALSE)))</f>
        <v>0</v>
      </c>
      <c r="R1185" s="160">
        <f t="shared" si="92"/>
        <v>0</v>
      </c>
      <c r="S1185" s="161" t="str">
        <f>VLOOKUP(G1185,'3-Productie normen'!A:L,10,FALSE)</f>
        <v>B</v>
      </c>
      <c r="T1185" s="478" t="s">
        <v>456</v>
      </c>
      <c r="V1185" s="123">
        <f t="shared" si="96"/>
        <v>3723.0000972747803</v>
      </c>
    </row>
    <row r="1186" spans="1:22" ht="14.1" customHeight="1">
      <c r="A1186" s="138">
        <f t="shared" si="93"/>
        <v>1186</v>
      </c>
      <c r="B1186" s="121" t="s">
        <v>98</v>
      </c>
      <c r="C1186" s="121" t="s">
        <v>470</v>
      </c>
      <c r="D1186" s="285" t="s">
        <v>492</v>
      </c>
      <c r="E1186" s="121"/>
      <c r="F1186" s="121" t="s">
        <v>200</v>
      </c>
      <c r="G1186" s="121" t="s">
        <v>138</v>
      </c>
      <c r="H1186" s="121" t="s">
        <v>484</v>
      </c>
      <c r="I1186" s="121" t="s">
        <v>202</v>
      </c>
      <c r="J1186" s="482">
        <v>14.600000381469727</v>
      </c>
      <c r="K1186" s="442">
        <v>1</v>
      </c>
      <c r="L1186" s="512"/>
      <c r="M1186" s="493">
        <v>255</v>
      </c>
      <c r="N1186" s="284"/>
      <c r="O1186" s="159" t="e">
        <f t="shared" si="94"/>
        <v>#DIV/0!</v>
      </c>
      <c r="P1186" s="159">
        <f t="shared" si="95"/>
        <v>0</v>
      </c>
      <c r="Q1186" s="160">
        <f>IF(M1186="nio",0,IF(M1186&gt;0,VLOOKUP(G1186,'3-Productie normen'!A:L,VLOOKUP(M1186,'3-Productie normen'!O:P,2,FALSE),FALSE)))</f>
        <v>0</v>
      </c>
      <c r="R1186" s="160">
        <f t="shared" si="92"/>
        <v>0</v>
      </c>
      <c r="S1186" s="161" t="str">
        <f>VLOOKUP(G1186,'3-Productie normen'!A:L,10,FALSE)</f>
        <v>B</v>
      </c>
      <c r="T1186" s="478" t="s">
        <v>456</v>
      </c>
      <c r="V1186" s="123">
        <f t="shared" si="96"/>
        <v>3723.0000972747803</v>
      </c>
    </row>
    <row r="1187" spans="1:22" ht="14.1" customHeight="1">
      <c r="A1187" s="138">
        <f t="shared" si="93"/>
        <v>1187</v>
      </c>
      <c r="B1187" s="121" t="s">
        <v>98</v>
      </c>
      <c r="C1187" s="121" t="s">
        <v>470</v>
      </c>
      <c r="D1187" s="285" t="s">
        <v>492</v>
      </c>
      <c r="E1187" s="121"/>
      <c r="F1187" s="121" t="s">
        <v>200</v>
      </c>
      <c r="G1187" s="121" t="s">
        <v>138</v>
      </c>
      <c r="H1187" s="121" t="s">
        <v>484</v>
      </c>
      <c r="I1187" s="121" t="s">
        <v>202</v>
      </c>
      <c r="J1187" s="482">
        <v>14.600000381469727</v>
      </c>
      <c r="K1187" s="442">
        <v>1</v>
      </c>
      <c r="L1187" s="512"/>
      <c r="M1187" s="493">
        <v>255</v>
      </c>
      <c r="N1187" s="284"/>
      <c r="O1187" s="159" t="e">
        <f t="shared" si="94"/>
        <v>#DIV/0!</v>
      </c>
      <c r="P1187" s="159">
        <f t="shared" si="95"/>
        <v>0</v>
      </c>
      <c r="Q1187" s="160">
        <f>IF(M1187="nio",0,IF(M1187&gt;0,VLOOKUP(G1187,'3-Productie normen'!A:L,VLOOKUP(M1187,'3-Productie normen'!O:P,2,FALSE),FALSE)))</f>
        <v>0</v>
      </c>
      <c r="R1187" s="160">
        <f t="shared" si="92"/>
        <v>0</v>
      </c>
      <c r="S1187" s="161" t="str">
        <f>VLOOKUP(G1187,'3-Productie normen'!A:L,10,FALSE)</f>
        <v>B</v>
      </c>
      <c r="T1187" s="478" t="s">
        <v>456</v>
      </c>
      <c r="V1187" s="123">
        <f t="shared" si="96"/>
        <v>3723.0000972747803</v>
      </c>
    </row>
    <row r="1188" spans="1:22" ht="14.1" customHeight="1">
      <c r="A1188" s="138">
        <f t="shared" si="93"/>
        <v>1188</v>
      </c>
      <c r="B1188" s="121" t="s">
        <v>98</v>
      </c>
      <c r="C1188" s="121" t="s">
        <v>470</v>
      </c>
      <c r="D1188" s="285" t="s">
        <v>492</v>
      </c>
      <c r="E1188" s="121"/>
      <c r="F1188" s="121" t="s">
        <v>486</v>
      </c>
      <c r="G1188" s="121" t="s">
        <v>138</v>
      </c>
      <c r="H1188" s="121" t="s">
        <v>484</v>
      </c>
      <c r="I1188" s="121" t="s">
        <v>202</v>
      </c>
      <c r="J1188" s="482">
        <v>27.5</v>
      </c>
      <c r="K1188" s="442">
        <v>1</v>
      </c>
      <c r="L1188" s="512"/>
      <c r="M1188" s="493">
        <v>255</v>
      </c>
      <c r="N1188" s="284"/>
      <c r="O1188" s="159" t="e">
        <f t="shared" si="94"/>
        <v>#DIV/0!</v>
      </c>
      <c r="P1188" s="159">
        <f t="shared" si="95"/>
        <v>0</v>
      </c>
      <c r="Q1188" s="160">
        <f>IF(M1188="nio",0,IF(M1188&gt;0,VLOOKUP(G1188,'3-Productie normen'!A:L,VLOOKUP(M1188,'3-Productie normen'!O:P,2,FALSE),FALSE)))</f>
        <v>0</v>
      </c>
      <c r="R1188" s="160">
        <f t="shared" si="92"/>
        <v>0</v>
      </c>
      <c r="S1188" s="161" t="str">
        <f>VLOOKUP(G1188,'3-Productie normen'!A:L,10,FALSE)</f>
        <v>B</v>
      </c>
      <c r="T1188" s="478" t="s">
        <v>456</v>
      </c>
      <c r="V1188" s="123">
        <f t="shared" si="96"/>
        <v>7012.5</v>
      </c>
    </row>
    <row r="1189" spans="1:22" ht="14.1" customHeight="1">
      <c r="A1189" s="138">
        <f t="shared" si="93"/>
        <v>1189</v>
      </c>
      <c r="B1189" s="121" t="s">
        <v>98</v>
      </c>
      <c r="C1189" s="121" t="s">
        <v>470</v>
      </c>
      <c r="D1189" s="285" t="s">
        <v>492</v>
      </c>
      <c r="E1189" s="121"/>
      <c r="F1189" s="121" t="s">
        <v>200</v>
      </c>
      <c r="G1189" s="121" t="s">
        <v>138</v>
      </c>
      <c r="H1189" s="121" t="s">
        <v>484</v>
      </c>
      <c r="I1189" s="121" t="s">
        <v>202</v>
      </c>
      <c r="J1189" s="482">
        <v>20.899999618530273</v>
      </c>
      <c r="K1189" s="442">
        <v>1</v>
      </c>
      <c r="L1189" s="512"/>
      <c r="M1189" s="493">
        <v>255</v>
      </c>
      <c r="N1189" s="284"/>
      <c r="O1189" s="159" t="e">
        <f t="shared" si="94"/>
        <v>#DIV/0!</v>
      </c>
      <c r="P1189" s="159">
        <f t="shared" si="95"/>
        <v>0</v>
      </c>
      <c r="Q1189" s="160">
        <f>IF(M1189="nio",0,IF(M1189&gt;0,VLOOKUP(G1189,'3-Productie normen'!A:L,VLOOKUP(M1189,'3-Productie normen'!O:P,2,FALSE),FALSE)))</f>
        <v>0</v>
      </c>
      <c r="R1189" s="160">
        <f t="shared" si="92"/>
        <v>0</v>
      </c>
      <c r="S1189" s="161" t="str">
        <f>VLOOKUP(G1189,'3-Productie normen'!A:L,10,FALSE)</f>
        <v>B</v>
      </c>
      <c r="T1189" s="478" t="s">
        <v>456</v>
      </c>
      <c r="V1189" s="123">
        <f t="shared" si="96"/>
        <v>5329.4999027252197</v>
      </c>
    </row>
    <row r="1190" spans="1:22" ht="14.1" customHeight="1">
      <c r="A1190" s="138">
        <f t="shared" si="93"/>
        <v>1190</v>
      </c>
      <c r="B1190" s="121" t="s">
        <v>98</v>
      </c>
      <c r="C1190" s="121" t="s">
        <v>470</v>
      </c>
      <c r="D1190" s="285" t="s">
        <v>492</v>
      </c>
      <c r="E1190" s="121"/>
      <c r="F1190" s="121" t="s">
        <v>200</v>
      </c>
      <c r="G1190" s="121" t="s">
        <v>138</v>
      </c>
      <c r="H1190" s="121" t="s">
        <v>484</v>
      </c>
      <c r="I1190" s="121" t="s">
        <v>202</v>
      </c>
      <c r="J1190" s="482">
        <v>13.300000190734863</v>
      </c>
      <c r="K1190" s="442">
        <v>1</v>
      </c>
      <c r="L1190" s="512"/>
      <c r="M1190" s="493">
        <v>255</v>
      </c>
      <c r="N1190" s="284"/>
      <c r="O1190" s="159" t="e">
        <f t="shared" si="94"/>
        <v>#DIV/0!</v>
      </c>
      <c r="P1190" s="159">
        <f t="shared" si="95"/>
        <v>0</v>
      </c>
      <c r="Q1190" s="160">
        <f>IF(M1190="nio",0,IF(M1190&gt;0,VLOOKUP(G1190,'3-Productie normen'!A:L,VLOOKUP(M1190,'3-Productie normen'!O:P,2,FALSE),FALSE)))</f>
        <v>0</v>
      </c>
      <c r="R1190" s="160">
        <f t="shared" si="92"/>
        <v>0</v>
      </c>
      <c r="S1190" s="161" t="str">
        <f>VLOOKUP(G1190,'3-Productie normen'!A:L,10,FALSE)</f>
        <v>B</v>
      </c>
      <c r="T1190" s="478" t="s">
        <v>456</v>
      </c>
      <c r="V1190" s="123">
        <f t="shared" si="96"/>
        <v>3391.5000486373901</v>
      </c>
    </row>
    <row r="1191" spans="1:22" ht="14.1" customHeight="1">
      <c r="A1191" s="138">
        <f t="shared" si="93"/>
        <v>1191</v>
      </c>
      <c r="B1191" s="121" t="s">
        <v>98</v>
      </c>
      <c r="C1191" s="121" t="s">
        <v>470</v>
      </c>
      <c r="D1191" s="285" t="s">
        <v>492</v>
      </c>
      <c r="E1191" s="121"/>
      <c r="F1191" s="121" t="s">
        <v>200</v>
      </c>
      <c r="G1191" s="121" t="s">
        <v>138</v>
      </c>
      <c r="H1191" s="121" t="s">
        <v>484</v>
      </c>
      <c r="I1191" s="121" t="s">
        <v>202</v>
      </c>
      <c r="J1191" s="482">
        <v>15.600000381469727</v>
      </c>
      <c r="K1191" s="442">
        <v>1</v>
      </c>
      <c r="L1191" s="512"/>
      <c r="M1191" s="493">
        <v>255</v>
      </c>
      <c r="N1191" s="284"/>
      <c r="O1191" s="159" t="e">
        <f t="shared" si="94"/>
        <v>#DIV/0!</v>
      </c>
      <c r="P1191" s="159">
        <f t="shared" si="95"/>
        <v>0</v>
      </c>
      <c r="Q1191" s="160">
        <f>IF(M1191="nio",0,IF(M1191&gt;0,VLOOKUP(G1191,'3-Productie normen'!A:L,VLOOKUP(M1191,'3-Productie normen'!O:P,2,FALSE),FALSE)))</f>
        <v>0</v>
      </c>
      <c r="R1191" s="160">
        <f t="shared" si="92"/>
        <v>0</v>
      </c>
      <c r="S1191" s="161" t="str">
        <f>VLOOKUP(G1191,'3-Productie normen'!A:L,10,FALSE)</f>
        <v>B</v>
      </c>
      <c r="T1191" s="478" t="s">
        <v>456</v>
      </c>
      <c r="V1191" s="123">
        <f t="shared" si="96"/>
        <v>3978.0000972747803</v>
      </c>
    </row>
    <row r="1192" spans="1:22" ht="14.1" customHeight="1">
      <c r="A1192" s="138">
        <f t="shared" si="93"/>
        <v>1192</v>
      </c>
      <c r="B1192" s="121" t="s">
        <v>98</v>
      </c>
      <c r="C1192" s="121" t="s">
        <v>470</v>
      </c>
      <c r="D1192" s="285" t="s">
        <v>492</v>
      </c>
      <c r="E1192" s="121"/>
      <c r="F1192" s="121" t="s">
        <v>488</v>
      </c>
      <c r="G1192" s="121" t="s">
        <v>166</v>
      </c>
      <c r="H1192" s="121" t="s">
        <v>484</v>
      </c>
      <c r="I1192" s="121" t="s">
        <v>202</v>
      </c>
      <c r="J1192" s="482">
        <v>43.5</v>
      </c>
      <c r="K1192" s="442">
        <v>1</v>
      </c>
      <c r="L1192" s="512"/>
      <c r="M1192" s="493">
        <v>255</v>
      </c>
      <c r="N1192" s="284"/>
      <c r="O1192" s="159" t="e">
        <f t="shared" si="94"/>
        <v>#DIV/0!</v>
      </c>
      <c r="P1192" s="159">
        <f t="shared" si="95"/>
        <v>0</v>
      </c>
      <c r="Q1192" s="160">
        <f>IF(M1192="nio",0,IF(M1192&gt;0,VLOOKUP(G1192,'3-Productie normen'!A:L,VLOOKUP(M1192,'3-Productie normen'!O:P,2,FALSE),FALSE)))</f>
        <v>0</v>
      </c>
      <c r="R1192" s="160">
        <f t="shared" si="92"/>
        <v>0</v>
      </c>
      <c r="S1192" s="161" t="str">
        <f>VLOOKUP(G1192,'3-Productie normen'!A:L,10,FALSE)</f>
        <v>V</v>
      </c>
      <c r="T1192" s="478" t="s">
        <v>456</v>
      </c>
      <c r="V1192" s="123">
        <f t="shared" si="96"/>
        <v>11092.5</v>
      </c>
    </row>
    <row r="1193" spans="1:22" ht="14.1" customHeight="1">
      <c r="A1193" s="138">
        <f t="shared" si="93"/>
        <v>1193</v>
      </c>
      <c r="B1193" s="121" t="s">
        <v>98</v>
      </c>
      <c r="C1193" s="121" t="s">
        <v>470</v>
      </c>
      <c r="D1193" s="285" t="s">
        <v>492</v>
      </c>
      <c r="E1193" s="121"/>
      <c r="F1193" s="121" t="s">
        <v>280</v>
      </c>
      <c r="G1193" s="121" t="s">
        <v>157</v>
      </c>
      <c r="H1193" s="121" t="s">
        <v>191</v>
      </c>
      <c r="I1193" s="121" t="s">
        <v>192</v>
      </c>
      <c r="J1193" s="482">
        <v>1.75</v>
      </c>
      <c r="K1193" s="442">
        <v>1</v>
      </c>
      <c r="L1193" s="512"/>
      <c r="M1193" s="493">
        <v>255</v>
      </c>
      <c r="N1193" s="284"/>
      <c r="O1193" s="159" t="e">
        <f t="shared" si="94"/>
        <v>#DIV/0!</v>
      </c>
      <c r="P1193" s="159">
        <f t="shared" si="95"/>
        <v>0</v>
      </c>
      <c r="Q1193" s="160">
        <f>IF(M1193="nio",0,IF(M1193&gt;0,VLOOKUP(G1193,'3-Productie normen'!A:L,VLOOKUP(M1193,'3-Productie normen'!O:P,2,FALSE),FALSE)))</f>
        <v>0</v>
      </c>
      <c r="R1193" s="160">
        <f t="shared" si="92"/>
        <v>0</v>
      </c>
      <c r="S1193" s="161" t="str">
        <f>VLOOKUP(G1193,'3-Productie normen'!A:L,10,FALSE)</f>
        <v>V</v>
      </c>
      <c r="T1193" s="478" t="s">
        <v>456</v>
      </c>
      <c r="V1193" s="123">
        <f t="shared" si="96"/>
        <v>446.25</v>
      </c>
    </row>
    <row r="1194" spans="1:22" ht="14.1" customHeight="1">
      <c r="A1194" s="138">
        <f t="shared" si="93"/>
        <v>1194</v>
      </c>
      <c r="B1194" s="121" t="s">
        <v>98</v>
      </c>
      <c r="C1194" s="121" t="s">
        <v>470</v>
      </c>
      <c r="D1194" s="285" t="s">
        <v>492</v>
      </c>
      <c r="E1194" s="121"/>
      <c r="F1194" s="121" t="s">
        <v>490</v>
      </c>
      <c r="G1194" s="121" t="s">
        <v>138</v>
      </c>
      <c r="H1194" s="121" t="s">
        <v>191</v>
      </c>
      <c r="I1194" s="121" t="s">
        <v>192</v>
      </c>
      <c r="J1194" s="482">
        <v>6.25</v>
      </c>
      <c r="K1194" s="442">
        <v>1</v>
      </c>
      <c r="L1194" s="512"/>
      <c r="M1194" s="493">
        <v>255</v>
      </c>
      <c r="N1194" s="284"/>
      <c r="O1194" s="159" t="e">
        <f t="shared" si="94"/>
        <v>#DIV/0!</v>
      </c>
      <c r="P1194" s="159">
        <f t="shared" si="95"/>
        <v>0</v>
      </c>
      <c r="Q1194" s="160">
        <f>IF(M1194="nio",0,IF(M1194&gt;0,VLOOKUP(G1194,'3-Productie normen'!A:L,VLOOKUP(M1194,'3-Productie normen'!O:P,2,FALSE),FALSE)))</f>
        <v>0</v>
      </c>
      <c r="R1194" s="160">
        <f t="shared" si="92"/>
        <v>0</v>
      </c>
      <c r="S1194" s="161" t="str">
        <f>VLOOKUP(G1194,'3-Productie normen'!A:L,10,FALSE)</f>
        <v>B</v>
      </c>
      <c r="T1194" s="478" t="s">
        <v>456</v>
      </c>
      <c r="V1194" s="123">
        <f t="shared" si="96"/>
        <v>1593.75</v>
      </c>
    </row>
    <row r="1195" spans="1:22" ht="14.1" customHeight="1">
      <c r="A1195" s="138">
        <f t="shared" si="93"/>
        <v>1195</v>
      </c>
      <c r="B1195" s="121" t="s">
        <v>98</v>
      </c>
      <c r="C1195" s="121" t="s">
        <v>470</v>
      </c>
      <c r="D1195" s="285" t="s">
        <v>492</v>
      </c>
      <c r="E1195" s="121"/>
      <c r="F1195" s="121" t="s">
        <v>489</v>
      </c>
      <c r="G1195" s="121" t="s">
        <v>138</v>
      </c>
      <c r="H1195" s="121" t="s">
        <v>484</v>
      </c>
      <c r="I1195" s="121" t="s">
        <v>202</v>
      </c>
      <c r="J1195" s="482">
        <v>5.25</v>
      </c>
      <c r="K1195" s="442">
        <v>1</v>
      </c>
      <c r="L1195" s="512"/>
      <c r="M1195" s="493">
        <v>255</v>
      </c>
      <c r="N1195" s="284"/>
      <c r="O1195" s="159" t="e">
        <f t="shared" si="94"/>
        <v>#DIV/0!</v>
      </c>
      <c r="P1195" s="159">
        <f t="shared" si="95"/>
        <v>0</v>
      </c>
      <c r="Q1195" s="160">
        <f>IF(M1195="nio",0,IF(M1195&gt;0,VLOOKUP(G1195,'3-Productie normen'!A:L,VLOOKUP(M1195,'3-Productie normen'!O:P,2,FALSE),FALSE)))</f>
        <v>0</v>
      </c>
      <c r="R1195" s="160">
        <f t="shared" si="92"/>
        <v>0</v>
      </c>
      <c r="S1195" s="161" t="str">
        <f>VLOOKUP(G1195,'3-Productie normen'!A:L,10,FALSE)</f>
        <v>B</v>
      </c>
      <c r="T1195" s="478" t="s">
        <v>456</v>
      </c>
      <c r="V1195" s="123">
        <f t="shared" si="96"/>
        <v>1338.75</v>
      </c>
    </row>
    <row r="1196" spans="1:22" ht="14.1" customHeight="1">
      <c r="A1196" s="138">
        <f t="shared" si="93"/>
        <v>1196</v>
      </c>
      <c r="B1196" s="121" t="s">
        <v>98</v>
      </c>
      <c r="C1196" s="121" t="s">
        <v>470</v>
      </c>
      <c r="D1196" s="285" t="s">
        <v>492</v>
      </c>
      <c r="E1196" s="121"/>
      <c r="F1196" s="121" t="s">
        <v>489</v>
      </c>
      <c r="G1196" s="121" t="s">
        <v>138</v>
      </c>
      <c r="H1196" s="121" t="s">
        <v>484</v>
      </c>
      <c r="I1196" s="121" t="s">
        <v>202</v>
      </c>
      <c r="J1196" s="482">
        <v>5.25</v>
      </c>
      <c r="K1196" s="442">
        <v>1</v>
      </c>
      <c r="L1196" s="512"/>
      <c r="M1196" s="493">
        <v>255</v>
      </c>
      <c r="N1196" s="284"/>
      <c r="O1196" s="159" t="e">
        <f t="shared" si="94"/>
        <v>#DIV/0!</v>
      </c>
      <c r="P1196" s="159">
        <f t="shared" si="95"/>
        <v>0</v>
      </c>
      <c r="Q1196" s="160">
        <f>IF(M1196="nio",0,IF(M1196&gt;0,VLOOKUP(G1196,'3-Productie normen'!A:L,VLOOKUP(M1196,'3-Productie normen'!O:P,2,FALSE),FALSE)))</f>
        <v>0</v>
      </c>
      <c r="R1196" s="160">
        <f t="shared" si="92"/>
        <v>0</v>
      </c>
      <c r="S1196" s="161" t="str">
        <f>VLOOKUP(G1196,'3-Productie normen'!A:L,10,FALSE)</f>
        <v>B</v>
      </c>
      <c r="T1196" s="478" t="s">
        <v>456</v>
      </c>
      <c r="V1196" s="123">
        <f t="shared" si="96"/>
        <v>1338.75</v>
      </c>
    </row>
    <row r="1197" spans="1:22" ht="14.1" customHeight="1">
      <c r="A1197" s="138">
        <f t="shared" si="93"/>
        <v>1197</v>
      </c>
      <c r="B1197" s="121" t="s">
        <v>98</v>
      </c>
      <c r="C1197" s="121" t="s">
        <v>470</v>
      </c>
      <c r="D1197" s="285" t="s">
        <v>492</v>
      </c>
      <c r="E1197" s="121"/>
      <c r="F1197" s="121" t="s">
        <v>489</v>
      </c>
      <c r="G1197" s="121" t="s">
        <v>138</v>
      </c>
      <c r="H1197" s="121" t="s">
        <v>484</v>
      </c>
      <c r="I1197" s="121" t="s">
        <v>202</v>
      </c>
      <c r="J1197" s="482">
        <v>5.25</v>
      </c>
      <c r="K1197" s="442">
        <v>1</v>
      </c>
      <c r="L1197" s="512"/>
      <c r="M1197" s="493">
        <v>255</v>
      </c>
      <c r="N1197" s="284"/>
      <c r="O1197" s="159" t="e">
        <f t="shared" si="94"/>
        <v>#DIV/0!</v>
      </c>
      <c r="P1197" s="159">
        <f t="shared" si="95"/>
        <v>0</v>
      </c>
      <c r="Q1197" s="160">
        <f>IF(M1197="nio",0,IF(M1197&gt;0,VLOOKUP(G1197,'3-Productie normen'!A:L,VLOOKUP(M1197,'3-Productie normen'!O:P,2,FALSE),FALSE)))</f>
        <v>0</v>
      </c>
      <c r="R1197" s="160">
        <f t="shared" si="92"/>
        <v>0</v>
      </c>
      <c r="S1197" s="161" t="str">
        <f>VLOOKUP(G1197,'3-Productie normen'!A:L,10,FALSE)</f>
        <v>B</v>
      </c>
      <c r="T1197" s="478" t="s">
        <v>456</v>
      </c>
      <c r="V1197" s="123">
        <f t="shared" si="96"/>
        <v>1338.75</v>
      </c>
    </row>
    <row r="1198" spans="1:22" ht="14.1" customHeight="1">
      <c r="A1198" s="138">
        <f t="shared" si="93"/>
        <v>1198</v>
      </c>
      <c r="B1198" s="121" t="s">
        <v>98</v>
      </c>
      <c r="C1198" s="121" t="s">
        <v>470</v>
      </c>
      <c r="D1198" s="285" t="s">
        <v>492</v>
      </c>
      <c r="E1198" s="121"/>
      <c r="F1198" s="121" t="s">
        <v>488</v>
      </c>
      <c r="G1198" s="121" t="s">
        <v>166</v>
      </c>
      <c r="H1198" s="121" t="s">
        <v>484</v>
      </c>
      <c r="I1198" s="121" t="s">
        <v>202</v>
      </c>
      <c r="J1198" s="482">
        <v>6.25</v>
      </c>
      <c r="K1198" s="442">
        <v>1</v>
      </c>
      <c r="L1198" s="512"/>
      <c r="M1198" s="493">
        <v>255</v>
      </c>
      <c r="N1198" s="284"/>
      <c r="O1198" s="159" t="e">
        <f t="shared" si="94"/>
        <v>#DIV/0!</v>
      </c>
      <c r="P1198" s="159">
        <f t="shared" si="95"/>
        <v>0</v>
      </c>
      <c r="Q1198" s="160">
        <f>IF(M1198="nio",0,IF(M1198&gt;0,VLOOKUP(G1198,'3-Productie normen'!A:L,VLOOKUP(M1198,'3-Productie normen'!O:P,2,FALSE),FALSE)))</f>
        <v>0</v>
      </c>
      <c r="R1198" s="160">
        <f t="shared" si="92"/>
        <v>0</v>
      </c>
      <c r="S1198" s="161" t="str">
        <f>VLOOKUP(G1198,'3-Productie normen'!A:L,10,FALSE)</f>
        <v>V</v>
      </c>
      <c r="T1198" s="478" t="s">
        <v>456</v>
      </c>
      <c r="V1198" s="123">
        <f t="shared" si="96"/>
        <v>1593.75</v>
      </c>
    </row>
    <row r="1199" spans="1:22" ht="14.1" customHeight="1">
      <c r="A1199" s="138">
        <f t="shared" si="93"/>
        <v>1199</v>
      </c>
      <c r="B1199" s="121" t="s">
        <v>98</v>
      </c>
      <c r="C1199" s="121" t="s">
        <v>470</v>
      </c>
      <c r="D1199" s="285" t="s">
        <v>492</v>
      </c>
      <c r="E1199" s="121"/>
      <c r="F1199" s="121" t="s">
        <v>212</v>
      </c>
      <c r="G1199" s="121" t="s">
        <v>166</v>
      </c>
      <c r="H1199" s="121" t="s">
        <v>484</v>
      </c>
      <c r="I1199" s="121" t="s">
        <v>202</v>
      </c>
      <c r="J1199" s="482">
        <v>48.049999237060547</v>
      </c>
      <c r="K1199" s="442">
        <v>1</v>
      </c>
      <c r="L1199" s="512"/>
      <c r="M1199" s="493">
        <v>255</v>
      </c>
      <c r="N1199" s="284"/>
      <c r="O1199" s="159" t="e">
        <f t="shared" si="94"/>
        <v>#DIV/0!</v>
      </c>
      <c r="P1199" s="159">
        <f t="shared" si="95"/>
        <v>0</v>
      </c>
      <c r="Q1199" s="160">
        <f>IF(M1199="nio",0,IF(M1199&gt;0,VLOOKUP(G1199,'3-Productie normen'!A:L,VLOOKUP(M1199,'3-Productie normen'!O:P,2,FALSE),FALSE)))</f>
        <v>0</v>
      </c>
      <c r="R1199" s="160">
        <f t="shared" si="92"/>
        <v>0</v>
      </c>
      <c r="S1199" s="161" t="str">
        <f>VLOOKUP(G1199,'3-Productie normen'!A:L,10,FALSE)</f>
        <v>V</v>
      </c>
      <c r="T1199" s="478" t="s">
        <v>456</v>
      </c>
      <c r="V1199" s="123">
        <f t="shared" si="96"/>
        <v>12252.749805450439</v>
      </c>
    </row>
    <row r="1200" spans="1:22" ht="14.1" customHeight="1">
      <c r="A1200" s="138">
        <f t="shared" si="93"/>
        <v>1200</v>
      </c>
      <c r="B1200" s="121" t="s">
        <v>98</v>
      </c>
      <c r="C1200" s="121" t="s">
        <v>470</v>
      </c>
      <c r="D1200" s="285" t="s">
        <v>492</v>
      </c>
      <c r="E1200" s="121"/>
      <c r="F1200" s="121" t="s">
        <v>163</v>
      </c>
      <c r="G1200" s="121" t="s">
        <v>163</v>
      </c>
      <c r="H1200" s="121" t="s">
        <v>201</v>
      </c>
      <c r="I1200" s="121" t="s">
        <v>202</v>
      </c>
      <c r="J1200" s="482">
        <v>10</v>
      </c>
      <c r="K1200" s="442">
        <v>1</v>
      </c>
      <c r="L1200" s="512"/>
      <c r="M1200" s="493">
        <v>255</v>
      </c>
      <c r="N1200" s="284"/>
      <c r="O1200" s="159" t="e">
        <f t="shared" si="94"/>
        <v>#DIV/0!</v>
      </c>
      <c r="P1200" s="159">
        <f t="shared" si="95"/>
        <v>0</v>
      </c>
      <c r="Q1200" s="160">
        <f>IF(M1200="nio",0,IF(M1200&gt;0,VLOOKUP(G1200,'3-Productie normen'!A:L,VLOOKUP(M1200,'3-Productie normen'!O:P,2,FALSE),FALSE)))</f>
        <v>0</v>
      </c>
      <c r="R1200" s="160">
        <f t="shared" si="92"/>
        <v>0</v>
      </c>
      <c r="S1200" s="161" t="str">
        <f>VLOOKUP(G1200,'3-Productie normen'!A:L,10,FALSE)</f>
        <v>V</v>
      </c>
      <c r="T1200" s="478" t="s">
        <v>456</v>
      </c>
      <c r="V1200" s="123">
        <f t="shared" si="96"/>
        <v>2550</v>
      </c>
    </row>
    <row r="1201" spans="1:22" ht="14.1" customHeight="1">
      <c r="A1201" s="138">
        <f t="shared" si="93"/>
        <v>1201</v>
      </c>
      <c r="B1201" s="121" t="s">
        <v>98</v>
      </c>
      <c r="C1201" s="121" t="s">
        <v>470</v>
      </c>
      <c r="D1201" s="285" t="s">
        <v>494</v>
      </c>
      <c r="E1201" s="285"/>
      <c r="F1201" s="121" t="s">
        <v>260</v>
      </c>
      <c r="G1201" s="121" t="s">
        <v>166</v>
      </c>
      <c r="H1201" s="121" t="s">
        <v>484</v>
      </c>
      <c r="I1201" s="121" t="s">
        <v>202</v>
      </c>
      <c r="J1201" s="482">
        <v>5</v>
      </c>
      <c r="K1201" s="442">
        <v>1</v>
      </c>
      <c r="L1201" s="512"/>
      <c r="M1201" s="493">
        <v>255</v>
      </c>
      <c r="N1201" s="284"/>
      <c r="O1201" s="159" t="e">
        <f t="shared" si="94"/>
        <v>#DIV/0!</v>
      </c>
      <c r="P1201" s="159">
        <f t="shared" si="95"/>
        <v>0</v>
      </c>
      <c r="Q1201" s="160">
        <f>IF(M1201="nio",0,IF(M1201&gt;0,VLOOKUP(G1201,'3-Productie normen'!A:L,VLOOKUP(M1201,'3-Productie normen'!O:P,2,FALSE),FALSE)))</f>
        <v>0</v>
      </c>
      <c r="R1201" s="160">
        <f t="shared" si="92"/>
        <v>0</v>
      </c>
      <c r="S1201" s="161" t="str">
        <f>VLOOKUP(G1201,'3-Productie normen'!A:L,10,FALSE)</f>
        <v>V</v>
      </c>
      <c r="T1201" s="478" t="s">
        <v>456</v>
      </c>
      <c r="V1201" s="123">
        <f t="shared" si="96"/>
        <v>1275</v>
      </c>
    </row>
    <row r="1202" spans="1:22" ht="14.1" customHeight="1">
      <c r="A1202" s="138">
        <f t="shared" si="93"/>
        <v>1202</v>
      </c>
      <c r="B1202" s="121" t="s">
        <v>98</v>
      </c>
      <c r="C1202" s="121" t="s">
        <v>470</v>
      </c>
      <c r="D1202" s="285" t="s">
        <v>494</v>
      </c>
      <c r="E1202" s="285"/>
      <c r="F1202" s="121" t="s">
        <v>242</v>
      </c>
      <c r="G1202" s="121" t="s">
        <v>167</v>
      </c>
      <c r="H1202" s="121" t="s">
        <v>191</v>
      </c>
      <c r="I1202" s="121"/>
      <c r="J1202" s="482">
        <v>1.6000000238418579</v>
      </c>
      <c r="K1202" s="442">
        <v>1</v>
      </c>
      <c r="L1202" s="512"/>
      <c r="M1202" s="493" t="s">
        <v>216</v>
      </c>
      <c r="N1202" s="284"/>
      <c r="O1202" s="159">
        <f t="shared" si="94"/>
        <v>0</v>
      </c>
      <c r="P1202" s="159">
        <f t="shared" si="95"/>
        <v>0</v>
      </c>
      <c r="Q1202" s="160">
        <f>IF(M1202="nio",0,IF(M1202&gt;0,VLOOKUP(G1202,'3-Productie normen'!A:L,VLOOKUP(M1202,'3-Productie normen'!O:P,2,FALSE),FALSE)))</f>
        <v>0</v>
      </c>
      <c r="R1202" s="160">
        <f t="shared" si="92"/>
        <v>0</v>
      </c>
      <c r="S1202" s="161">
        <f>VLOOKUP(G1202,'3-Productie normen'!A:L,10,FALSE)</f>
        <v>0</v>
      </c>
      <c r="T1202" s="478" t="s">
        <v>456</v>
      </c>
      <c r="V1202" s="123">
        <f t="shared" si="96"/>
        <v>0</v>
      </c>
    </row>
    <row r="1203" spans="1:22" ht="14.1" customHeight="1">
      <c r="A1203" s="138">
        <f t="shared" si="93"/>
        <v>1203</v>
      </c>
      <c r="B1203" s="121" t="s">
        <v>98</v>
      </c>
      <c r="C1203" s="121" t="s">
        <v>470</v>
      </c>
      <c r="D1203" s="285" t="s">
        <v>494</v>
      </c>
      <c r="E1203" s="285"/>
      <c r="F1203" s="121" t="s">
        <v>477</v>
      </c>
      <c r="G1203" s="121" t="s">
        <v>165</v>
      </c>
      <c r="H1203" s="121" t="s">
        <v>484</v>
      </c>
      <c r="I1203" s="121" t="s">
        <v>202</v>
      </c>
      <c r="J1203" s="482">
        <v>13.25</v>
      </c>
      <c r="K1203" s="442">
        <v>1</v>
      </c>
      <c r="L1203" s="512"/>
      <c r="M1203" s="493">
        <v>255</v>
      </c>
      <c r="N1203" s="284"/>
      <c r="O1203" s="159" t="e">
        <f t="shared" si="94"/>
        <v>#DIV/0!</v>
      </c>
      <c r="P1203" s="159">
        <f t="shared" si="95"/>
        <v>0</v>
      </c>
      <c r="Q1203" s="160">
        <f>IF(M1203="nio",0,IF(M1203&gt;0,VLOOKUP(G1203,'3-Productie normen'!A:L,VLOOKUP(M1203,'3-Productie normen'!O:P,2,FALSE),FALSE)))</f>
        <v>0</v>
      </c>
      <c r="R1203" s="160">
        <f t="shared" si="92"/>
        <v>0</v>
      </c>
      <c r="S1203" s="161" t="str">
        <f>VLOOKUP(G1203,'3-Productie normen'!A:L,10,FALSE)</f>
        <v>B</v>
      </c>
      <c r="T1203" s="478" t="s">
        <v>456</v>
      </c>
      <c r="V1203" s="123">
        <f t="shared" si="96"/>
        <v>3378.75</v>
      </c>
    </row>
    <row r="1204" spans="1:22" ht="14.1" customHeight="1">
      <c r="A1204" s="138">
        <f t="shared" si="93"/>
        <v>1204</v>
      </c>
      <c r="B1204" s="121" t="s">
        <v>98</v>
      </c>
      <c r="C1204" s="121" t="s">
        <v>470</v>
      </c>
      <c r="D1204" s="285" t="s">
        <v>494</v>
      </c>
      <c r="E1204" s="285"/>
      <c r="F1204" s="121" t="s">
        <v>226</v>
      </c>
      <c r="G1204" s="121" t="s">
        <v>160</v>
      </c>
      <c r="H1204" s="121" t="s">
        <v>195</v>
      </c>
      <c r="I1204" s="121" t="s">
        <v>196</v>
      </c>
      <c r="J1204" s="482">
        <v>5.1999998092651367</v>
      </c>
      <c r="K1204" s="442">
        <v>1</v>
      </c>
      <c r="L1204" s="512"/>
      <c r="M1204" s="493">
        <v>255</v>
      </c>
      <c r="N1204" s="284"/>
      <c r="O1204" s="159" t="e">
        <f t="shared" si="94"/>
        <v>#DIV/0!</v>
      </c>
      <c r="P1204" s="159">
        <f t="shared" si="95"/>
        <v>0</v>
      </c>
      <c r="Q1204" s="160">
        <f>IF(M1204="nio",0,IF(M1204&gt;0,VLOOKUP(G1204,'3-Productie normen'!A:L,VLOOKUP(M1204,'3-Productie normen'!O:P,2,FALSE),FALSE)))</f>
        <v>0</v>
      </c>
      <c r="R1204" s="160">
        <f t="shared" si="92"/>
        <v>0</v>
      </c>
      <c r="S1204" s="161" t="str">
        <f>VLOOKUP(G1204,'3-Productie normen'!A:L,10,FALSE)</f>
        <v>S</v>
      </c>
      <c r="T1204" s="478" t="s">
        <v>456</v>
      </c>
      <c r="V1204" s="123">
        <f t="shared" si="96"/>
        <v>1325.9999513626099</v>
      </c>
    </row>
    <row r="1205" spans="1:22" ht="14.1" customHeight="1">
      <c r="A1205" s="138">
        <f t="shared" si="93"/>
        <v>1205</v>
      </c>
      <c r="B1205" s="121" t="s">
        <v>98</v>
      </c>
      <c r="C1205" s="121" t="s">
        <v>470</v>
      </c>
      <c r="D1205" s="285" t="s">
        <v>494</v>
      </c>
      <c r="E1205" s="285"/>
      <c r="F1205" s="121" t="s">
        <v>247</v>
      </c>
      <c r="G1205" s="121" t="s">
        <v>160</v>
      </c>
      <c r="H1205" s="121" t="s">
        <v>195</v>
      </c>
      <c r="I1205" s="121" t="s">
        <v>196</v>
      </c>
      <c r="J1205" s="482">
        <v>4.0500001907348633</v>
      </c>
      <c r="K1205" s="442">
        <v>1</v>
      </c>
      <c r="L1205" s="512"/>
      <c r="M1205" s="493">
        <v>255</v>
      </c>
      <c r="N1205" s="284"/>
      <c r="O1205" s="159" t="e">
        <f t="shared" si="94"/>
        <v>#DIV/0!</v>
      </c>
      <c r="P1205" s="159">
        <f t="shared" si="95"/>
        <v>0</v>
      </c>
      <c r="Q1205" s="160">
        <f>IF(M1205="nio",0,IF(M1205&gt;0,VLOOKUP(G1205,'3-Productie normen'!A:L,VLOOKUP(M1205,'3-Productie normen'!O:P,2,FALSE),FALSE)))</f>
        <v>0</v>
      </c>
      <c r="R1205" s="160">
        <f t="shared" si="92"/>
        <v>0</v>
      </c>
      <c r="S1205" s="161" t="str">
        <f>VLOOKUP(G1205,'3-Productie normen'!A:L,10,FALSE)</f>
        <v>S</v>
      </c>
      <c r="T1205" s="478" t="s">
        <v>456</v>
      </c>
      <c r="V1205" s="123">
        <f t="shared" si="96"/>
        <v>1032.7500486373901</v>
      </c>
    </row>
    <row r="1206" spans="1:22" ht="14.1" customHeight="1">
      <c r="A1206" s="138">
        <f t="shared" si="93"/>
        <v>1206</v>
      </c>
      <c r="B1206" s="121" t="s">
        <v>98</v>
      </c>
      <c r="C1206" s="121" t="s">
        <v>470</v>
      </c>
      <c r="D1206" s="285" t="s">
        <v>494</v>
      </c>
      <c r="E1206" s="285"/>
      <c r="F1206" s="121" t="s">
        <v>242</v>
      </c>
      <c r="G1206" s="121" t="s">
        <v>167</v>
      </c>
      <c r="H1206" s="121" t="s">
        <v>191</v>
      </c>
      <c r="I1206" s="121"/>
      <c r="J1206" s="482">
        <v>5.1999998092651367</v>
      </c>
      <c r="K1206" s="442">
        <v>1</v>
      </c>
      <c r="L1206" s="512"/>
      <c r="M1206" s="493" t="s">
        <v>216</v>
      </c>
      <c r="N1206" s="284"/>
      <c r="O1206" s="159">
        <f t="shared" si="94"/>
        <v>0</v>
      </c>
      <c r="P1206" s="159">
        <f t="shared" si="95"/>
        <v>0</v>
      </c>
      <c r="Q1206" s="160">
        <f>IF(M1206="nio",0,IF(M1206&gt;0,VLOOKUP(G1206,'3-Productie normen'!A:L,VLOOKUP(M1206,'3-Productie normen'!O:P,2,FALSE),FALSE)))</f>
        <v>0</v>
      </c>
      <c r="R1206" s="160">
        <f t="shared" si="92"/>
        <v>0</v>
      </c>
      <c r="S1206" s="161">
        <f>VLOOKUP(G1206,'3-Productie normen'!A:L,10,FALSE)</f>
        <v>0</v>
      </c>
      <c r="T1206" s="478" t="s">
        <v>456</v>
      </c>
      <c r="V1206" s="123">
        <f t="shared" si="96"/>
        <v>0</v>
      </c>
    </row>
    <row r="1207" spans="1:22" ht="14.1" customHeight="1">
      <c r="A1207" s="138">
        <f t="shared" si="93"/>
        <v>1207</v>
      </c>
      <c r="B1207" s="121" t="s">
        <v>98</v>
      </c>
      <c r="C1207" s="121" t="s">
        <v>470</v>
      </c>
      <c r="D1207" s="285" t="s">
        <v>494</v>
      </c>
      <c r="E1207" s="285"/>
      <c r="F1207" s="121" t="s">
        <v>486</v>
      </c>
      <c r="G1207" s="121" t="s">
        <v>138</v>
      </c>
      <c r="H1207" s="121" t="s">
        <v>484</v>
      </c>
      <c r="I1207" s="121" t="s">
        <v>202</v>
      </c>
      <c r="J1207" s="482">
        <v>40.799999237060547</v>
      </c>
      <c r="K1207" s="442">
        <v>1</v>
      </c>
      <c r="L1207" s="512"/>
      <c r="M1207" s="493">
        <v>255</v>
      </c>
      <c r="N1207" s="284"/>
      <c r="O1207" s="159" t="e">
        <f t="shared" si="94"/>
        <v>#DIV/0!</v>
      </c>
      <c r="P1207" s="159">
        <f t="shared" si="95"/>
        <v>0</v>
      </c>
      <c r="Q1207" s="160">
        <f>IF(M1207="nio",0,IF(M1207&gt;0,VLOOKUP(G1207,'3-Productie normen'!A:L,VLOOKUP(M1207,'3-Productie normen'!O:P,2,FALSE),FALSE)))</f>
        <v>0</v>
      </c>
      <c r="R1207" s="160">
        <f t="shared" si="92"/>
        <v>0</v>
      </c>
      <c r="S1207" s="161" t="str">
        <f>VLOOKUP(G1207,'3-Productie normen'!A:L,10,FALSE)</f>
        <v>B</v>
      </c>
      <c r="T1207" s="478" t="s">
        <v>456</v>
      </c>
      <c r="V1207" s="123">
        <f t="shared" si="96"/>
        <v>10403.999805450439</v>
      </c>
    </row>
    <row r="1208" spans="1:22" ht="14.1" customHeight="1">
      <c r="A1208" s="138">
        <f t="shared" si="93"/>
        <v>1208</v>
      </c>
      <c r="B1208" s="121" t="s">
        <v>98</v>
      </c>
      <c r="C1208" s="121" t="s">
        <v>470</v>
      </c>
      <c r="D1208" s="285" t="s">
        <v>494</v>
      </c>
      <c r="E1208" s="285"/>
      <c r="F1208" s="121" t="s">
        <v>217</v>
      </c>
      <c r="G1208" s="121" t="s">
        <v>166</v>
      </c>
      <c r="H1208" s="121" t="s">
        <v>201</v>
      </c>
      <c r="I1208" s="121" t="s">
        <v>202</v>
      </c>
      <c r="J1208" s="482">
        <v>4.5</v>
      </c>
      <c r="K1208" s="442">
        <v>1</v>
      </c>
      <c r="L1208" s="512"/>
      <c r="M1208" s="493">
        <v>255</v>
      </c>
      <c r="N1208" s="284"/>
      <c r="O1208" s="159" t="e">
        <f t="shared" si="94"/>
        <v>#DIV/0!</v>
      </c>
      <c r="P1208" s="159">
        <f t="shared" si="95"/>
        <v>0</v>
      </c>
      <c r="Q1208" s="160">
        <f>IF(M1208="nio",0,IF(M1208&gt;0,VLOOKUP(G1208,'3-Productie normen'!A:L,VLOOKUP(M1208,'3-Productie normen'!O:P,2,FALSE),FALSE)))</f>
        <v>0</v>
      </c>
      <c r="R1208" s="160">
        <f t="shared" si="92"/>
        <v>0</v>
      </c>
      <c r="S1208" s="161" t="str">
        <f>VLOOKUP(G1208,'3-Productie normen'!A:L,10,FALSE)</f>
        <v>V</v>
      </c>
      <c r="T1208" s="478" t="s">
        <v>456</v>
      </c>
      <c r="V1208" s="123">
        <f t="shared" si="96"/>
        <v>1147.5</v>
      </c>
    </row>
    <row r="1209" spans="1:22" ht="14.1" customHeight="1">
      <c r="A1209" s="138">
        <f t="shared" si="93"/>
        <v>1209</v>
      </c>
      <c r="B1209" s="121" t="s">
        <v>98</v>
      </c>
      <c r="C1209" s="121" t="s">
        <v>470</v>
      </c>
      <c r="D1209" s="285" t="s">
        <v>494</v>
      </c>
      <c r="E1209" s="285"/>
      <c r="F1209" s="121" t="s">
        <v>200</v>
      </c>
      <c r="G1209" s="121" t="s">
        <v>138</v>
      </c>
      <c r="H1209" s="121" t="s">
        <v>484</v>
      </c>
      <c r="I1209" s="121" t="s">
        <v>202</v>
      </c>
      <c r="J1209" s="482">
        <v>21.049999237060547</v>
      </c>
      <c r="K1209" s="442">
        <v>1</v>
      </c>
      <c r="L1209" s="512"/>
      <c r="M1209" s="493">
        <v>255</v>
      </c>
      <c r="N1209" s="284"/>
      <c r="O1209" s="159" t="e">
        <f t="shared" si="94"/>
        <v>#DIV/0!</v>
      </c>
      <c r="P1209" s="159">
        <f t="shared" si="95"/>
        <v>0</v>
      </c>
      <c r="Q1209" s="160">
        <f>IF(M1209="nio",0,IF(M1209&gt;0,VLOOKUP(G1209,'3-Productie normen'!A:L,VLOOKUP(M1209,'3-Productie normen'!O:P,2,FALSE),FALSE)))</f>
        <v>0</v>
      </c>
      <c r="R1209" s="160">
        <f t="shared" si="92"/>
        <v>0</v>
      </c>
      <c r="S1209" s="161" t="str">
        <f>VLOOKUP(G1209,'3-Productie normen'!A:L,10,FALSE)</f>
        <v>B</v>
      </c>
      <c r="T1209" s="478" t="s">
        <v>456</v>
      </c>
      <c r="V1209" s="123">
        <f t="shared" si="96"/>
        <v>5367.7498054504395</v>
      </c>
    </row>
    <row r="1210" spans="1:22" ht="14.1" customHeight="1">
      <c r="A1210" s="138">
        <f t="shared" si="93"/>
        <v>1210</v>
      </c>
      <c r="B1210" s="121" t="s">
        <v>98</v>
      </c>
      <c r="C1210" s="121" t="s">
        <v>470</v>
      </c>
      <c r="D1210" s="285" t="s">
        <v>494</v>
      </c>
      <c r="E1210" s="285"/>
      <c r="F1210" s="121" t="s">
        <v>486</v>
      </c>
      <c r="G1210" s="121" t="s">
        <v>138</v>
      </c>
      <c r="H1210" s="121" t="s">
        <v>484</v>
      </c>
      <c r="I1210" s="121" t="s">
        <v>202</v>
      </c>
      <c r="J1210" s="482">
        <v>23.950000762939453</v>
      </c>
      <c r="K1210" s="442">
        <v>1</v>
      </c>
      <c r="L1210" s="512"/>
      <c r="M1210" s="493">
        <v>255</v>
      </c>
      <c r="N1210" s="284"/>
      <c r="O1210" s="159" t="e">
        <f t="shared" si="94"/>
        <v>#DIV/0!</v>
      </c>
      <c r="P1210" s="159">
        <f t="shared" si="95"/>
        <v>0</v>
      </c>
      <c r="Q1210" s="160">
        <f>IF(M1210="nio",0,IF(M1210&gt;0,VLOOKUP(G1210,'3-Productie normen'!A:L,VLOOKUP(M1210,'3-Productie normen'!O:P,2,FALSE),FALSE)))</f>
        <v>0</v>
      </c>
      <c r="R1210" s="160">
        <f t="shared" si="92"/>
        <v>0</v>
      </c>
      <c r="S1210" s="161" t="str">
        <f>VLOOKUP(G1210,'3-Productie normen'!A:L,10,FALSE)</f>
        <v>B</v>
      </c>
      <c r="T1210" s="478" t="s">
        <v>456</v>
      </c>
      <c r="V1210" s="123">
        <f t="shared" si="96"/>
        <v>6107.2501945495605</v>
      </c>
    </row>
    <row r="1211" spans="1:22" ht="14.1" customHeight="1">
      <c r="A1211" s="138">
        <f t="shared" si="93"/>
        <v>1211</v>
      </c>
      <c r="B1211" s="121" t="s">
        <v>98</v>
      </c>
      <c r="C1211" s="121" t="s">
        <v>470</v>
      </c>
      <c r="D1211" s="285" t="s">
        <v>494</v>
      </c>
      <c r="E1211" s="285"/>
      <c r="F1211" s="121" t="s">
        <v>477</v>
      </c>
      <c r="G1211" s="121" t="s">
        <v>165</v>
      </c>
      <c r="H1211" s="121" t="s">
        <v>484</v>
      </c>
      <c r="I1211" s="121" t="s">
        <v>202</v>
      </c>
      <c r="J1211" s="482">
        <v>19.75</v>
      </c>
      <c r="K1211" s="442">
        <v>1</v>
      </c>
      <c r="L1211" s="512"/>
      <c r="M1211" s="493">
        <v>255</v>
      </c>
      <c r="N1211" s="284"/>
      <c r="O1211" s="159" t="e">
        <f t="shared" si="94"/>
        <v>#DIV/0!</v>
      </c>
      <c r="P1211" s="159">
        <f t="shared" si="95"/>
        <v>0</v>
      </c>
      <c r="Q1211" s="160">
        <f>IF(M1211="nio",0,IF(M1211&gt;0,VLOOKUP(G1211,'3-Productie normen'!A:L,VLOOKUP(M1211,'3-Productie normen'!O:P,2,FALSE),FALSE)))</f>
        <v>0</v>
      </c>
      <c r="R1211" s="160">
        <f t="shared" si="92"/>
        <v>0</v>
      </c>
      <c r="S1211" s="161" t="str">
        <f>VLOOKUP(G1211,'3-Productie normen'!A:L,10,FALSE)</f>
        <v>B</v>
      </c>
      <c r="T1211" s="478" t="s">
        <v>456</v>
      </c>
      <c r="V1211" s="123">
        <f t="shared" si="96"/>
        <v>5036.25</v>
      </c>
    </row>
    <row r="1212" spans="1:22" ht="14.1" customHeight="1">
      <c r="A1212" s="138">
        <f t="shared" si="93"/>
        <v>1212</v>
      </c>
      <c r="B1212" s="121" t="s">
        <v>98</v>
      </c>
      <c r="C1212" s="121" t="s">
        <v>470</v>
      </c>
      <c r="D1212" s="285" t="s">
        <v>494</v>
      </c>
      <c r="E1212" s="285"/>
      <c r="F1212" s="121" t="s">
        <v>486</v>
      </c>
      <c r="G1212" s="121" t="s">
        <v>138</v>
      </c>
      <c r="H1212" s="121" t="s">
        <v>484</v>
      </c>
      <c r="I1212" s="121" t="s">
        <v>202</v>
      </c>
      <c r="J1212" s="482">
        <v>39.049999237060547</v>
      </c>
      <c r="K1212" s="442">
        <v>1</v>
      </c>
      <c r="L1212" s="512"/>
      <c r="M1212" s="493">
        <v>255</v>
      </c>
      <c r="N1212" s="284"/>
      <c r="O1212" s="159" t="e">
        <f t="shared" si="94"/>
        <v>#DIV/0!</v>
      </c>
      <c r="P1212" s="159">
        <f t="shared" si="95"/>
        <v>0</v>
      </c>
      <c r="Q1212" s="160">
        <f>IF(M1212="nio",0,IF(M1212&gt;0,VLOOKUP(G1212,'3-Productie normen'!A:L,VLOOKUP(M1212,'3-Productie normen'!O:P,2,FALSE),FALSE)))</f>
        <v>0</v>
      </c>
      <c r="R1212" s="160">
        <f t="shared" si="92"/>
        <v>0</v>
      </c>
      <c r="S1212" s="161" t="str">
        <f>VLOOKUP(G1212,'3-Productie normen'!A:L,10,FALSE)</f>
        <v>B</v>
      </c>
      <c r="T1212" s="478" t="s">
        <v>456</v>
      </c>
      <c r="V1212" s="123">
        <f t="shared" si="96"/>
        <v>9957.7498054504395</v>
      </c>
    </row>
    <row r="1213" spans="1:22" ht="14.1" customHeight="1">
      <c r="A1213" s="138">
        <f t="shared" si="93"/>
        <v>1213</v>
      </c>
      <c r="B1213" s="121" t="s">
        <v>98</v>
      </c>
      <c r="C1213" s="121" t="s">
        <v>470</v>
      </c>
      <c r="D1213" s="285" t="s">
        <v>494</v>
      </c>
      <c r="E1213" s="285"/>
      <c r="F1213" s="121" t="s">
        <v>495</v>
      </c>
      <c r="G1213" s="121" t="s">
        <v>165</v>
      </c>
      <c r="H1213" s="121" t="s">
        <v>484</v>
      </c>
      <c r="I1213" s="121" t="s">
        <v>202</v>
      </c>
      <c r="J1213" s="482">
        <v>88.75</v>
      </c>
      <c r="K1213" s="442">
        <v>1</v>
      </c>
      <c r="L1213" s="512"/>
      <c r="M1213" s="493">
        <v>255</v>
      </c>
      <c r="N1213" s="284"/>
      <c r="O1213" s="159" t="e">
        <f t="shared" si="94"/>
        <v>#DIV/0!</v>
      </c>
      <c r="P1213" s="159">
        <f t="shared" si="95"/>
        <v>0</v>
      </c>
      <c r="Q1213" s="160">
        <f>IF(M1213="nio",0,IF(M1213&gt;0,VLOOKUP(G1213,'3-Productie normen'!A:L,VLOOKUP(M1213,'3-Productie normen'!O:P,2,FALSE),FALSE)))</f>
        <v>0</v>
      </c>
      <c r="R1213" s="160">
        <f t="shared" si="92"/>
        <v>0</v>
      </c>
      <c r="S1213" s="161" t="str">
        <f>VLOOKUP(G1213,'3-Productie normen'!A:L,10,FALSE)</f>
        <v>B</v>
      </c>
      <c r="T1213" s="478" t="s">
        <v>456</v>
      </c>
      <c r="V1213" s="123">
        <f t="shared" si="96"/>
        <v>22631.25</v>
      </c>
    </row>
    <row r="1214" spans="1:22" ht="14.1" customHeight="1">
      <c r="A1214" s="138">
        <f t="shared" si="93"/>
        <v>1214</v>
      </c>
      <c r="B1214" s="121" t="s">
        <v>98</v>
      </c>
      <c r="C1214" s="121" t="s">
        <v>470</v>
      </c>
      <c r="D1214" s="285" t="s">
        <v>494</v>
      </c>
      <c r="E1214" s="285"/>
      <c r="F1214" s="121" t="s">
        <v>489</v>
      </c>
      <c r="G1214" s="121" t="s">
        <v>138</v>
      </c>
      <c r="H1214" s="121" t="s">
        <v>484</v>
      </c>
      <c r="I1214" s="121" t="s">
        <v>202</v>
      </c>
      <c r="J1214" s="482">
        <v>6.9499998092651367</v>
      </c>
      <c r="K1214" s="442">
        <v>1</v>
      </c>
      <c r="L1214" s="512"/>
      <c r="M1214" s="493">
        <v>255</v>
      </c>
      <c r="N1214" s="284"/>
      <c r="O1214" s="159" t="e">
        <f t="shared" si="94"/>
        <v>#DIV/0!</v>
      </c>
      <c r="P1214" s="159">
        <f t="shared" si="95"/>
        <v>0</v>
      </c>
      <c r="Q1214" s="160">
        <f>IF(M1214="nio",0,IF(M1214&gt;0,VLOOKUP(G1214,'3-Productie normen'!A:L,VLOOKUP(M1214,'3-Productie normen'!O:P,2,FALSE),FALSE)))</f>
        <v>0</v>
      </c>
      <c r="R1214" s="160">
        <f t="shared" si="92"/>
        <v>0</v>
      </c>
      <c r="S1214" s="161" t="str">
        <f>VLOOKUP(G1214,'3-Productie normen'!A:L,10,FALSE)</f>
        <v>B</v>
      </c>
      <c r="T1214" s="478" t="s">
        <v>456</v>
      </c>
      <c r="V1214" s="123">
        <f t="shared" si="96"/>
        <v>1772.2499513626099</v>
      </c>
    </row>
    <row r="1215" spans="1:22" ht="14.1" customHeight="1">
      <c r="A1215" s="138">
        <f t="shared" si="93"/>
        <v>1215</v>
      </c>
      <c r="B1215" s="121" t="s">
        <v>98</v>
      </c>
      <c r="C1215" s="121" t="s">
        <v>470</v>
      </c>
      <c r="D1215" s="285" t="s">
        <v>494</v>
      </c>
      <c r="E1215" s="285"/>
      <c r="F1215" s="121" t="s">
        <v>490</v>
      </c>
      <c r="G1215" s="121" t="s">
        <v>138</v>
      </c>
      <c r="H1215" s="121" t="s">
        <v>191</v>
      </c>
      <c r="I1215" s="121" t="s">
        <v>192</v>
      </c>
      <c r="J1215" s="482">
        <v>5.5</v>
      </c>
      <c r="K1215" s="442">
        <v>1</v>
      </c>
      <c r="L1215" s="512"/>
      <c r="M1215" s="493">
        <v>255</v>
      </c>
      <c r="N1215" s="284"/>
      <c r="O1215" s="159" t="e">
        <f t="shared" si="94"/>
        <v>#DIV/0!</v>
      </c>
      <c r="P1215" s="159">
        <f t="shared" si="95"/>
        <v>0</v>
      </c>
      <c r="Q1215" s="160">
        <f>IF(M1215="nio",0,IF(M1215&gt;0,VLOOKUP(G1215,'3-Productie normen'!A:L,VLOOKUP(M1215,'3-Productie normen'!O:P,2,FALSE),FALSE)))</f>
        <v>0</v>
      </c>
      <c r="R1215" s="160">
        <f t="shared" si="92"/>
        <v>0</v>
      </c>
      <c r="S1215" s="161" t="str">
        <f>VLOOKUP(G1215,'3-Productie normen'!A:L,10,FALSE)</f>
        <v>B</v>
      </c>
      <c r="T1215" s="478" t="s">
        <v>456</v>
      </c>
      <c r="V1215" s="123">
        <f t="shared" si="96"/>
        <v>1402.5</v>
      </c>
    </row>
    <row r="1216" spans="1:22" ht="14.1" customHeight="1">
      <c r="A1216" s="138">
        <f t="shared" si="93"/>
        <v>1216</v>
      </c>
      <c r="B1216" s="121" t="s">
        <v>98</v>
      </c>
      <c r="C1216" s="121" t="s">
        <v>470</v>
      </c>
      <c r="D1216" s="285" t="s">
        <v>494</v>
      </c>
      <c r="E1216" s="285"/>
      <c r="F1216" s="121" t="s">
        <v>280</v>
      </c>
      <c r="G1216" s="121" t="s">
        <v>157</v>
      </c>
      <c r="H1216" s="121" t="s">
        <v>191</v>
      </c>
      <c r="I1216" s="121" t="s">
        <v>192</v>
      </c>
      <c r="J1216" s="482">
        <v>1.4500000476837158</v>
      </c>
      <c r="K1216" s="442">
        <v>1</v>
      </c>
      <c r="L1216" s="512"/>
      <c r="M1216" s="493">
        <v>255</v>
      </c>
      <c r="N1216" s="284"/>
      <c r="O1216" s="159" t="e">
        <f t="shared" si="94"/>
        <v>#DIV/0!</v>
      </c>
      <c r="P1216" s="159">
        <f t="shared" si="95"/>
        <v>0</v>
      </c>
      <c r="Q1216" s="160">
        <f>IF(M1216="nio",0,IF(M1216&gt;0,VLOOKUP(G1216,'3-Productie normen'!A:L,VLOOKUP(M1216,'3-Productie normen'!O:P,2,FALSE),FALSE)))</f>
        <v>0</v>
      </c>
      <c r="R1216" s="160">
        <f t="shared" si="92"/>
        <v>0</v>
      </c>
      <c r="S1216" s="161" t="str">
        <f>VLOOKUP(G1216,'3-Productie normen'!A:L,10,FALSE)</f>
        <v>V</v>
      </c>
      <c r="T1216" s="478" t="s">
        <v>456</v>
      </c>
      <c r="V1216" s="123">
        <f t="shared" si="96"/>
        <v>369.75001215934753</v>
      </c>
    </row>
    <row r="1217" spans="1:22" ht="14.1" customHeight="1">
      <c r="A1217" s="138">
        <f t="shared" si="93"/>
        <v>1217</v>
      </c>
      <c r="B1217" s="121" t="s">
        <v>98</v>
      </c>
      <c r="C1217" s="121" t="s">
        <v>470</v>
      </c>
      <c r="D1217" s="285" t="s">
        <v>494</v>
      </c>
      <c r="E1217" s="285"/>
      <c r="F1217" s="121" t="s">
        <v>487</v>
      </c>
      <c r="G1217" s="121" t="s">
        <v>157</v>
      </c>
      <c r="H1217" s="121" t="s">
        <v>191</v>
      </c>
      <c r="I1217" s="121" t="s">
        <v>192</v>
      </c>
      <c r="J1217" s="482">
        <v>22.549999237060547</v>
      </c>
      <c r="K1217" s="442">
        <v>1</v>
      </c>
      <c r="L1217" s="512"/>
      <c r="M1217" s="493">
        <v>255</v>
      </c>
      <c r="N1217" s="284"/>
      <c r="O1217" s="159" t="e">
        <f t="shared" si="94"/>
        <v>#DIV/0!</v>
      </c>
      <c r="P1217" s="159">
        <f t="shared" si="95"/>
        <v>0</v>
      </c>
      <c r="Q1217" s="160">
        <f>IF(M1217="nio",0,IF(M1217&gt;0,VLOOKUP(G1217,'3-Productie normen'!A:L,VLOOKUP(M1217,'3-Productie normen'!O:P,2,FALSE),FALSE)))</f>
        <v>0</v>
      </c>
      <c r="R1217" s="160">
        <f t="shared" si="92"/>
        <v>0</v>
      </c>
      <c r="S1217" s="161" t="str">
        <f>VLOOKUP(G1217,'3-Productie normen'!A:L,10,FALSE)</f>
        <v>V</v>
      </c>
      <c r="T1217" s="478" t="s">
        <v>456</v>
      </c>
      <c r="V1217" s="123">
        <f t="shared" si="96"/>
        <v>5750.2498054504395</v>
      </c>
    </row>
    <row r="1218" spans="1:22" ht="14.1" customHeight="1">
      <c r="A1218" s="138">
        <f t="shared" si="93"/>
        <v>1218</v>
      </c>
      <c r="B1218" s="121" t="s">
        <v>98</v>
      </c>
      <c r="C1218" s="121" t="s">
        <v>470</v>
      </c>
      <c r="D1218" s="285" t="s">
        <v>494</v>
      </c>
      <c r="E1218" s="285"/>
      <c r="F1218" s="121" t="s">
        <v>488</v>
      </c>
      <c r="G1218" s="121" t="s">
        <v>166</v>
      </c>
      <c r="H1218" s="121" t="s">
        <v>484</v>
      </c>
      <c r="I1218" s="121" t="s">
        <v>202</v>
      </c>
      <c r="J1218" s="482">
        <v>7.5</v>
      </c>
      <c r="K1218" s="442">
        <v>1</v>
      </c>
      <c r="L1218" s="512"/>
      <c r="M1218" s="493">
        <v>255</v>
      </c>
      <c r="N1218" s="284"/>
      <c r="O1218" s="159" t="e">
        <f t="shared" si="94"/>
        <v>#DIV/0!</v>
      </c>
      <c r="P1218" s="159">
        <f t="shared" si="95"/>
        <v>0</v>
      </c>
      <c r="Q1218" s="160">
        <f>IF(M1218="nio",0,IF(M1218&gt;0,VLOOKUP(G1218,'3-Productie normen'!A:L,VLOOKUP(M1218,'3-Productie normen'!O:P,2,FALSE),FALSE)))</f>
        <v>0</v>
      </c>
      <c r="R1218" s="160">
        <f t="shared" ref="R1218:R1220" si="97">IF(N1218&gt;0,Q1218*$R$8,0)</f>
        <v>0</v>
      </c>
      <c r="S1218" s="161" t="str">
        <f>VLOOKUP(G1218,'3-Productie normen'!A:L,10,FALSE)</f>
        <v>V</v>
      </c>
      <c r="T1218" s="478" t="s">
        <v>456</v>
      </c>
      <c r="V1218" s="123">
        <f t="shared" si="96"/>
        <v>1912.5</v>
      </c>
    </row>
    <row r="1219" spans="1:22" ht="14.1" customHeight="1">
      <c r="A1219" s="138">
        <f t="shared" si="93"/>
        <v>1219</v>
      </c>
      <c r="B1219" s="121" t="s">
        <v>98</v>
      </c>
      <c r="C1219" s="121" t="s">
        <v>470</v>
      </c>
      <c r="D1219" s="285" t="s">
        <v>494</v>
      </c>
      <c r="E1219" s="285"/>
      <c r="F1219" s="121" t="s">
        <v>212</v>
      </c>
      <c r="G1219" s="121" t="s">
        <v>166</v>
      </c>
      <c r="H1219" s="121" t="s">
        <v>484</v>
      </c>
      <c r="I1219" s="121" t="s">
        <v>202</v>
      </c>
      <c r="J1219" s="482">
        <v>74.800003051757813</v>
      </c>
      <c r="K1219" s="442">
        <v>1</v>
      </c>
      <c r="L1219" s="512"/>
      <c r="M1219" s="493">
        <v>255</v>
      </c>
      <c r="N1219" s="284"/>
      <c r="O1219" s="159" t="e">
        <f t="shared" si="94"/>
        <v>#DIV/0!</v>
      </c>
      <c r="P1219" s="159">
        <f t="shared" si="95"/>
        <v>0</v>
      </c>
      <c r="Q1219" s="160">
        <f>IF(M1219="nio",0,IF(M1219&gt;0,VLOOKUP(G1219,'3-Productie normen'!A:L,VLOOKUP(M1219,'3-Productie normen'!O:P,2,FALSE),FALSE)))</f>
        <v>0</v>
      </c>
      <c r="R1219" s="160">
        <f t="shared" si="97"/>
        <v>0</v>
      </c>
      <c r="S1219" s="161" t="str">
        <f>VLOOKUP(G1219,'3-Productie normen'!A:L,10,FALSE)</f>
        <v>V</v>
      </c>
      <c r="T1219" s="478" t="s">
        <v>456</v>
      </c>
      <c r="V1219" s="123">
        <f t="shared" si="96"/>
        <v>19074.000778198242</v>
      </c>
    </row>
    <row r="1220" spans="1:22" ht="14.1" customHeight="1">
      <c r="A1220" s="138">
        <f t="shared" si="93"/>
        <v>1220</v>
      </c>
      <c r="B1220" s="121" t="s">
        <v>98</v>
      </c>
      <c r="C1220" s="121" t="s">
        <v>470</v>
      </c>
      <c r="D1220" s="285" t="s">
        <v>494</v>
      </c>
      <c r="E1220" s="285"/>
      <c r="F1220" s="121" t="s">
        <v>217</v>
      </c>
      <c r="G1220" s="121" t="s">
        <v>166</v>
      </c>
      <c r="H1220" s="121" t="s">
        <v>201</v>
      </c>
      <c r="I1220" s="121" t="s">
        <v>202</v>
      </c>
      <c r="J1220" s="482">
        <v>4.5</v>
      </c>
      <c r="K1220" s="442">
        <v>1</v>
      </c>
      <c r="L1220" s="512"/>
      <c r="M1220" s="493">
        <v>255</v>
      </c>
      <c r="N1220" s="284"/>
      <c r="O1220" s="159" t="e">
        <f t="shared" si="94"/>
        <v>#DIV/0!</v>
      </c>
      <c r="P1220" s="159">
        <f t="shared" si="95"/>
        <v>0</v>
      </c>
      <c r="Q1220" s="160">
        <f>IF(M1220="nio",0,IF(M1220&gt;0,VLOOKUP(G1220,'3-Productie normen'!A:L,VLOOKUP(M1220,'3-Productie normen'!O:P,2,FALSE),FALSE)))</f>
        <v>0</v>
      </c>
      <c r="R1220" s="160">
        <f t="shared" si="97"/>
        <v>0</v>
      </c>
      <c r="S1220" s="161" t="str">
        <f>VLOOKUP(G1220,'3-Productie normen'!A:L,10,FALSE)</f>
        <v>V</v>
      </c>
      <c r="T1220" s="478" t="s">
        <v>456</v>
      </c>
      <c r="V1220" s="123">
        <f t="shared" si="96"/>
        <v>1147.5</v>
      </c>
    </row>
  </sheetData>
  <autoFilter ref="B9:V1220"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D33" sqref="D33"/>
      <selection pane="bottomLeft"/>
    </sheetView>
  </sheetViews>
  <sheetFormatPr defaultColWidth="9.28515625" defaultRowHeight="13.15"/>
  <cols>
    <col min="1" max="1" width="45.5703125" style="3" customWidth="1"/>
    <col min="2" max="2" width="18.28515625" style="3" customWidth="1"/>
    <col min="3" max="3" width="18.42578125" style="3" customWidth="1"/>
    <col min="4" max="4" width="10.7109375" style="3" customWidth="1"/>
    <col min="5" max="5" width="11.140625" style="3" customWidth="1"/>
    <col min="6" max="6" width="2.140625" style="3" customWidth="1"/>
    <col min="7" max="7" width="7.85546875" style="3" customWidth="1"/>
    <col min="8" max="8" width="27" style="3" bestFit="1" customWidth="1"/>
    <col min="9" max="16384" width="9.28515625" style="3"/>
  </cols>
  <sheetData>
    <row r="1" spans="1:8">
      <c r="A1" s="401" t="s">
        <v>5</v>
      </c>
      <c r="B1" s="39"/>
      <c r="C1" s="2"/>
      <c r="D1" s="2"/>
      <c r="E1" s="2"/>
      <c r="F1" s="2"/>
      <c r="G1" s="2"/>
    </row>
    <row r="2" spans="1:8">
      <c r="A2" s="2"/>
      <c r="B2" s="2"/>
      <c r="C2" s="2"/>
      <c r="D2" s="2"/>
      <c r="E2" s="2"/>
      <c r="F2" s="2"/>
      <c r="G2" s="2"/>
    </row>
    <row r="3" spans="1:8" ht="15.4">
      <c r="A3" s="108" t="str">
        <f>'1-Contractblad totaal'!A3</f>
        <v>Naam opdrachtgever</v>
      </c>
      <c r="B3" s="133" t="str">
        <f>'1-Contractblad totaal'!B3</f>
        <v>Veiligheidsregio Fryslân</v>
      </c>
      <c r="C3" s="2"/>
      <c r="D3" s="2"/>
      <c r="E3" s="451"/>
      <c r="F3" s="2"/>
      <c r="G3" s="2"/>
    </row>
    <row r="4" spans="1:8" ht="15.4">
      <c r="A4" s="108" t="str">
        <f>'1-Contractblad totaal'!A4</f>
        <v>Calculatie onderdeel</v>
      </c>
      <c r="B4" s="133" t="str">
        <f ca="1">MID(CELL("bestandsnaam",$C$9),SEARCH("]",CELL("bestandsnaam",$C$9),1)+1,256)</f>
        <v>5-Premies en opslagen</v>
      </c>
      <c r="C4" s="174"/>
      <c r="D4" s="25"/>
      <c r="E4" s="5"/>
      <c r="F4" s="5"/>
      <c r="G4" s="5"/>
    </row>
    <row r="5" spans="1:8" ht="15.4">
      <c r="A5" s="108" t="str">
        <f>'1-Contractblad totaal'!A5</f>
        <v>Gebouw/plaats</v>
      </c>
      <c r="B5" s="133" t="str">
        <f>'1-Contractblad totaal'!B5</f>
        <v>Friesland</v>
      </c>
      <c r="C5" s="108"/>
      <c r="D5" s="20"/>
      <c r="E5" s="175"/>
      <c r="F5" s="7"/>
      <c r="G5" s="5"/>
    </row>
    <row r="6" spans="1:8" ht="15.4">
      <c r="A6" s="108" t="str">
        <f>'1-Contractblad totaal'!A6</f>
        <v>Referentie nummer</v>
      </c>
      <c r="B6" s="133" t="str">
        <f>'1-Contractblad totaal'!B6</f>
        <v>Invoer</v>
      </c>
      <c r="C6" s="140"/>
      <c r="D6" s="20"/>
      <c r="E6" s="458"/>
      <c r="F6" s="457"/>
      <c r="G6" s="459"/>
      <c r="H6" s="460"/>
    </row>
    <row r="7" spans="1:8" ht="15.4">
      <c r="A7" s="108" t="str">
        <f>'1-Contractblad totaal'!A8</f>
        <v>Naam dienstverlener</v>
      </c>
      <c r="B7" s="133">
        <f>'1-Contractblad totaal'!B8</f>
        <v>0</v>
      </c>
      <c r="C7" s="140"/>
      <c r="D7" s="20"/>
      <c r="E7" s="175"/>
      <c r="F7" s="7"/>
      <c r="G7" s="5"/>
    </row>
    <row r="8" spans="1:8" ht="14.65">
      <c r="A8" s="108" t="str">
        <f>'1-Contractblad totaal'!A9</f>
        <v>Prijspeil</v>
      </c>
      <c r="B8" s="109">
        <f>'1-Contractblad totaal'!B9</f>
        <v>45017</v>
      </c>
      <c r="C8" s="175"/>
      <c r="D8" s="175"/>
      <c r="E8" s="175"/>
      <c r="F8" s="7"/>
      <c r="G8" s="5"/>
    </row>
    <row r="9" spans="1:8" ht="14.65">
      <c r="A9" s="176"/>
      <c r="B9" s="175"/>
      <c r="C9" s="175"/>
      <c r="D9" s="175"/>
      <c r="E9" s="175"/>
      <c r="F9" s="7"/>
      <c r="G9" s="5"/>
    </row>
    <row r="10" spans="1:8" ht="17.25">
      <c r="A10" s="207" t="s">
        <v>496</v>
      </c>
      <c r="B10" s="208"/>
      <c r="C10" s="209"/>
      <c r="D10" s="175"/>
      <c r="E10" s="175"/>
      <c r="F10" s="7"/>
      <c r="G10" s="5"/>
    </row>
    <row r="11" spans="1:8">
      <c r="A11" s="177"/>
      <c r="B11" s="4"/>
      <c r="C11" s="4"/>
      <c r="D11" s="175"/>
      <c r="E11" s="175"/>
      <c r="F11" s="5"/>
      <c r="G11" s="5"/>
    </row>
    <row r="12" spans="1:8">
      <c r="A12" s="178"/>
      <c r="B12" s="164"/>
      <c r="C12" s="179" t="s">
        <v>497</v>
      </c>
      <c r="D12" s="175"/>
      <c r="E12" s="175"/>
      <c r="F12" s="7"/>
      <c r="G12" s="5"/>
    </row>
    <row r="13" spans="1:8">
      <c r="A13" s="180" t="s">
        <v>498</v>
      </c>
      <c r="B13" s="164"/>
      <c r="C13" s="402">
        <v>0</v>
      </c>
      <c r="D13" s="175"/>
      <c r="E13" s="175"/>
      <c r="F13" s="181"/>
      <c r="G13" s="5"/>
    </row>
    <row r="14" spans="1:8">
      <c r="A14" s="180" t="s">
        <v>499</v>
      </c>
      <c r="B14" s="164"/>
      <c r="C14" s="402">
        <v>0</v>
      </c>
      <c r="D14" s="175"/>
      <c r="E14" s="175"/>
      <c r="F14" s="181"/>
      <c r="G14" s="5"/>
    </row>
    <row r="15" spans="1:8">
      <c r="A15" s="180" t="s">
        <v>500</v>
      </c>
      <c r="B15" s="164"/>
      <c r="C15" s="402">
        <v>0</v>
      </c>
      <c r="D15" s="175"/>
      <c r="E15" s="175"/>
      <c r="F15" s="181"/>
      <c r="G15" s="5"/>
    </row>
    <row r="16" spans="1:8">
      <c r="A16" s="182" t="s">
        <v>27</v>
      </c>
      <c r="B16" s="183"/>
      <c r="C16" s="184">
        <f>SUM(C13:C15)</f>
        <v>0</v>
      </c>
      <c r="D16" s="175"/>
      <c r="E16" s="175"/>
      <c r="F16" s="5"/>
    </row>
    <row r="17" spans="1:7">
      <c r="A17" s="182"/>
      <c r="B17" s="183"/>
      <c r="C17" s="184"/>
      <c r="D17" s="175"/>
      <c r="E17" s="175"/>
      <c r="F17" s="5"/>
    </row>
    <row r="18" spans="1:7">
      <c r="A18" s="611" t="s">
        <v>501</v>
      </c>
      <c r="B18" s="612"/>
      <c r="C18" s="402">
        <v>0</v>
      </c>
      <c r="D18" s="175"/>
      <c r="E18" s="175"/>
      <c r="F18" s="5"/>
    </row>
    <row r="19" spans="1:7">
      <c r="A19" s="180" t="s">
        <v>502</v>
      </c>
      <c r="B19" s="568"/>
      <c r="C19" s="402">
        <v>0</v>
      </c>
      <c r="D19" s="175"/>
      <c r="E19" s="175"/>
      <c r="F19" s="5"/>
    </row>
    <row r="20" spans="1:7">
      <c r="A20" s="611" t="s">
        <v>503</v>
      </c>
      <c r="B20" s="612"/>
      <c r="C20" s="402">
        <v>0</v>
      </c>
      <c r="D20" s="175"/>
      <c r="E20" s="175"/>
      <c r="F20" s="5"/>
    </row>
    <row r="21" spans="1:7">
      <c r="A21" s="611" t="s">
        <v>504</v>
      </c>
      <c r="B21" s="612"/>
      <c r="C21" s="185" t="e">
        <f>C34</f>
        <v>#DIV/0!</v>
      </c>
      <c r="D21" s="175"/>
      <c r="E21" s="175"/>
      <c r="F21" s="5"/>
    </row>
    <row r="22" spans="1:7">
      <c r="A22" s="611" t="s">
        <v>505</v>
      </c>
      <c r="B22" s="612"/>
      <c r="C22" s="402">
        <v>0</v>
      </c>
      <c r="D22" s="175"/>
      <c r="E22" s="175"/>
      <c r="F22" s="5"/>
    </row>
    <row r="23" spans="1:7">
      <c r="A23" s="611" t="s">
        <v>506</v>
      </c>
      <c r="B23" s="612"/>
      <c r="C23" s="402">
        <v>0</v>
      </c>
      <c r="D23" s="175"/>
      <c r="E23" s="175"/>
      <c r="F23" s="5"/>
    </row>
    <row r="24" spans="1:7">
      <c r="A24" s="613" t="s">
        <v>507</v>
      </c>
      <c r="B24" s="614"/>
      <c r="C24" s="186" t="e">
        <f>SUM(C16:C23)</f>
        <v>#DIV/0!</v>
      </c>
      <c r="D24" s="175"/>
      <c r="E24" s="175"/>
      <c r="F24" s="5"/>
    </row>
    <row r="25" spans="1:7">
      <c r="A25" s="187"/>
      <c r="B25" s="25"/>
      <c r="C25" s="16"/>
      <c r="D25" s="175"/>
      <c r="E25" s="175"/>
      <c r="F25" s="17"/>
      <c r="G25" s="5"/>
    </row>
    <row r="26" spans="1:7" ht="17.25">
      <c r="A26" s="207" t="s">
        <v>508</v>
      </c>
      <c r="B26" s="208"/>
      <c r="C26" s="209"/>
      <c r="D26" s="175"/>
      <c r="E26" s="175"/>
      <c r="F26" s="7"/>
      <c r="G26" s="5"/>
    </row>
    <row r="27" spans="1:7">
      <c r="A27" s="177"/>
      <c r="B27" s="4"/>
      <c r="C27" s="4"/>
      <c r="D27" s="175"/>
      <c r="E27" s="175"/>
      <c r="F27" s="5"/>
      <c r="G27" s="5"/>
    </row>
    <row r="28" spans="1:7">
      <c r="A28" s="4"/>
      <c r="B28" s="4"/>
      <c r="C28" s="188" t="s">
        <v>509</v>
      </c>
      <c r="D28" s="175"/>
      <c r="E28" s="175"/>
      <c r="F28" s="5"/>
      <c r="G28" s="5"/>
    </row>
    <row r="29" spans="1:7">
      <c r="A29" s="180" t="s">
        <v>510</v>
      </c>
      <c r="B29" s="164"/>
      <c r="C29" s="189">
        <f>'6-Opbouw uurtarief productie'!E21</f>
        <v>0</v>
      </c>
      <c r="D29" s="175"/>
      <c r="E29" s="175"/>
      <c r="G29" s="5"/>
    </row>
    <row r="30" spans="1:7">
      <c r="A30" s="180" t="s">
        <v>511</v>
      </c>
      <c r="B30" s="573" t="s">
        <v>512</v>
      </c>
      <c r="C30" s="403">
        <v>0</v>
      </c>
      <c r="D30" s="175"/>
      <c r="E30" s="175"/>
      <c r="F30" s="7"/>
      <c r="G30" s="5"/>
    </row>
    <row r="31" spans="1:7">
      <c r="A31" s="180" t="s">
        <v>513</v>
      </c>
      <c r="B31" s="164"/>
      <c r="C31" s="190">
        <f>C29+C30</f>
        <v>0</v>
      </c>
      <c r="D31" s="175"/>
      <c r="E31" s="175"/>
      <c r="F31" s="7"/>
      <c r="G31" s="5"/>
    </row>
    <row r="32" spans="1:7">
      <c r="A32" s="191" t="s">
        <v>514</v>
      </c>
      <c r="B32" s="192"/>
      <c r="C32" s="404">
        <v>0</v>
      </c>
      <c r="E32" s="193"/>
      <c r="F32" s="7"/>
      <c r="G32" s="5"/>
    </row>
    <row r="33" spans="1:7">
      <c r="A33" s="177"/>
      <c r="B33" s="194"/>
      <c r="C33" s="195"/>
      <c r="E33" s="4"/>
      <c r="F33" s="5"/>
      <c r="G33" s="5"/>
    </row>
    <row r="34" spans="1:7">
      <c r="A34" s="362" t="s">
        <v>515</v>
      </c>
      <c r="B34" s="287"/>
      <c r="C34" s="363" t="e">
        <f>(C31/C29)*C32</f>
        <v>#DIV/0!</v>
      </c>
      <c r="E34" s="196"/>
      <c r="F34" s="7"/>
      <c r="G34" s="197"/>
    </row>
    <row r="35" spans="1:7">
      <c r="A35" s="177"/>
      <c r="B35" s="4"/>
      <c r="C35" s="4"/>
      <c r="E35" s="196"/>
      <c r="F35" s="7"/>
      <c r="G35" s="5"/>
    </row>
    <row r="36" spans="1:7" ht="17.25">
      <c r="A36" s="210" t="s">
        <v>516</v>
      </c>
      <c r="B36" s="211"/>
      <c r="C36" s="212"/>
      <c r="E36" s="196"/>
      <c r="F36" s="7"/>
      <c r="G36" s="5"/>
    </row>
    <row r="37" spans="1:7">
      <c r="A37" s="187"/>
      <c r="B37" s="25"/>
      <c r="C37" s="16"/>
      <c r="E37" s="196"/>
      <c r="F37" s="7"/>
      <c r="G37" s="5"/>
    </row>
    <row r="38" spans="1:7">
      <c r="A38" s="187"/>
      <c r="B38" s="380" t="s">
        <v>517</v>
      </c>
      <c r="C38" s="16"/>
      <c r="E38" s="196"/>
      <c r="F38" s="7"/>
      <c r="G38" s="5"/>
    </row>
    <row r="39" spans="1:7">
      <c r="A39" s="198" t="s">
        <v>518</v>
      </c>
      <c r="B39" s="467">
        <v>365</v>
      </c>
      <c r="C39" s="16"/>
      <c r="E39" s="196"/>
      <c r="F39" s="7"/>
      <c r="G39" s="22"/>
    </row>
    <row r="40" spans="1:7">
      <c r="A40" s="198" t="s">
        <v>519</v>
      </c>
      <c r="B40" s="467">
        <v>104</v>
      </c>
      <c r="C40" s="16"/>
      <c r="E40" s="196"/>
      <c r="F40" s="7"/>
      <c r="G40" s="22"/>
    </row>
    <row r="41" spans="1:7">
      <c r="A41" s="364" t="s">
        <v>520</v>
      </c>
      <c r="B41" s="365">
        <f>B39-B40</f>
        <v>261</v>
      </c>
      <c r="C41" s="16"/>
      <c r="E41" s="196"/>
      <c r="F41" s="7"/>
      <c r="G41" s="10"/>
    </row>
    <row r="42" spans="1:7">
      <c r="A42" s="199"/>
      <c r="B42" s="118"/>
      <c r="C42" s="16"/>
      <c r="E42" s="196"/>
      <c r="F42" s="7"/>
      <c r="G42" s="10"/>
    </row>
    <row r="43" spans="1:7">
      <c r="A43" s="198" t="s">
        <v>521</v>
      </c>
      <c r="B43" s="405">
        <v>0</v>
      </c>
      <c r="C43" s="16"/>
      <c r="E43" s="196"/>
      <c r="F43" s="7"/>
      <c r="G43" s="10"/>
    </row>
    <row r="44" spans="1:7">
      <c r="A44" s="198" t="s">
        <v>522</v>
      </c>
      <c r="B44" s="405">
        <v>0</v>
      </c>
      <c r="C44" s="16"/>
      <c r="E44" s="196"/>
      <c r="F44" s="7"/>
      <c r="G44" s="10"/>
    </row>
    <row r="45" spans="1:7">
      <c r="A45" s="198" t="s">
        <v>523</v>
      </c>
      <c r="B45" s="405">
        <v>0</v>
      </c>
      <c r="C45" s="16"/>
      <c r="E45" s="196"/>
      <c r="F45" s="7"/>
      <c r="G45" s="10"/>
    </row>
    <row r="46" spans="1:7">
      <c r="A46" s="198" t="s">
        <v>524</v>
      </c>
      <c r="B46" s="405">
        <v>0</v>
      </c>
      <c r="C46" s="16"/>
      <c r="E46" s="196"/>
      <c r="F46" s="7"/>
      <c r="G46" s="10"/>
    </row>
    <row r="47" spans="1:7">
      <c r="A47" s="364" t="s">
        <v>525</v>
      </c>
      <c r="B47" s="365">
        <f>B41-SUM(B43:B46)</f>
        <v>261</v>
      </c>
      <c r="C47" s="16"/>
      <c r="E47" s="196"/>
      <c r="F47" s="7"/>
      <c r="G47" s="10"/>
    </row>
    <row r="48" spans="1:7">
      <c r="A48" s="200"/>
      <c r="B48" s="118"/>
      <c r="C48" s="16"/>
      <c r="E48" s="196"/>
      <c r="F48" s="7"/>
      <c r="G48" s="10"/>
    </row>
    <row r="49" spans="1:7">
      <c r="A49" s="201" t="s">
        <v>526</v>
      </c>
      <c r="B49" s="202">
        <f>IF(B43=0,0,B43/$B$47)</f>
        <v>0</v>
      </c>
      <c r="C49" s="16"/>
      <c r="E49" s="196"/>
      <c r="F49" s="7"/>
      <c r="G49" s="10"/>
    </row>
    <row r="50" spans="1:7">
      <c r="A50" s="201" t="s">
        <v>522</v>
      </c>
      <c r="B50" s="202">
        <f>IF(B44=0,0,B44/$B$47)</f>
        <v>0</v>
      </c>
      <c r="C50" s="16"/>
      <c r="E50" s="196"/>
      <c r="F50" s="7"/>
      <c r="G50" s="10"/>
    </row>
    <row r="51" spans="1:7">
      <c r="A51" s="198" t="s">
        <v>523</v>
      </c>
      <c r="B51" s="202">
        <f>IF(B45=0,0,B45/$B$47)</f>
        <v>0</v>
      </c>
      <c r="C51" s="16"/>
      <c r="E51" s="196"/>
      <c r="F51" s="7"/>
      <c r="G51" s="10"/>
    </row>
    <row r="52" spans="1:7">
      <c r="A52" s="201" t="s">
        <v>524</v>
      </c>
      <c r="B52" s="202">
        <f>IF(B46=0,0,B46/$B$47)</f>
        <v>0</v>
      </c>
      <c r="C52" s="16"/>
      <c r="E52" s="196"/>
      <c r="F52" s="7"/>
      <c r="G52" s="31"/>
    </row>
    <row r="53" spans="1:7">
      <c r="A53" s="364" t="s">
        <v>527</v>
      </c>
      <c r="B53" s="366">
        <f>SUM(B49:B52)</f>
        <v>0</v>
      </c>
      <c r="C53" s="16"/>
      <c r="E53" s="196"/>
      <c r="F53" s="7"/>
      <c r="G53" s="34"/>
    </row>
    <row r="54" spans="1:7">
      <c r="A54" s="38"/>
      <c r="B54" s="38"/>
      <c r="C54" s="38"/>
      <c r="E54" s="196"/>
      <c r="F54" s="7"/>
      <c r="G54" s="2"/>
    </row>
    <row r="55" spans="1:7" ht="31.15" customHeight="1">
      <c r="A55" s="608" t="s">
        <v>528</v>
      </c>
      <c r="B55" s="609"/>
      <c r="C55" s="610"/>
      <c r="E55" s="196"/>
      <c r="F55" s="7"/>
      <c r="G55" s="2"/>
    </row>
    <row r="58" spans="1:7" ht="14.25">
      <c r="A58" s="203"/>
      <c r="B58" s="1"/>
    </row>
    <row r="59" spans="1:7" ht="14.25">
      <c r="A59" s="203"/>
      <c r="B59" s="1"/>
    </row>
    <row r="60" spans="1:7" ht="14.25">
      <c r="A60" s="203"/>
      <c r="B60" s="1"/>
    </row>
    <row r="61" spans="1:7" ht="14.25">
      <c r="A61" s="203"/>
      <c r="B61" s="1"/>
    </row>
    <row r="62" spans="1:7" ht="14.25">
      <c r="A62" s="204"/>
      <c r="B62" s="1"/>
    </row>
    <row r="63" spans="1:7" ht="14.25">
      <c r="A63" s="1"/>
      <c r="B63" s="1"/>
    </row>
    <row r="64" spans="1:7" ht="14.25">
      <c r="A64" s="1"/>
      <c r="B64" s="1"/>
    </row>
    <row r="65" spans="1:3" ht="14.25">
      <c r="A65" s="1"/>
      <c r="B65" s="1"/>
    </row>
    <row r="66" spans="1:3" ht="14.25">
      <c r="A66" s="1"/>
      <c r="B66" s="1"/>
    </row>
    <row r="67" spans="1:3" ht="14.25">
      <c r="A67" s="1"/>
      <c r="B67" s="1"/>
    </row>
    <row r="68" spans="1:3" ht="14.25">
      <c r="A68" s="1"/>
      <c r="B68" s="1"/>
    </row>
    <row r="69" spans="1:3" ht="14.25">
      <c r="A69" s="1"/>
      <c r="B69" s="1"/>
    </row>
    <row r="70" spans="1:3" ht="14.25">
      <c r="A70" s="1"/>
      <c r="B70" s="205"/>
    </row>
    <row r="71" spans="1:3" ht="14.25">
      <c r="A71" s="1"/>
      <c r="B71" s="1"/>
    </row>
    <row r="72" spans="1:3" ht="14.25">
      <c r="B72" s="1"/>
    </row>
    <row r="73" spans="1:3" ht="14.25">
      <c r="A73" s="1"/>
      <c r="B73" s="1"/>
      <c r="C73" s="1"/>
    </row>
    <row r="74" spans="1:3" ht="14.25">
      <c r="A74" s="206"/>
      <c r="B74" s="1"/>
      <c r="C74" s="206"/>
    </row>
    <row r="75" spans="1:3" ht="14.25">
      <c r="A75" s="1"/>
      <c r="B75" s="1"/>
      <c r="C75" s="1"/>
    </row>
    <row r="76" spans="1:3" ht="14.25">
      <c r="A76" s="1"/>
      <c r="B76" s="1"/>
      <c r="C76" s="1"/>
    </row>
    <row r="77" spans="1:3" ht="14.25">
      <c r="A77" s="1"/>
      <c r="B77" s="1"/>
      <c r="C77" s="1"/>
    </row>
    <row r="78" spans="1:3" ht="14.25">
      <c r="A78" s="206"/>
      <c r="B78" s="1"/>
      <c r="C78" s="206"/>
    </row>
    <row r="79" spans="1:3" ht="14.25">
      <c r="A79" s="206"/>
      <c r="B79" s="1"/>
      <c r="C79" s="206"/>
    </row>
    <row r="80" spans="1:3" ht="14.25">
      <c r="A80" s="206"/>
      <c r="B80" s="1"/>
      <c r="C80" s="206"/>
    </row>
    <row r="81" spans="1:2" ht="14.25">
      <c r="A81" s="1"/>
      <c r="B81" s="1"/>
    </row>
    <row r="82" spans="1:2" ht="14.25">
      <c r="A82" s="1"/>
      <c r="B82" s="1"/>
    </row>
    <row r="83" spans="1:2" ht="14.25">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66"/>
  <sheetViews>
    <sheetView showGridLines="0" showZeros="0" showOutlineSymbols="0" zoomScale="90" zoomScaleNormal="90" zoomScalePageLayoutView="50" workbookViewId="0">
      <pane ySplit="10" topLeftCell="A11" activePane="bottomLeft" state="frozen"/>
      <selection activeCell="D33" sqref="D33"/>
      <selection pane="bottomLeft"/>
    </sheetView>
  </sheetViews>
  <sheetFormatPr defaultColWidth="11.42578125" defaultRowHeight="13.15"/>
  <cols>
    <col min="1" max="1" width="35.85546875" style="3" customWidth="1"/>
    <col min="2" max="2" width="19.425781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5703125" style="3" customWidth="1"/>
    <col min="9" max="15" width="11.42578125" style="3"/>
    <col min="16" max="16" width="31.140625" style="3" customWidth="1"/>
    <col min="17" max="16384" width="11.42578125" style="3"/>
  </cols>
  <sheetData>
    <row r="1" spans="1:15" ht="12.75" customHeight="1">
      <c r="A1" s="401" t="s">
        <v>5</v>
      </c>
      <c r="B1" s="39"/>
      <c r="C1" s="2"/>
      <c r="D1" s="2"/>
      <c r="E1" s="2"/>
      <c r="F1" s="2"/>
      <c r="H1" s="590"/>
      <c r="I1" s="590"/>
      <c r="J1" s="590"/>
      <c r="K1" s="590"/>
      <c r="L1" s="590"/>
      <c r="M1" s="590"/>
      <c r="N1" s="590"/>
    </row>
    <row r="2" spans="1:15">
      <c r="A2" s="213"/>
      <c r="B2" s="214"/>
      <c r="C2" s="215"/>
      <c r="D2" s="214"/>
      <c r="E2" s="216"/>
      <c r="F2" s="217"/>
      <c r="H2" s="590"/>
      <c r="I2" s="590"/>
      <c r="J2" s="590"/>
      <c r="K2" s="590"/>
      <c r="L2" s="590"/>
      <c r="M2" s="590"/>
      <c r="N2" s="590"/>
    </row>
    <row r="3" spans="1:15" ht="14.25" customHeight="1">
      <c r="A3" s="270" t="str">
        <f>'1-Contractblad totaal'!A3</f>
        <v>Naam opdrachtgever</v>
      </c>
      <c r="B3" s="271" t="str">
        <f>'1-Contractblad totaal'!B3</f>
        <v>Veiligheidsregio Fryslân</v>
      </c>
      <c r="C3" s="272"/>
      <c r="D3" s="214"/>
      <c r="E3" s="468"/>
      <c r="F3" s="219"/>
      <c r="H3" s="590"/>
      <c r="I3" s="590"/>
      <c r="J3" s="590"/>
      <c r="K3" s="590"/>
      <c r="L3" s="590"/>
      <c r="M3" s="590"/>
      <c r="N3" s="590"/>
    </row>
    <row r="4" spans="1:15" ht="15.75" customHeight="1">
      <c r="A4" s="270" t="str">
        <f>'1-Contractblad totaal'!A4</f>
        <v>Calculatie onderdeel</v>
      </c>
      <c r="B4" s="273" t="str">
        <f ca="1">MID(CELL("bestandsnaam",$C$9),SEARCH("]",CELL("bestandsnaam",$C$9),1)+1,256)</f>
        <v>6-Opbouw uurtarief productie</v>
      </c>
      <c r="C4" s="274"/>
      <c r="D4" s="222"/>
      <c r="H4" s="590"/>
      <c r="I4" s="590"/>
      <c r="J4" s="590"/>
      <c r="K4" s="590"/>
      <c r="L4" s="590"/>
      <c r="M4" s="590"/>
      <c r="N4" s="590"/>
    </row>
    <row r="5" spans="1:15" ht="15.4">
      <c r="A5" s="270" t="str">
        <f>'1-Contractblad totaal'!A5</f>
        <v>Gebouw/plaats</v>
      </c>
      <c r="B5" s="271" t="str">
        <f>'1-Contractblad totaal'!B5</f>
        <v>Friesland</v>
      </c>
      <c r="C5" s="274"/>
      <c r="D5" s="222"/>
      <c r="H5" s="590"/>
      <c r="I5" s="590"/>
      <c r="J5" s="590"/>
      <c r="K5" s="590"/>
      <c r="L5" s="590"/>
      <c r="M5" s="590"/>
      <c r="N5" s="590"/>
    </row>
    <row r="6" spans="1:15" ht="15.4">
      <c r="A6" s="270" t="str">
        <f>'1-Contractblad totaal'!A6</f>
        <v>Referentie nummer</v>
      </c>
      <c r="B6" s="271" t="str">
        <f>'1-Contractblad totaal'!B6</f>
        <v>Invoer</v>
      </c>
      <c r="C6" s="274"/>
      <c r="D6" s="222"/>
      <c r="H6" s="223"/>
      <c r="I6" s="223"/>
      <c r="J6" s="223"/>
      <c r="K6" s="223"/>
      <c r="L6" s="223"/>
      <c r="M6" s="223"/>
      <c r="N6" s="223"/>
    </row>
    <row r="7" spans="1:15" ht="15.4">
      <c r="A7" s="270" t="str">
        <f>'1-Contractblad totaal'!A8</f>
        <v>Naam dienstverlener</v>
      </c>
      <c r="B7" s="271">
        <f>'1-Contractblad totaal'!B8</f>
        <v>0</v>
      </c>
      <c r="C7" s="274"/>
      <c r="D7" s="222"/>
      <c r="H7" s="223"/>
      <c r="I7" s="223"/>
      <c r="J7" s="223"/>
      <c r="K7" s="223"/>
      <c r="L7" s="223"/>
      <c r="M7" s="223"/>
      <c r="N7" s="223"/>
    </row>
    <row r="8" spans="1:15" ht="14.65">
      <c r="A8" s="270" t="str">
        <f>'1-Contractblad totaal'!A9</f>
        <v>Prijspeil</v>
      </c>
      <c r="B8" s="109">
        <f>'1-Contractblad totaal'!B9</f>
        <v>45017</v>
      </c>
      <c r="C8" s="274"/>
      <c r="D8" s="222"/>
      <c r="J8" s="223"/>
      <c r="K8" s="223"/>
      <c r="L8" s="223"/>
      <c r="M8" s="223"/>
      <c r="N8" s="223"/>
      <c r="O8" s="226"/>
    </row>
    <row r="9" spans="1:15" ht="15.4">
      <c r="A9" s="218"/>
      <c r="B9" s="220"/>
      <c r="C9" s="221"/>
      <c r="D9" s="222"/>
      <c r="E9" s="469"/>
      <c r="F9" s="224"/>
    </row>
    <row r="10" spans="1:15" s="226" customFormat="1" ht="30.75" customHeight="1">
      <c r="A10" s="275" t="s">
        <v>529</v>
      </c>
      <c r="B10" s="276"/>
      <c r="C10" s="277"/>
      <c r="D10" s="225"/>
      <c r="E10" s="616" t="s">
        <v>530</v>
      </c>
      <c r="F10" s="617"/>
      <c r="H10" s="278" t="s">
        <v>531</v>
      </c>
      <c r="I10" s="615" t="s">
        <v>532</v>
      </c>
      <c r="J10" s="615"/>
      <c r="K10" s="615"/>
      <c r="L10" s="615"/>
      <c r="M10" s="615"/>
      <c r="N10" s="615"/>
    </row>
    <row r="11" spans="1:15" ht="30" customHeight="1">
      <c r="A11" s="227"/>
      <c r="B11" s="228" t="s">
        <v>35</v>
      </c>
      <c r="C11" s="229" t="s">
        <v>35</v>
      </c>
      <c r="D11" s="222"/>
      <c r="E11" s="574"/>
      <c r="F11" s="230"/>
      <c r="H11" s="227"/>
      <c r="I11" s="231">
        <v>1</v>
      </c>
      <c r="J11" s="231">
        <v>2</v>
      </c>
      <c r="K11" s="231">
        <v>3</v>
      </c>
      <c r="L11" s="231">
        <v>4</v>
      </c>
      <c r="M11" s="231">
        <v>5</v>
      </c>
      <c r="N11" s="231">
        <v>6</v>
      </c>
    </row>
    <row r="12" spans="1:15">
      <c r="A12" s="227" t="s">
        <v>533</v>
      </c>
      <c r="B12" s="232"/>
      <c r="C12" s="233"/>
      <c r="D12" s="222"/>
      <c r="E12" s="575">
        <f>SUM(I43:N43)</f>
        <v>0</v>
      </c>
      <c r="F12" s="234"/>
      <c r="H12" s="227" t="s">
        <v>534</v>
      </c>
      <c r="I12" s="576">
        <v>9.7200000000000006</v>
      </c>
      <c r="J12" s="576">
        <v>10.199999999999999</v>
      </c>
      <c r="K12" s="576">
        <v>10.69</v>
      </c>
      <c r="L12" s="576">
        <v>11.24</v>
      </c>
      <c r="M12" s="576">
        <v>11.66</v>
      </c>
      <c r="N12" s="576">
        <v>12.25</v>
      </c>
    </row>
    <row r="13" spans="1:15">
      <c r="A13" s="227" t="s">
        <v>535</v>
      </c>
      <c r="B13" s="235"/>
      <c r="C13" s="236" t="s">
        <v>536</v>
      </c>
      <c r="D13" s="222"/>
      <c r="E13" s="577">
        <v>0</v>
      </c>
      <c r="F13" s="234"/>
      <c r="H13" s="227" t="s">
        <v>537</v>
      </c>
      <c r="I13" s="576">
        <v>10.33</v>
      </c>
      <c r="J13" s="576">
        <v>10.84</v>
      </c>
      <c r="K13" s="576">
        <v>11.36</v>
      </c>
      <c r="L13" s="576">
        <v>11.94</v>
      </c>
      <c r="M13" s="576">
        <v>12.39</v>
      </c>
      <c r="N13" s="576">
        <v>13.01</v>
      </c>
    </row>
    <row r="14" spans="1:15">
      <c r="A14" s="237" t="s">
        <v>538</v>
      </c>
      <c r="B14" s="238"/>
      <c r="C14" s="239"/>
      <c r="D14" s="222"/>
      <c r="E14" s="577">
        <v>0</v>
      </c>
      <c r="F14" s="234"/>
      <c r="H14" s="227" t="s">
        <v>539</v>
      </c>
      <c r="I14" s="576">
        <v>10.94</v>
      </c>
      <c r="J14" s="576">
        <v>11.48</v>
      </c>
      <c r="K14" s="576">
        <v>12.02</v>
      </c>
      <c r="L14" s="576">
        <v>12.65</v>
      </c>
      <c r="M14" s="576">
        <v>13.12</v>
      </c>
      <c r="N14" s="576">
        <v>13.78</v>
      </c>
    </row>
    <row r="15" spans="1:15">
      <c r="A15" s="367" t="s">
        <v>540</v>
      </c>
      <c r="B15" s="368"/>
      <c r="C15" s="369"/>
      <c r="D15" s="370"/>
      <c r="E15" s="578">
        <f>SUM(E12:E14)</f>
        <v>0</v>
      </c>
      <c r="F15" s="234"/>
      <c r="H15" s="227" t="s">
        <v>541</v>
      </c>
      <c r="I15" s="576">
        <v>12.15</v>
      </c>
      <c r="J15" s="576">
        <v>12.75</v>
      </c>
      <c r="K15" s="576">
        <v>13.36</v>
      </c>
      <c r="L15" s="576">
        <v>14.05</v>
      </c>
      <c r="M15" s="576">
        <v>14.58</v>
      </c>
      <c r="N15" s="576">
        <v>15.31</v>
      </c>
    </row>
    <row r="16" spans="1:15">
      <c r="A16" s="237"/>
      <c r="B16" s="240"/>
      <c r="C16" s="241"/>
      <c r="D16" s="222"/>
      <c r="E16" s="579"/>
      <c r="F16" s="234"/>
      <c r="H16" s="227" t="s">
        <v>542</v>
      </c>
      <c r="I16" s="576">
        <v>12.58</v>
      </c>
      <c r="J16" s="576">
        <v>13.22</v>
      </c>
      <c r="K16" s="576">
        <v>13.82</v>
      </c>
      <c r="L16" s="576">
        <v>14.53</v>
      </c>
      <c r="M16" s="576">
        <v>15.09</v>
      </c>
      <c r="N16" s="576">
        <v>15.85</v>
      </c>
    </row>
    <row r="17" spans="1:15">
      <c r="A17" s="242" t="s">
        <v>543</v>
      </c>
      <c r="B17" s="243"/>
      <c r="C17" s="406">
        <v>0</v>
      </c>
      <c r="D17" s="222"/>
      <c r="E17" s="580">
        <f>$C17*E15</f>
        <v>0</v>
      </c>
      <c r="F17" s="234"/>
      <c r="H17" s="227" t="s">
        <v>544</v>
      </c>
      <c r="I17" s="576">
        <v>13.05</v>
      </c>
      <c r="J17" s="576">
        <v>13.68</v>
      </c>
      <c r="K17" s="576">
        <v>14.33</v>
      </c>
      <c r="L17" s="576">
        <v>15.03</v>
      </c>
      <c r="M17" s="576">
        <v>15.6</v>
      </c>
      <c r="N17" s="576">
        <v>16.399999999999999</v>
      </c>
    </row>
    <row r="18" spans="1:15">
      <c r="A18" s="242" t="s">
        <v>545</v>
      </c>
      <c r="B18" s="243"/>
      <c r="C18" s="406">
        <v>0</v>
      </c>
      <c r="D18" s="222"/>
      <c r="E18" s="581">
        <f>$C18*E15</f>
        <v>0</v>
      </c>
      <c r="F18" s="234"/>
      <c r="H18" s="227" t="s">
        <v>546</v>
      </c>
      <c r="I18" s="576">
        <v>13.45</v>
      </c>
      <c r="J18" s="576">
        <v>14.14</v>
      </c>
      <c r="K18" s="576">
        <v>14.78</v>
      </c>
      <c r="L18" s="576">
        <v>15.53</v>
      </c>
      <c r="M18" s="576">
        <v>16.13</v>
      </c>
      <c r="N18" s="576">
        <v>16.940000000000001</v>
      </c>
    </row>
    <row r="19" spans="1:15">
      <c r="A19" s="367" t="s">
        <v>547</v>
      </c>
      <c r="B19" s="244"/>
      <c r="C19" s="239"/>
      <c r="D19" s="222"/>
      <c r="E19" s="578">
        <f>SUM(E15:E18)</f>
        <v>0</v>
      </c>
      <c r="F19" s="245">
        <f>IF(E19=0,0,E19/E$47)</f>
        <v>0</v>
      </c>
      <c r="H19" s="227" t="s">
        <v>548</v>
      </c>
      <c r="I19" s="576">
        <v>13.87</v>
      </c>
      <c r="J19" s="576">
        <v>14.58</v>
      </c>
      <c r="K19" s="576">
        <v>15.28</v>
      </c>
      <c r="L19" s="576">
        <v>16.010000000000002</v>
      </c>
      <c r="M19" s="576">
        <v>16.64</v>
      </c>
      <c r="N19" s="576">
        <v>17.489999999999998</v>
      </c>
    </row>
    <row r="20" spans="1:15">
      <c r="A20" s="237"/>
      <c r="B20" s="240"/>
      <c r="C20" s="241"/>
      <c r="D20" s="222"/>
      <c r="E20" s="579"/>
      <c r="F20" s="234"/>
    </row>
    <row r="21" spans="1:15">
      <c r="A21" s="374" t="s">
        <v>549</v>
      </c>
      <c r="B21" s="243"/>
      <c r="C21" s="241"/>
      <c r="D21" s="247"/>
      <c r="E21" s="582">
        <f>E19*0.96</f>
        <v>0</v>
      </c>
      <c r="F21" s="248"/>
      <c r="G21" s="162"/>
      <c r="H21" s="278" t="s">
        <v>531</v>
      </c>
      <c r="I21" s="618" t="s">
        <v>550</v>
      </c>
      <c r="J21" s="619"/>
      <c r="K21" s="619"/>
      <c r="L21" s="619"/>
      <c r="M21" s="619"/>
      <c r="N21" s="620"/>
    </row>
    <row r="22" spans="1:15" s="162" customFormat="1">
      <c r="A22" s="242" t="s">
        <v>551</v>
      </c>
      <c r="B22" s="243"/>
      <c r="C22" s="249" t="s">
        <v>552</v>
      </c>
      <c r="D22" s="222"/>
      <c r="E22" s="580" t="e">
        <f>E21*'5-Premies en opslagen'!$C24</f>
        <v>#DIV/0!</v>
      </c>
      <c r="F22" s="234"/>
      <c r="G22" s="3"/>
      <c r="H22" s="227"/>
      <c r="I22" s="231">
        <v>1</v>
      </c>
      <c r="J22" s="231">
        <v>2</v>
      </c>
      <c r="K22" s="231">
        <v>3</v>
      </c>
      <c r="L22" s="231">
        <v>4</v>
      </c>
      <c r="M22" s="231">
        <v>5</v>
      </c>
      <c r="N22" s="231">
        <v>6</v>
      </c>
    </row>
    <row r="23" spans="1:15" ht="14.25" customHeight="1">
      <c r="A23" s="367" t="s">
        <v>553</v>
      </c>
      <c r="B23" s="279"/>
      <c r="C23" s="239"/>
      <c r="D23" s="222"/>
      <c r="E23" s="578" t="e">
        <f>E22+E19</f>
        <v>#DIV/0!</v>
      </c>
      <c r="F23" s="245" t="e">
        <f>IF(E23=0,0,E23/E$47)</f>
        <v>#DIV/0!</v>
      </c>
      <c r="H23" s="227" t="s">
        <v>534</v>
      </c>
      <c r="I23" s="408"/>
      <c r="J23" s="408"/>
      <c r="K23" s="408"/>
      <c r="L23" s="408"/>
      <c r="M23" s="408"/>
      <c r="N23" s="408"/>
    </row>
    <row r="24" spans="1:15" ht="12.75" customHeight="1">
      <c r="A24" s="237"/>
      <c r="B24" s="244"/>
      <c r="C24" s="239"/>
      <c r="D24" s="222"/>
      <c r="E24" s="574"/>
      <c r="F24" s="234"/>
      <c r="H24" s="227" t="s">
        <v>537</v>
      </c>
      <c r="I24" s="408"/>
      <c r="J24" s="408"/>
      <c r="K24" s="408"/>
      <c r="L24" s="408"/>
      <c r="M24" s="408"/>
      <c r="N24" s="408"/>
    </row>
    <row r="25" spans="1:15" ht="12.75" customHeight="1">
      <c r="A25" s="242" t="s">
        <v>554</v>
      </c>
      <c r="B25" s="243"/>
      <c r="C25" s="249" t="s">
        <v>552</v>
      </c>
      <c r="D25" s="222"/>
      <c r="E25" s="580" t="e">
        <f>E23*'5-Premies en opslagen'!$B53</f>
        <v>#DIV/0!</v>
      </c>
      <c r="F25" s="234"/>
      <c r="H25" s="227" t="s">
        <v>539</v>
      </c>
      <c r="I25" s="408"/>
      <c r="J25" s="408"/>
      <c r="K25" s="408"/>
      <c r="L25" s="408"/>
      <c r="M25" s="408"/>
      <c r="N25" s="408"/>
    </row>
    <row r="26" spans="1:15">
      <c r="A26" s="367" t="s">
        <v>555</v>
      </c>
      <c r="B26" s="244"/>
      <c r="C26" s="239"/>
      <c r="D26" s="222"/>
      <c r="E26" s="578" t="e">
        <f>SUM(E23:E25)</f>
        <v>#DIV/0!</v>
      </c>
      <c r="F26" s="245" t="e">
        <f>IF(E26=0,0,E26/E$47)</f>
        <v>#DIV/0!</v>
      </c>
      <c r="H26" s="227" t="s">
        <v>541</v>
      </c>
      <c r="I26" s="408"/>
      <c r="J26" s="408"/>
      <c r="K26" s="408"/>
      <c r="L26" s="408"/>
      <c r="M26" s="408"/>
      <c r="N26" s="408"/>
    </row>
    <row r="27" spans="1:15">
      <c r="A27" s="237"/>
      <c r="B27" s="244"/>
      <c r="C27" s="239"/>
      <c r="D27" s="222"/>
      <c r="E27" s="574"/>
      <c r="F27" s="234"/>
      <c r="H27" s="227" t="s">
        <v>542</v>
      </c>
      <c r="I27" s="408"/>
      <c r="J27" s="408"/>
      <c r="K27" s="408"/>
      <c r="L27" s="408"/>
      <c r="M27" s="408"/>
      <c r="N27" s="408"/>
    </row>
    <row r="28" spans="1:15">
      <c r="A28" s="237" t="s">
        <v>556</v>
      </c>
      <c r="B28" s="250"/>
      <c r="C28" s="236" t="s">
        <v>536</v>
      </c>
      <c r="D28" s="222"/>
      <c r="E28" s="577">
        <v>0</v>
      </c>
      <c r="F28" s="234">
        <v>0</v>
      </c>
      <c r="H28" s="227" t="s">
        <v>544</v>
      </c>
      <c r="I28" s="408"/>
      <c r="J28" s="408"/>
      <c r="K28" s="408"/>
      <c r="L28" s="408"/>
      <c r="M28" s="408"/>
      <c r="N28" s="408"/>
    </row>
    <row r="29" spans="1:15">
      <c r="A29" s="237" t="s">
        <v>557</v>
      </c>
      <c r="B29" s="251"/>
      <c r="C29" s="236" t="s">
        <v>536</v>
      </c>
      <c r="D29" s="222"/>
      <c r="E29" s="577">
        <v>0</v>
      </c>
      <c r="F29" s="234">
        <v>0</v>
      </c>
      <c r="H29" s="227" t="s">
        <v>546</v>
      </c>
      <c r="I29" s="408"/>
      <c r="J29" s="408"/>
      <c r="K29" s="408"/>
      <c r="L29" s="408"/>
      <c r="M29" s="408"/>
      <c r="N29" s="408"/>
    </row>
    <row r="30" spans="1:15">
      <c r="A30" s="237" t="s">
        <v>558</v>
      </c>
      <c r="B30" s="244"/>
      <c r="C30" s="239" t="s">
        <v>35</v>
      </c>
      <c r="D30" s="222"/>
      <c r="E30" s="583" t="s">
        <v>559</v>
      </c>
      <c r="F30" s="234"/>
      <c r="H30" s="227" t="s">
        <v>548</v>
      </c>
      <c r="I30" s="408"/>
      <c r="J30" s="408"/>
      <c r="K30" s="408"/>
      <c r="L30" s="408"/>
      <c r="M30" s="408"/>
      <c r="N30" s="408"/>
    </row>
    <row r="31" spans="1:15" ht="12.75" customHeight="1">
      <c r="A31" s="407"/>
      <c r="B31" s="454"/>
      <c r="C31" s="455" t="s">
        <v>35</v>
      </c>
      <c r="D31" s="222"/>
      <c r="E31" s="577">
        <v>0</v>
      </c>
      <c r="F31" s="234"/>
      <c r="H31" s="253" t="s">
        <v>560</v>
      </c>
      <c r="I31" s="436">
        <f t="shared" ref="I31:N31" si="0">SUM(I23:I30)</f>
        <v>0</v>
      </c>
      <c r="J31" s="436">
        <f t="shared" si="0"/>
        <v>0</v>
      </c>
      <c r="K31" s="436">
        <f t="shared" si="0"/>
        <v>0</v>
      </c>
      <c r="L31" s="436">
        <f t="shared" si="0"/>
        <v>0</v>
      </c>
      <c r="M31" s="436">
        <f t="shared" si="0"/>
        <v>0</v>
      </c>
      <c r="N31" s="436">
        <f t="shared" si="0"/>
        <v>0</v>
      </c>
      <c r="O31" s="280">
        <f>SUM(I31:N31)</f>
        <v>0</v>
      </c>
    </row>
    <row r="32" spans="1:15" ht="12.75" customHeight="1">
      <c r="A32" s="367" t="s">
        <v>561</v>
      </c>
      <c r="B32" s="244"/>
      <c r="C32" s="239"/>
      <c r="D32" s="222"/>
      <c r="E32" s="578" t="e">
        <f>SUM(E26:E31)</f>
        <v>#DIV/0!</v>
      </c>
      <c r="F32" s="245" t="e">
        <f>IF(E32=0,0,E32/E$47)</f>
        <v>#DIV/0!</v>
      </c>
      <c r="H32" s="162"/>
      <c r="I32" s="162"/>
      <c r="J32" s="162"/>
      <c r="K32" s="162"/>
      <c r="L32" s="162"/>
      <c r="M32" s="162"/>
      <c r="N32" s="162"/>
    </row>
    <row r="33" spans="1:15" ht="12.75" customHeight="1">
      <c r="A33" s="237"/>
      <c r="B33" s="244"/>
      <c r="C33" s="239"/>
      <c r="D33" s="222"/>
      <c r="E33" s="574"/>
      <c r="F33" s="234"/>
      <c r="H33" s="278" t="s">
        <v>531</v>
      </c>
      <c r="I33" s="615" t="s">
        <v>562</v>
      </c>
      <c r="J33" s="615"/>
      <c r="K33" s="615"/>
      <c r="L33" s="615"/>
      <c r="M33" s="615"/>
      <c r="N33" s="615"/>
    </row>
    <row r="34" spans="1:15" ht="12.75" customHeight="1">
      <c r="A34" s="237" t="s">
        <v>563</v>
      </c>
      <c r="B34" s="244"/>
      <c r="C34" s="252"/>
      <c r="D34" s="222"/>
      <c r="E34" s="577">
        <v>0</v>
      </c>
      <c r="F34" s="465" t="e">
        <f t="shared" ref="F34:F42" si="1">E34/$E$47</f>
        <v>#DIV/0!</v>
      </c>
      <c r="H34" s="227"/>
      <c r="I34" s="231">
        <v>1</v>
      </c>
      <c r="J34" s="231">
        <v>2</v>
      </c>
      <c r="K34" s="231">
        <v>3</v>
      </c>
      <c r="L34" s="231">
        <v>4</v>
      </c>
      <c r="M34" s="231">
        <v>5</v>
      </c>
      <c r="N34" s="231">
        <v>6</v>
      </c>
    </row>
    <row r="35" spans="1:15" ht="12.75" customHeight="1">
      <c r="A35" s="237" t="s">
        <v>564</v>
      </c>
      <c r="B35" s="244"/>
      <c r="C35" s="252"/>
      <c r="D35" s="222"/>
      <c r="E35" s="577">
        <v>0</v>
      </c>
      <c r="F35" s="465" t="e">
        <f t="shared" si="1"/>
        <v>#DIV/0!</v>
      </c>
      <c r="H35" s="227" t="s">
        <v>534</v>
      </c>
      <c r="I35" s="584">
        <f t="shared" ref="I35:N35" si="2">I23*I12</f>
        <v>0</v>
      </c>
      <c r="J35" s="584">
        <f t="shared" si="2"/>
        <v>0</v>
      </c>
      <c r="K35" s="584">
        <f t="shared" si="2"/>
        <v>0</v>
      </c>
      <c r="L35" s="584">
        <f t="shared" si="2"/>
        <v>0</v>
      </c>
      <c r="M35" s="584">
        <f t="shared" si="2"/>
        <v>0</v>
      </c>
      <c r="N35" s="585">
        <f t="shared" si="2"/>
        <v>0</v>
      </c>
    </row>
    <row r="36" spans="1:15" ht="14.25" customHeight="1">
      <c r="A36" s="237" t="s">
        <v>565</v>
      </c>
      <c r="B36" s="244"/>
      <c r="C36" s="252"/>
      <c r="D36" s="222"/>
      <c r="E36" s="577">
        <v>0</v>
      </c>
      <c r="F36" s="465" t="e">
        <f t="shared" si="1"/>
        <v>#DIV/0!</v>
      </c>
      <c r="H36" s="227" t="s">
        <v>537</v>
      </c>
      <c r="I36" s="584">
        <f t="shared" ref="I36:N36" si="3">I24*I13</f>
        <v>0</v>
      </c>
      <c r="J36" s="584">
        <f t="shared" si="3"/>
        <v>0</v>
      </c>
      <c r="K36" s="584">
        <f t="shared" si="3"/>
        <v>0</v>
      </c>
      <c r="L36" s="584">
        <f t="shared" si="3"/>
        <v>0</v>
      </c>
      <c r="M36" s="584">
        <f t="shared" si="3"/>
        <v>0</v>
      </c>
      <c r="N36" s="585">
        <f t="shared" si="3"/>
        <v>0</v>
      </c>
    </row>
    <row r="37" spans="1:15">
      <c r="A37" s="237" t="s">
        <v>566</v>
      </c>
      <c r="B37" s="244"/>
      <c r="C37" s="254"/>
      <c r="D37" s="222"/>
      <c r="E37" s="577">
        <v>0</v>
      </c>
      <c r="F37" s="465" t="e">
        <f t="shared" si="1"/>
        <v>#DIV/0!</v>
      </c>
      <c r="H37" s="227" t="s">
        <v>539</v>
      </c>
      <c r="I37" s="584">
        <f t="shared" ref="I37:N37" si="4">I25*I14</f>
        <v>0</v>
      </c>
      <c r="J37" s="584">
        <f t="shared" si="4"/>
        <v>0</v>
      </c>
      <c r="K37" s="584">
        <f t="shared" si="4"/>
        <v>0</v>
      </c>
      <c r="L37" s="584">
        <f t="shared" si="4"/>
        <v>0</v>
      </c>
      <c r="M37" s="584">
        <f t="shared" si="4"/>
        <v>0</v>
      </c>
      <c r="N37" s="585">
        <f t="shared" si="4"/>
        <v>0</v>
      </c>
      <c r="O37" s="162"/>
    </row>
    <row r="38" spans="1:15">
      <c r="A38" s="237" t="s">
        <v>567</v>
      </c>
      <c r="B38" s="244"/>
      <c r="C38" s="252"/>
      <c r="D38" s="222"/>
      <c r="E38" s="577">
        <v>0</v>
      </c>
      <c r="F38" s="465" t="e">
        <f t="shared" si="1"/>
        <v>#DIV/0!</v>
      </c>
      <c r="H38" s="227" t="s">
        <v>541</v>
      </c>
      <c r="I38" s="584">
        <f t="shared" ref="I38:N38" si="5">I26*I15</f>
        <v>0</v>
      </c>
      <c r="J38" s="584">
        <f t="shared" si="5"/>
        <v>0</v>
      </c>
      <c r="K38" s="584">
        <f t="shared" si="5"/>
        <v>0</v>
      </c>
      <c r="L38" s="584">
        <f t="shared" si="5"/>
        <v>0</v>
      </c>
      <c r="M38" s="584">
        <f t="shared" si="5"/>
        <v>0</v>
      </c>
      <c r="N38" s="585">
        <f t="shared" si="5"/>
        <v>0</v>
      </c>
      <c r="O38" s="162"/>
    </row>
    <row r="39" spans="1:15">
      <c r="A39" s="237" t="s">
        <v>568</v>
      </c>
      <c r="B39" s="244"/>
      <c r="C39" s="254"/>
      <c r="D39" s="222"/>
      <c r="E39" s="577">
        <v>0</v>
      </c>
      <c r="F39" s="465" t="e">
        <f t="shared" si="1"/>
        <v>#DIV/0!</v>
      </c>
      <c r="H39" s="227" t="s">
        <v>542</v>
      </c>
      <c r="I39" s="584">
        <f t="shared" ref="I39:N39" si="6">I27*I16</f>
        <v>0</v>
      </c>
      <c r="J39" s="584">
        <f t="shared" si="6"/>
        <v>0</v>
      </c>
      <c r="K39" s="584">
        <f t="shared" si="6"/>
        <v>0</v>
      </c>
      <c r="L39" s="584">
        <f t="shared" si="6"/>
        <v>0</v>
      </c>
      <c r="M39" s="584">
        <f t="shared" si="6"/>
        <v>0</v>
      </c>
      <c r="N39" s="585">
        <f t="shared" si="6"/>
        <v>0</v>
      </c>
      <c r="O39" s="162"/>
    </row>
    <row r="40" spans="1:15">
      <c r="A40" s="237" t="s">
        <v>569</v>
      </c>
      <c r="B40" s="244"/>
      <c r="C40" s="236" t="s">
        <v>536</v>
      </c>
      <c r="D40" s="222"/>
      <c r="E40" s="577">
        <v>0</v>
      </c>
      <c r="F40" s="465" t="e">
        <f t="shared" si="1"/>
        <v>#DIV/0!</v>
      </c>
      <c r="H40" s="227" t="s">
        <v>544</v>
      </c>
      <c r="I40" s="584">
        <f t="shared" ref="I40:N40" si="7">I28*I17</f>
        <v>0</v>
      </c>
      <c r="J40" s="584">
        <f t="shared" si="7"/>
        <v>0</v>
      </c>
      <c r="K40" s="584">
        <f t="shared" si="7"/>
        <v>0</v>
      </c>
      <c r="L40" s="584">
        <f t="shared" si="7"/>
        <v>0</v>
      </c>
      <c r="M40" s="584">
        <f t="shared" si="7"/>
        <v>0</v>
      </c>
      <c r="N40" s="585">
        <f t="shared" si="7"/>
        <v>0</v>
      </c>
      <c r="O40" s="162"/>
    </row>
    <row r="41" spans="1:15">
      <c r="A41" s="237" t="s">
        <v>570</v>
      </c>
      <c r="B41" s="244"/>
      <c r="C41" s="236"/>
      <c r="D41" s="222"/>
      <c r="E41" s="577">
        <v>0</v>
      </c>
      <c r="F41" s="465" t="e">
        <f t="shared" si="1"/>
        <v>#DIV/0!</v>
      </c>
      <c r="H41" s="227" t="s">
        <v>546</v>
      </c>
      <c r="I41" s="584">
        <f t="shared" ref="I41:N41" si="8">I29*I18</f>
        <v>0</v>
      </c>
      <c r="J41" s="584">
        <f t="shared" si="8"/>
        <v>0</v>
      </c>
      <c r="K41" s="584">
        <f t="shared" si="8"/>
        <v>0</v>
      </c>
      <c r="L41" s="584">
        <f t="shared" si="8"/>
        <v>0</v>
      </c>
      <c r="M41" s="584">
        <f t="shared" si="8"/>
        <v>0</v>
      </c>
      <c r="N41" s="585">
        <f t="shared" si="8"/>
        <v>0</v>
      </c>
      <c r="O41" s="162"/>
    </row>
    <row r="42" spans="1:15">
      <c r="A42" s="407"/>
      <c r="B42" s="454"/>
      <c r="C42" s="456"/>
      <c r="D42" s="222"/>
      <c r="E42" s="577">
        <v>0</v>
      </c>
      <c r="F42" s="234" t="e">
        <f t="shared" si="1"/>
        <v>#DIV/0!</v>
      </c>
      <c r="H42" s="227" t="s">
        <v>548</v>
      </c>
      <c r="I42" s="584">
        <f t="shared" ref="I42:N42" si="9">I30*I19</f>
        <v>0</v>
      </c>
      <c r="J42" s="584">
        <f t="shared" si="9"/>
        <v>0</v>
      </c>
      <c r="K42" s="584">
        <f t="shared" si="9"/>
        <v>0</v>
      </c>
      <c r="L42" s="584">
        <f t="shared" si="9"/>
        <v>0</v>
      </c>
      <c r="M42" s="584">
        <f t="shared" si="9"/>
        <v>0</v>
      </c>
      <c r="N42" s="585">
        <f t="shared" si="9"/>
        <v>0</v>
      </c>
      <c r="O42" s="162"/>
    </row>
    <row r="43" spans="1:15">
      <c r="A43" s="367" t="s">
        <v>571</v>
      </c>
      <c r="B43" s="244"/>
      <c r="C43" s="239"/>
      <c r="D43" s="222"/>
      <c r="E43" s="578" t="e">
        <f>SUM(E32:E42)</f>
        <v>#DIV/0!</v>
      </c>
      <c r="F43" s="245" t="e">
        <f>IF(E43=0,0,E43/E$47)</f>
        <v>#DIV/0!</v>
      </c>
      <c r="H43" s="253" t="s">
        <v>560</v>
      </c>
      <c r="I43" s="260">
        <f t="shared" ref="I43:N43" si="10">SUM(I35:I42)</f>
        <v>0</v>
      </c>
      <c r="J43" s="260">
        <f t="shared" si="10"/>
        <v>0</v>
      </c>
      <c r="K43" s="260">
        <f t="shared" si="10"/>
        <v>0</v>
      </c>
      <c r="L43" s="260">
        <f t="shared" si="10"/>
        <v>0</v>
      </c>
      <c r="M43" s="260">
        <f t="shared" si="10"/>
        <v>0</v>
      </c>
      <c r="N43" s="260">
        <f t="shared" si="10"/>
        <v>0</v>
      </c>
      <c r="O43" s="162"/>
    </row>
    <row r="44" spans="1:15">
      <c r="A44" s="237"/>
      <c r="B44" s="244"/>
      <c r="C44" s="239"/>
      <c r="D44" s="222"/>
      <c r="E44" s="574"/>
      <c r="F44" s="255"/>
      <c r="H44" s="162"/>
      <c r="I44" s="162"/>
      <c r="J44" s="162"/>
      <c r="K44" s="162"/>
      <c r="L44" s="162"/>
      <c r="M44" s="162"/>
      <c r="N44" s="162"/>
      <c r="O44" s="162"/>
    </row>
    <row r="45" spans="1:15">
      <c r="A45" s="237" t="s">
        <v>572</v>
      </c>
      <c r="B45" s="244"/>
      <c r="C45" s="254"/>
      <c r="D45" s="222"/>
      <c r="E45" s="577">
        <v>0</v>
      </c>
      <c r="F45" s="245">
        <f>(IF(E45=0,0,E45/E$47))</f>
        <v>0</v>
      </c>
      <c r="H45" s="162"/>
      <c r="I45" s="162"/>
      <c r="J45" s="162"/>
      <c r="K45" s="162"/>
      <c r="L45" s="162"/>
      <c r="M45" s="162"/>
      <c r="N45" s="162"/>
      <c r="O45" s="162"/>
    </row>
    <row r="46" spans="1:15">
      <c r="A46" s="237"/>
      <c r="B46" s="238"/>
      <c r="C46" s="239"/>
      <c r="D46" s="222"/>
      <c r="E46" s="574"/>
      <c r="F46" s="234"/>
      <c r="H46" s="162"/>
      <c r="I46" s="162"/>
      <c r="J46" s="162"/>
      <c r="K46" s="162"/>
      <c r="L46" s="162"/>
      <c r="M46" s="162"/>
      <c r="N46" s="162"/>
      <c r="O46" s="162"/>
    </row>
    <row r="47" spans="1:15">
      <c r="A47" s="367" t="s">
        <v>573</v>
      </c>
      <c r="B47" s="372"/>
      <c r="C47" s="256"/>
      <c r="D47" s="222"/>
      <c r="E47" s="371" t="e">
        <f>SUM(E43:E46)</f>
        <v>#DIV/0!</v>
      </c>
      <c r="F47" s="373" t="e">
        <f>SUM(F43:F46)</f>
        <v>#DIV/0!</v>
      </c>
      <c r="H47" s="162"/>
      <c r="I47" s="162"/>
      <c r="J47" s="162"/>
      <c r="K47" s="162"/>
      <c r="L47" s="162"/>
      <c r="M47" s="162"/>
      <c r="N47" s="162"/>
      <c r="O47" s="162"/>
    </row>
    <row r="48" spans="1:15">
      <c r="B48" s="257"/>
      <c r="C48" s="258"/>
      <c r="D48" s="222"/>
      <c r="F48" s="259"/>
      <c r="H48" s="162"/>
      <c r="I48" s="162"/>
      <c r="J48" s="162"/>
      <c r="K48" s="162"/>
      <c r="L48" s="162"/>
      <c r="M48" s="162"/>
      <c r="N48" s="162"/>
      <c r="O48" s="162"/>
    </row>
    <row r="49" spans="1:15">
      <c r="A49" s="261" t="s">
        <v>574</v>
      </c>
      <c r="B49" s="262"/>
      <c r="C49" s="263"/>
      <c r="D49" s="162"/>
      <c r="E49" s="586" t="e">
        <f>(E$26*1.3)+($E$47-$E$26)</f>
        <v>#DIV/0!</v>
      </c>
      <c r="F49" s="264"/>
      <c r="G49" s="162"/>
      <c r="H49" s="162"/>
      <c r="I49" s="162"/>
      <c r="J49" s="162"/>
      <c r="K49" s="162"/>
      <c r="L49" s="162"/>
      <c r="M49" s="162"/>
      <c r="N49" s="162"/>
      <c r="O49" s="162"/>
    </row>
    <row r="50" spans="1:15" s="162" customFormat="1">
      <c r="B50" s="265"/>
      <c r="C50" s="266"/>
    </row>
    <row r="51" spans="1:15" s="162" customFormat="1">
      <c r="A51" s="261" t="s">
        <v>575</v>
      </c>
      <c r="B51" s="262"/>
      <c r="C51" s="263"/>
      <c r="E51" s="586" t="e">
        <f>(E$26*1.5)+($E$47-$E$26)</f>
        <v>#DIV/0!</v>
      </c>
      <c r="F51" s="264"/>
    </row>
    <row r="52" spans="1:15" s="162" customFormat="1">
      <c r="B52" s="265"/>
      <c r="C52" s="266"/>
    </row>
    <row r="53" spans="1:15" s="162" customFormat="1">
      <c r="A53" s="261" t="s">
        <v>576</v>
      </c>
      <c r="B53" s="262"/>
      <c r="C53" s="263"/>
      <c r="E53" s="586" t="e">
        <f>(E$26*2.5)+($E$47-$E$26)</f>
        <v>#DIV/0!</v>
      </c>
    </row>
    <row r="54" spans="1:15" s="162" customFormat="1">
      <c r="B54" s="265"/>
      <c r="C54" s="267"/>
      <c r="F54" s="268"/>
    </row>
    <row r="55" spans="1:15" s="162" customFormat="1">
      <c r="B55" s="265"/>
      <c r="C55" s="267"/>
      <c r="F55" s="268"/>
    </row>
    <row r="56" spans="1:15" s="162" customFormat="1">
      <c r="C56" s="269"/>
      <c r="F56" s="268"/>
    </row>
    <row r="57" spans="1:15" s="162" customFormat="1">
      <c r="C57" s="269"/>
      <c r="F57" s="268"/>
    </row>
    <row r="58" spans="1:15" s="162" customFormat="1">
      <c r="A58" s="3"/>
      <c r="C58" s="269"/>
      <c r="F58" s="268"/>
      <c r="H58" s="3"/>
      <c r="I58" s="3"/>
      <c r="J58" s="3"/>
      <c r="K58" s="3"/>
      <c r="L58" s="3"/>
      <c r="M58" s="3"/>
      <c r="N58" s="3"/>
    </row>
    <row r="59" spans="1:15" s="162" customFormat="1">
      <c r="C59" s="269"/>
      <c r="F59" s="268"/>
      <c r="H59" s="3"/>
      <c r="I59" s="3"/>
      <c r="J59" s="3"/>
      <c r="K59" s="3"/>
      <c r="L59" s="3"/>
      <c r="M59" s="3"/>
      <c r="N59" s="3"/>
    </row>
    <row r="60" spans="1:15" s="162" customFormat="1">
      <c r="C60" s="269"/>
      <c r="F60" s="268"/>
      <c r="H60" s="3"/>
      <c r="I60" s="3"/>
      <c r="J60" s="3"/>
      <c r="K60" s="3"/>
      <c r="L60" s="3"/>
      <c r="M60" s="3"/>
      <c r="N60" s="3"/>
    </row>
    <row r="61" spans="1:15" s="162" customFormat="1">
      <c r="C61" s="269"/>
      <c r="F61" s="268"/>
      <c r="H61" s="3"/>
      <c r="I61" s="3"/>
      <c r="J61" s="3"/>
      <c r="K61" s="3"/>
      <c r="L61" s="3"/>
      <c r="M61" s="3"/>
      <c r="N61" s="3"/>
    </row>
    <row r="62" spans="1:15" s="162" customFormat="1">
      <c r="C62" s="269"/>
      <c r="F62" s="268"/>
      <c r="H62" s="3"/>
      <c r="I62" s="3"/>
      <c r="J62" s="3"/>
      <c r="K62" s="3"/>
      <c r="L62" s="3"/>
      <c r="M62" s="3"/>
      <c r="N62" s="3"/>
    </row>
    <row r="63" spans="1:15" s="162" customFormat="1">
      <c r="C63" s="269"/>
      <c r="F63" s="268"/>
      <c r="H63" s="3"/>
      <c r="I63" s="3"/>
      <c r="J63" s="3"/>
      <c r="K63" s="3"/>
      <c r="L63" s="3"/>
      <c r="M63" s="3"/>
      <c r="N63" s="3"/>
    </row>
    <row r="64" spans="1:15" s="162" customFormat="1">
      <c r="C64" s="269"/>
      <c r="F64" s="268"/>
      <c r="H64" s="3"/>
      <c r="I64" s="3"/>
      <c r="J64" s="3"/>
      <c r="K64" s="3"/>
      <c r="L64" s="3"/>
      <c r="M64" s="3"/>
      <c r="N64" s="3"/>
    </row>
    <row r="65" spans="1:14" s="162" customFormat="1">
      <c r="C65" s="269"/>
      <c r="E65" s="3"/>
      <c r="F65" s="268"/>
      <c r="H65" s="3"/>
      <c r="I65" s="3"/>
      <c r="J65" s="3"/>
      <c r="K65" s="3"/>
      <c r="L65" s="3"/>
      <c r="M65" s="3"/>
      <c r="N65" s="3"/>
    </row>
    <row r="66" spans="1:14" s="162" customFormat="1">
      <c r="A66" s="3"/>
      <c r="B66" s="3"/>
      <c r="C66" s="3"/>
      <c r="D66" s="3"/>
      <c r="E66" s="3"/>
      <c r="F66" s="3"/>
      <c r="G66" s="3"/>
      <c r="H66" s="3"/>
      <c r="I66" s="3"/>
      <c r="J66" s="3"/>
      <c r="K66" s="3"/>
      <c r="L66" s="3"/>
      <c r="M66" s="3"/>
      <c r="N66" s="3"/>
    </row>
  </sheetData>
  <dataConsolidate/>
  <mergeCells count="7">
    <mergeCell ref="I33:N33"/>
    <mergeCell ref="E10:F10"/>
    <mergeCell ref="H1:N2"/>
    <mergeCell ref="H3:N3"/>
    <mergeCell ref="H4:N5"/>
    <mergeCell ref="I10:N10"/>
    <mergeCell ref="I21:N21"/>
  </mergeCells>
  <phoneticPr fontId="10"/>
  <conditionalFormatting sqref="O31">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9"/>
  <sheetViews>
    <sheetView showGridLines="0" zoomScale="89" zoomScaleNormal="89" zoomScalePageLayoutView="50" workbookViewId="0">
      <pane ySplit="9" topLeftCell="A10" activePane="bottomLeft" state="frozen"/>
      <selection activeCell="D33" sqref="D33"/>
      <selection pane="bottomLeft"/>
    </sheetView>
  </sheetViews>
  <sheetFormatPr defaultColWidth="11.42578125" defaultRowHeight="13.15"/>
  <cols>
    <col min="1" max="1" width="35.85546875" style="3" customWidth="1"/>
    <col min="2" max="2" width="19.425781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85546875" style="3" customWidth="1"/>
    <col min="9" max="15" width="11.42578125" style="3"/>
    <col min="16" max="16" width="33" style="3" customWidth="1"/>
    <col min="17" max="16384" width="11.42578125" style="3"/>
  </cols>
  <sheetData>
    <row r="1" spans="1:15" ht="12.75" customHeight="1">
      <c r="A1" s="401" t="s">
        <v>5</v>
      </c>
      <c r="B1" s="39"/>
      <c r="C1" s="2"/>
      <c r="D1" s="2"/>
      <c r="E1" s="2"/>
      <c r="F1" s="2"/>
      <c r="H1" s="590"/>
      <c r="I1" s="590"/>
      <c r="J1" s="590"/>
      <c r="K1" s="590"/>
      <c r="L1" s="590"/>
      <c r="M1" s="590"/>
      <c r="N1" s="590"/>
    </row>
    <row r="2" spans="1:15">
      <c r="A2" s="213"/>
      <c r="B2" s="214"/>
      <c r="C2" s="215"/>
      <c r="D2" s="214"/>
      <c r="E2" s="216"/>
      <c r="F2" s="217"/>
      <c r="H2" s="590"/>
      <c r="I2" s="590"/>
      <c r="J2" s="590"/>
      <c r="K2" s="590"/>
      <c r="L2" s="590"/>
      <c r="M2" s="590"/>
      <c r="N2" s="590"/>
    </row>
    <row r="3" spans="1:15" ht="14.25" customHeight="1">
      <c r="A3" s="270" t="str">
        <f>'1-Contractblad totaal'!A3</f>
        <v>Naam opdrachtgever</v>
      </c>
      <c r="B3" s="271" t="str">
        <f>'1-Contractblad totaal'!B3</f>
        <v>Veiligheidsregio Fryslân</v>
      </c>
      <c r="C3" s="272"/>
      <c r="D3" s="214"/>
      <c r="E3" s="468"/>
      <c r="F3" s="219"/>
      <c r="H3" s="590"/>
      <c r="I3" s="590"/>
      <c r="J3" s="590"/>
      <c r="K3" s="590"/>
      <c r="L3" s="590"/>
      <c r="M3" s="590"/>
      <c r="N3" s="590"/>
    </row>
    <row r="4" spans="1:15" ht="15.75" customHeight="1">
      <c r="A4" s="270" t="str">
        <f>'1-Contractblad totaal'!A4</f>
        <v>Calculatie onderdeel</v>
      </c>
      <c r="B4" s="273" t="str">
        <f ca="1">MID(CELL("bestandsnaam",$C$9),SEARCH("]",CELL("bestandsnaam",$C$9),1)+1,256)</f>
        <v>7-Opbouw uurtarief toezicht</v>
      </c>
      <c r="C4" s="274"/>
      <c r="D4" s="222"/>
      <c r="H4" s="590"/>
      <c r="I4" s="590"/>
      <c r="J4" s="590"/>
      <c r="K4" s="590"/>
      <c r="L4" s="590"/>
      <c r="M4" s="590"/>
      <c r="N4" s="590"/>
    </row>
    <row r="5" spans="1:15" ht="15.4">
      <c r="A5" s="270" t="str">
        <f>'1-Contractblad totaal'!A5</f>
        <v>Gebouw/plaats</v>
      </c>
      <c r="B5" s="271" t="str">
        <f>'1-Contractblad totaal'!B5</f>
        <v>Friesland</v>
      </c>
      <c r="C5" s="274"/>
      <c r="D5" s="222"/>
      <c r="H5" s="590"/>
      <c r="I5" s="590"/>
      <c r="J5" s="590"/>
      <c r="K5" s="590"/>
      <c r="L5" s="590"/>
      <c r="M5" s="590"/>
      <c r="N5" s="590"/>
    </row>
    <row r="6" spans="1:15" ht="15.4">
      <c r="A6" s="270" t="str">
        <f>'1-Contractblad totaal'!A6</f>
        <v>Referentie nummer</v>
      </c>
      <c r="B6" s="271" t="str">
        <f>'1-Contractblad totaal'!B6</f>
        <v>Invoer</v>
      </c>
      <c r="C6" s="274"/>
      <c r="D6" s="222"/>
      <c r="H6" s="223"/>
      <c r="I6" s="223"/>
      <c r="J6" s="223"/>
      <c r="K6" s="223"/>
      <c r="L6" s="223"/>
      <c r="M6" s="223"/>
      <c r="N6" s="223"/>
    </row>
    <row r="7" spans="1:15" ht="15.4">
      <c r="A7" s="270" t="str">
        <f>'1-Contractblad totaal'!A8</f>
        <v>Naam dienstverlener</v>
      </c>
      <c r="B7" s="271">
        <f>'1-Contractblad totaal'!B8</f>
        <v>0</v>
      </c>
      <c r="C7" s="274"/>
      <c r="D7" s="222"/>
      <c r="H7" s="223"/>
      <c r="I7" s="223"/>
      <c r="J7" s="223"/>
      <c r="K7" s="223"/>
      <c r="L7" s="223"/>
      <c r="M7" s="223"/>
      <c r="N7" s="223"/>
      <c r="O7" s="226"/>
    </row>
    <row r="8" spans="1:15" ht="14.65">
      <c r="A8" s="270" t="str">
        <f>'1-Contractblad totaal'!A9</f>
        <v>Prijspeil</v>
      </c>
      <c r="B8" s="109">
        <f>'1-Contractblad totaal'!B9</f>
        <v>45017</v>
      </c>
      <c r="C8" s="274"/>
      <c r="D8" s="222"/>
      <c r="I8" s="223"/>
      <c r="J8" s="223"/>
      <c r="K8" s="223"/>
      <c r="L8" s="223"/>
      <c r="M8" s="223"/>
      <c r="N8" s="223"/>
    </row>
    <row r="9" spans="1:15" ht="15.4">
      <c r="A9" s="218"/>
      <c r="B9" s="220"/>
      <c r="C9" s="221"/>
      <c r="D9" s="222"/>
      <c r="E9" s="469"/>
      <c r="F9" s="224"/>
    </row>
    <row r="10" spans="1:15" s="226" customFormat="1" ht="30.75" customHeight="1">
      <c r="A10" s="275" t="s">
        <v>577</v>
      </c>
      <c r="B10" s="276"/>
      <c r="C10" s="277"/>
      <c r="D10" s="225"/>
      <c r="E10" s="616" t="s">
        <v>578</v>
      </c>
      <c r="F10" s="621"/>
      <c r="H10" s="278" t="s">
        <v>531</v>
      </c>
      <c r="I10" s="615" t="s">
        <v>532</v>
      </c>
      <c r="J10" s="615"/>
      <c r="K10" s="615"/>
      <c r="L10" s="615"/>
      <c r="M10" s="615"/>
      <c r="N10" s="615"/>
    </row>
    <row r="11" spans="1:15" ht="30" customHeight="1">
      <c r="A11" s="227"/>
      <c r="B11" s="228" t="s">
        <v>35</v>
      </c>
      <c r="C11" s="229" t="s">
        <v>35</v>
      </c>
      <c r="D11" s="222"/>
      <c r="E11" s="574"/>
      <c r="F11" s="230"/>
      <c r="H11" s="227"/>
      <c r="I11" s="587">
        <v>1</v>
      </c>
      <c r="J11" s="587">
        <v>2</v>
      </c>
      <c r="K11" s="587">
        <v>3</v>
      </c>
      <c r="L11" s="587">
        <v>4</v>
      </c>
      <c r="M11" s="587">
        <v>5</v>
      </c>
      <c r="N11" s="587">
        <v>6</v>
      </c>
    </row>
    <row r="12" spans="1:15" ht="12.75" customHeight="1">
      <c r="A12" s="227" t="s">
        <v>533</v>
      </c>
      <c r="B12" s="232"/>
      <c r="C12" s="233"/>
      <c r="D12" s="222"/>
      <c r="E12" s="575">
        <f>SUM(I34:N34)</f>
        <v>0</v>
      </c>
      <c r="F12" s="234"/>
      <c r="H12" s="435" t="s">
        <v>541</v>
      </c>
      <c r="I12" s="576">
        <v>12.15</v>
      </c>
      <c r="J12" s="576">
        <v>12.75</v>
      </c>
      <c r="K12" s="576">
        <v>13.36</v>
      </c>
      <c r="L12" s="576">
        <v>14.05</v>
      </c>
      <c r="M12" s="576">
        <v>14.58</v>
      </c>
      <c r="N12" s="576">
        <v>15.31</v>
      </c>
    </row>
    <row r="13" spans="1:15">
      <c r="A13" s="227" t="s">
        <v>535</v>
      </c>
      <c r="B13" s="235"/>
      <c r="C13" s="236" t="s">
        <v>536</v>
      </c>
      <c r="D13" s="222"/>
      <c r="E13" s="577">
        <v>0</v>
      </c>
      <c r="F13" s="234"/>
      <c r="H13" s="435" t="s">
        <v>542</v>
      </c>
      <c r="I13" s="576">
        <v>12.58</v>
      </c>
      <c r="J13" s="576">
        <v>13.22</v>
      </c>
      <c r="K13" s="576">
        <v>13.82</v>
      </c>
      <c r="L13" s="576">
        <v>14.53</v>
      </c>
      <c r="M13" s="576">
        <v>15.09</v>
      </c>
      <c r="N13" s="576">
        <v>15.85</v>
      </c>
    </row>
    <row r="14" spans="1:15">
      <c r="A14" s="237" t="s">
        <v>538</v>
      </c>
      <c r="B14" s="453"/>
      <c r="C14" s="239"/>
      <c r="D14" s="222"/>
      <c r="E14" s="577">
        <v>0</v>
      </c>
      <c r="F14" s="234"/>
      <c r="H14" s="435" t="s">
        <v>544</v>
      </c>
      <c r="I14" s="576">
        <v>13.05</v>
      </c>
      <c r="J14" s="576">
        <v>13.68</v>
      </c>
      <c r="K14" s="576">
        <v>14.33</v>
      </c>
      <c r="L14" s="576">
        <v>15.03</v>
      </c>
      <c r="M14" s="576">
        <v>15.6</v>
      </c>
      <c r="N14" s="576">
        <v>16.399999999999999</v>
      </c>
    </row>
    <row r="15" spans="1:15">
      <c r="A15" s="367" t="s">
        <v>540</v>
      </c>
      <c r="B15" s="238"/>
      <c r="C15" s="239"/>
      <c r="D15" s="222"/>
      <c r="E15" s="578">
        <f>SUM(E12:E14)</f>
        <v>0</v>
      </c>
      <c r="F15" s="234"/>
      <c r="H15" s="435" t="s">
        <v>546</v>
      </c>
      <c r="I15" s="576">
        <v>13.45</v>
      </c>
      <c r="J15" s="576">
        <v>14.14</v>
      </c>
      <c r="K15" s="576">
        <v>14.78</v>
      </c>
      <c r="L15" s="576">
        <v>15.53</v>
      </c>
      <c r="M15" s="576">
        <v>16.13</v>
      </c>
      <c r="N15" s="576">
        <v>16.940000000000001</v>
      </c>
    </row>
    <row r="16" spans="1:15">
      <c r="A16" s="237"/>
      <c r="B16" s="240"/>
      <c r="C16" s="241"/>
      <c r="D16" s="222"/>
      <c r="E16" s="579"/>
      <c r="F16" s="234"/>
      <c r="H16" s="435" t="s">
        <v>548</v>
      </c>
      <c r="I16" s="576">
        <v>13.87</v>
      </c>
      <c r="J16" s="576">
        <v>14.58</v>
      </c>
      <c r="K16" s="576">
        <v>15.28</v>
      </c>
      <c r="L16" s="576">
        <v>16.010000000000002</v>
      </c>
      <c r="M16" s="576">
        <v>16.64</v>
      </c>
      <c r="N16" s="576">
        <v>17.489999999999998</v>
      </c>
    </row>
    <row r="17" spans="1:15">
      <c r="A17" s="242" t="s">
        <v>543</v>
      </c>
      <c r="B17" s="243"/>
      <c r="C17" s="406">
        <v>0</v>
      </c>
      <c r="D17" s="222"/>
      <c r="E17" s="580">
        <f>$C17*E15</f>
        <v>0</v>
      </c>
      <c r="F17" s="234"/>
      <c r="H17" s="433"/>
      <c r="I17" s="434"/>
      <c r="J17" s="434"/>
      <c r="K17" s="434"/>
      <c r="L17" s="434"/>
      <c r="M17" s="434"/>
      <c r="N17" s="434"/>
    </row>
    <row r="18" spans="1:15">
      <c r="A18" s="242" t="s">
        <v>545</v>
      </c>
      <c r="B18" s="243"/>
      <c r="C18" s="406">
        <v>0</v>
      </c>
      <c r="D18" s="222"/>
      <c r="E18" s="581">
        <f>$C18*E15</f>
        <v>0</v>
      </c>
      <c r="F18" s="234"/>
      <c r="H18" s="278" t="s">
        <v>531</v>
      </c>
      <c r="I18" s="618" t="s">
        <v>550</v>
      </c>
      <c r="J18" s="619"/>
      <c r="K18" s="619"/>
      <c r="L18" s="619"/>
      <c r="M18" s="619"/>
      <c r="N18" s="620"/>
    </row>
    <row r="19" spans="1:15">
      <c r="A19" s="367" t="s">
        <v>547</v>
      </c>
      <c r="B19" s="244"/>
      <c r="C19" s="239"/>
      <c r="D19" s="222"/>
      <c r="E19" s="578">
        <f>SUM(E15:E18)</f>
        <v>0</v>
      </c>
      <c r="F19" s="245">
        <f>IF(E19=0,0,E19/E$47)</f>
        <v>0</v>
      </c>
      <c r="H19" s="227"/>
      <c r="I19" s="231">
        <v>1</v>
      </c>
      <c r="J19" s="231">
        <v>2</v>
      </c>
      <c r="K19" s="231">
        <v>3</v>
      </c>
      <c r="L19" s="231">
        <v>4</v>
      </c>
      <c r="M19" s="231">
        <v>5</v>
      </c>
      <c r="N19" s="231">
        <v>6</v>
      </c>
    </row>
    <row r="20" spans="1:15">
      <c r="A20" s="237"/>
      <c r="B20" s="240"/>
      <c r="C20" s="241"/>
      <c r="D20" s="222"/>
      <c r="E20" s="579"/>
      <c r="F20" s="234"/>
      <c r="H20" s="227" t="s">
        <v>541</v>
      </c>
      <c r="I20" s="408"/>
      <c r="J20" s="408"/>
      <c r="K20" s="408"/>
      <c r="L20" s="408"/>
      <c r="M20" s="408"/>
      <c r="N20" s="408"/>
    </row>
    <row r="21" spans="1:15">
      <c r="A21" s="246" t="s">
        <v>549</v>
      </c>
      <c r="B21" s="243"/>
      <c r="C21" s="241"/>
      <c r="D21" s="247"/>
      <c r="E21" s="582">
        <f>E19*0.96</f>
        <v>0</v>
      </c>
      <c r="F21" s="248"/>
      <c r="G21" s="162"/>
      <c r="H21" s="227" t="s">
        <v>542</v>
      </c>
      <c r="I21" s="408"/>
      <c r="J21" s="408"/>
      <c r="K21" s="408"/>
      <c r="L21" s="408"/>
      <c r="M21" s="408"/>
      <c r="N21" s="408"/>
    </row>
    <row r="22" spans="1:15" s="162" customFormat="1">
      <c r="A22" s="242" t="s">
        <v>551</v>
      </c>
      <c r="B22" s="243"/>
      <c r="C22" s="249" t="s">
        <v>552</v>
      </c>
      <c r="D22" s="222"/>
      <c r="E22" s="580" t="e">
        <f>E21*'5-Premies en opslagen'!$C24</f>
        <v>#DIV/0!</v>
      </c>
      <c r="F22" s="234"/>
      <c r="G22" s="3"/>
      <c r="H22" s="227" t="s">
        <v>544</v>
      </c>
      <c r="I22" s="408"/>
      <c r="J22" s="408"/>
      <c r="K22" s="408"/>
      <c r="L22" s="408"/>
      <c r="M22" s="408"/>
      <c r="N22" s="408"/>
      <c r="O22" s="3"/>
    </row>
    <row r="23" spans="1:15" ht="14.25" customHeight="1">
      <c r="A23" s="367" t="s">
        <v>553</v>
      </c>
      <c r="B23" s="244"/>
      <c r="C23" s="239"/>
      <c r="D23" s="222"/>
      <c r="E23" s="578" t="e">
        <f>E22+E19</f>
        <v>#DIV/0!</v>
      </c>
      <c r="F23" s="245" t="e">
        <f>IF(E23=0,0,E23/E$47)</f>
        <v>#DIV/0!</v>
      </c>
      <c r="H23" s="227" t="s">
        <v>546</v>
      </c>
      <c r="I23" s="408"/>
      <c r="J23" s="408"/>
      <c r="K23" s="408"/>
      <c r="L23" s="408"/>
      <c r="M23" s="408"/>
      <c r="N23" s="408"/>
      <c r="O23" s="162"/>
    </row>
    <row r="24" spans="1:15" ht="12.75" customHeight="1">
      <c r="A24" s="237"/>
      <c r="B24" s="244"/>
      <c r="C24" s="239"/>
      <c r="D24" s="222"/>
      <c r="E24" s="574"/>
      <c r="F24" s="234"/>
      <c r="H24" s="227" t="s">
        <v>548</v>
      </c>
      <c r="I24" s="408"/>
      <c r="J24" s="408"/>
      <c r="K24" s="408"/>
      <c r="L24" s="408"/>
      <c r="M24" s="408"/>
      <c r="N24" s="408"/>
    </row>
    <row r="25" spans="1:15" ht="12.75" customHeight="1">
      <c r="A25" s="242" t="s">
        <v>554</v>
      </c>
      <c r="B25" s="243"/>
      <c r="C25" s="249" t="s">
        <v>552</v>
      </c>
      <c r="D25" s="222"/>
      <c r="E25" s="580" t="e">
        <f>E23*'5-Premies en opslagen'!$B53</f>
        <v>#DIV/0!</v>
      </c>
      <c r="F25" s="234"/>
      <c r="H25" s="253" t="s">
        <v>560</v>
      </c>
      <c r="I25" s="437">
        <f t="shared" ref="I25:N25" si="0">SUM(I20:I24)</f>
        <v>0</v>
      </c>
      <c r="J25" s="437">
        <f t="shared" si="0"/>
        <v>0</v>
      </c>
      <c r="K25" s="437">
        <f t="shared" si="0"/>
        <v>0</v>
      </c>
      <c r="L25" s="437">
        <f t="shared" si="0"/>
        <v>0</v>
      </c>
      <c r="M25" s="437">
        <f t="shared" si="0"/>
        <v>0</v>
      </c>
      <c r="N25" s="437">
        <f t="shared" si="0"/>
        <v>0</v>
      </c>
      <c r="O25" s="57">
        <f>SUM(I25:N25)</f>
        <v>0</v>
      </c>
    </row>
    <row r="26" spans="1:15">
      <c r="A26" s="367" t="s">
        <v>555</v>
      </c>
      <c r="B26" s="244"/>
      <c r="C26" s="239"/>
      <c r="D26" s="222"/>
      <c r="E26" s="578" t="e">
        <f>SUM(E23:E25)</f>
        <v>#DIV/0!</v>
      </c>
      <c r="F26" s="245" t="e">
        <f>IF(E26=0,0,E26/E$47)</f>
        <v>#DIV/0!</v>
      </c>
    </row>
    <row r="27" spans="1:15">
      <c r="A27" s="237"/>
      <c r="B27" s="244"/>
      <c r="C27" s="239"/>
      <c r="D27" s="222"/>
      <c r="E27" s="574"/>
      <c r="F27" s="234"/>
      <c r="H27" s="278" t="s">
        <v>531</v>
      </c>
      <c r="I27" s="615" t="s">
        <v>562</v>
      </c>
      <c r="J27" s="615"/>
      <c r="K27" s="615"/>
      <c r="L27" s="615"/>
      <c r="M27" s="615"/>
      <c r="N27" s="615"/>
    </row>
    <row r="28" spans="1:15">
      <c r="A28" s="237" t="s">
        <v>556</v>
      </c>
      <c r="B28" s="250"/>
      <c r="C28" s="236" t="s">
        <v>536</v>
      </c>
      <c r="D28" s="222"/>
      <c r="E28" s="577">
        <v>0</v>
      </c>
      <c r="F28" s="375">
        <v>0</v>
      </c>
      <c r="H28" s="227"/>
      <c r="I28" s="231">
        <v>1</v>
      </c>
      <c r="J28" s="231">
        <v>2</v>
      </c>
      <c r="K28" s="231">
        <v>3</v>
      </c>
      <c r="L28" s="231">
        <v>4</v>
      </c>
      <c r="M28" s="231">
        <v>5</v>
      </c>
      <c r="N28" s="231">
        <v>6</v>
      </c>
    </row>
    <row r="29" spans="1:15">
      <c r="A29" s="237" t="s">
        <v>557</v>
      </c>
      <c r="B29" s="251"/>
      <c r="C29" s="236" t="s">
        <v>536</v>
      </c>
      <c r="D29" s="222"/>
      <c r="E29" s="577">
        <v>0</v>
      </c>
      <c r="F29" s="375">
        <v>0</v>
      </c>
      <c r="H29" s="227" t="s">
        <v>541</v>
      </c>
      <c r="I29" s="584">
        <f t="shared" ref="I29:N29" si="1">I20*I12</f>
        <v>0</v>
      </c>
      <c r="J29" s="584">
        <f t="shared" si="1"/>
        <v>0</v>
      </c>
      <c r="K29" s="584">
        <f t="shared" si="1"/>
        <v>0</v>
      </c>
      <c r="L29" s="584">
        <f t="shared" si="1"/>
        <v>0</v>
      </c>
      <c r="M29" s="584">
        <f t="shared" si="1"/>
        <v>0</v>
      </c>
      <c r="N29" s="585">
        <f t="shared" si="1"/>
        <v>0</v>
      </c>
    </row>
    <row r="30" spans="1:15">
      <c r="A30" s="237" t="s">
        <v>558</v>
      </c>
      <c r="B30" s="244"/>
      <c r="C30" s="239" t="s">
        <v>35</v>
      </c>
      <c r="D30" s="222"/>
      <c r="E30" s="583" t="s">
        <v>559</v>
      </c>
      <c r="F30" s="234"/>
      <c r="H30" s="227" t="s">
        <v>542</v>
      </c>
      <c r="I30" s="584">
        <f t="shared" ref="I30:N30" si="2">I21*I13</f>
        <v>0</v>
      </c>
      <c r="J30" s="584">
        <f t="shared" si="2"/>
        <v>0</v>
      </c>
      <c r="K30" s="584">
        <f t="shared" si="2"/>
        <v>0</v>
      </c>
      <c r="L30" s="584">
        <f t="shared" si="2"/>
        <v>0</v>
      </c>
      <c r="M30" s="584">
        <f t="shared" si="2"/>
        <v>0</v>
      </c>
      <c r="N30" s="585">
        <f t="shared" si="2"/>
        <v>0</v>
      </c>
    </row>
    <row r="31" spans="1:15" ht="12.75" customHeight="1">
      <c r="A31" s="407"/>
      <c r="B31" s="454"/>
      <c r="C31" s="455" t="s">
        <v>35</v>
      </c>
      <c r="D31" s="222"/>
      <c r="E31" s="577"/>
      <c r="F31" s="234"/>
      <c r="H31" s="227" t="s">
        <v>544</v>
      </c>
      <c r="I31" s="584">
        <f t="shared" ref="I31:N31" si="3">I22*I14</f>
        <v>0</v>
      </c>
      <c r="J31" s="584">
        <f t="shared" si="3"/>
        <v>0</v>
      </c>
      <c r="K31" s="584">
        <f t="shared" si="3"/>
        <v>0</v>
      </c>
      <c r="L31" s="584">
        <f t="shared" si="3"/>
        <v>0</v>
      </c>
      <c r="M31" s="584">
        <f t="shared" si="3"/>
        <v>0</v>
      </c>
      <c r="N31" s="585">
        <f t="shared" si="3"/>
        <v>0</v>
      </c>
    </row>
    <row r="32" spans="1:15" ht="12.75" customHeight="1">
      <c r="A32" s="367" t="s">
        <v>561</v>
      </c>
      <c r="B32" s="244"/>
      <c r="C32" s="239"/>
      <c r="D32" s="222"/>
      <c r="E32" s="578" t="e">
        <f>SUM(E26:E31)</f>
        <v>#DIV/0!</v>
      </c>
      <c r="F32" s="245" t="e">
        <f>IF(E32=0,0,E32/E$47)</f>
        <v>#DIV/0!</v>
      </c>
      <c r="H32" s="227" t="s">
        <v>546</v>
      </c>
      <c r="I32" s="584">
        <f t="shared" ref="I32:N32" si="4">I23*I15</f>
        <v>0</v>
      </c>
      <c r="J32" s="584">
        <f t="shared" si="4"/>
        <v>0</v>
      </c>
      <c r="K32" s="584">
        <f t="shared" si="4"/>
        <v>0</v>
      </c>
      <c r="L32" s="584">
        <f t="shared" si="4"/>
        <v>0</v>
      </c>
      <c r="M32" s="584">
        <f t="shared" si="4"/>
        <v>0</v>
      </c>
      <c r="N32" s="585">
        <f t="shared" si="4"/>
        <v>0</v>
      </c>
    </row>
    <row r="33" spans="1:14" ht="12.75" customHeight="1">
      <c r="A33" s="237"/>
      <c r="B33" s="244"/>
      <c r="C33" s="239"/>
      <c r="D33" s="222"/>
      <c r="E33" s="574"/>
      <c r="F33" s="234"/>
      <c r="H33" s="227" t="s">
        <v>548</v>
      </c>
      <c r="I33" s="584">
        <f t="shared" ref="I33:N33" si="5">I24*I16</f>
        <v>0</v>
      </c>
      <c r="J33" s="584">
        <f t="shared" si="5"/>
        <v>0</v>
      </c>
      <c r="K33" s="584">
        <f>K24*K16</f>
        <v>0</v>
      </c>
      <c r="L33" s="584">
        <f t="shared" si="5"/>
        <v>0</v>
      </c>
      <c r="M33" s="584">
        <f t="shared" si="5"/>
        <v>0</v>
      </c>
      <c r="N33" s="585">
        <f t="shared" si="5"/>
        <v>0</v>
      </c>
    </row>
    <row r="34" spans="1:14" ht="12.75" customHeight="1">
      <c r="A34" s="237" t="s">
        <v>563</v>
      </c>
      <c r="B34" s="244"/>
      <c r="C34" s="252"/>
      <c r="D34" s="222"/>
      <c r="E34" s="577">
        <v>0</v>
      </c>
      <c r="F34" s="465" t="e">
        <f>E34/$E$47</f>
        <v>#DIV/0!</v>
      </c>
      <c r="H34" s="253" t="s">
        <v>560</v>
      </c>
      <c r="I34" s="260">
        <f t="shared" ref="I34:N34" si="6">SUM(I29:I33)</f>
        <v>0</v>
      </c>
      <c r="J34" s="260">
        <f t="shared" si="6"/>
        <v>0</v>
      </c>
      <c r="K34" s="260">
        <f t="shared" si="6"/>
        <v>0</v>
      </c>
      <c r="L34" s="260">
        <f t="shared" si="6"/>
        <v>0</v>
      </c>
      <c r="M34" s="260">
        <f t="shared" si="6"/>
        <v>0</v>
      </c>
      <c r="N34" s="260">
        <f t="shared" si="6"/>
        <v>0</v>
      </c>
    </row>
    <row r="35" spans="1:14" ht="12.75" customHeight="1">
      <c r="A35" s="237" t="s">
        <v>564</v>
      </c>
      <c r="B35" s="244"/>
      <c r="C35" s="252"/>
      <c r="D35" s="222"/>
      <c r="E35" s="577">
        <v>0</v>
      </c>
      <c r="F35" s="465" t="e">
        <f t="shared" ref="F35:F41" si="7">E35/$E$47</f>
        <v>#DIV/0!</v>
      </c>
      <c r="H35" s="162"/>
      <c r="I35" s="162"/>
      <c r="J35" s="162"/>
      <c r="K35" s="162"/>
      <c r="L35" s="162"/>
      <c r="M35" s="162"/>
      <c r="N35" s="162"/>
    </row>
    <row r="36" spans="1:14" ht="14.25" customHeight="1">
      <c r="A36" s="237" t="s">
        <v>565</v>
      </c>
      <c r="B36" s="244"/>
      <c r="C36" s="252"/>
      <c r="D36" s="222"/>
      <c r="E36" s="577">
        <v>0</v>
      </c>
      <c r="F36" s="465" t="e">
        <f t="shared" si="7"/>
        <v>#DIV/0!</v>
      </c>
      <c r="H36" s="162"/>
      <c r="I36" s="162"/>
      <c r="J36" s="162"/>
      <c r="K36" s="162"/>
      <c r="L36" s="162"/>
      <c r="M36" s="162"/>
      <c r="N36" s="162"/>
    </row>
    <row r="37" spans="1:14">
      <c r="A37" s="237" t="s">
        <v>566</v>
      </c>
      <c r="B37" s="244"/>
      <c r="C37" s="254"/>
      <c r="D37" s="222"/>
      <c r="E37" s="577">
        <v>0</v>
      </c>
      <c r="F37" s="465" t="e">
        <f t="shared" si="7"/>
        <v>#DIV/0!</v>
      </c>
      <c r="H37" s="162"/>
      <c r="I37" s="162"/>
      <c r="J37" s="162"/>
      <c r="K37" s="162"/>
      <c r="L37" s="162"/>
      <c r="M37" s="162"/>
      <c r="N37" s="162"/>
    </row>
    <row r="38" spans="1:14">
      <c r="A38" s="237" t="s">
        <v>567</v>
      </c>
      <c r="B38" s="244"/>
      <c r="C38" s="252"/>
      <c r="D38" s="222"/>
      <c r="E38" s="577">
        <v>0</v>
      </c>
      <c r="F38" s="465" t="e">
        <f t="shared" si="7"/>
        <v>#DIV/0!</v>
      </c>
      <c r="H38" s="162"/>
      <c r="I38" s="162"/>
      <c r="J38" s="162"/>
      <c r="K38" s="162"/>
      <c r="L38" s="162"/>
      <c r="M38" s="162"/>
      <c r="N38" s="162"/>
    </row>
    <row r="39" spans="1:14">
      <c r="A39" s="237" t="s">
        <v>568</v>
      </c>
      <c r="B39" s="244"/>
      <c r="C39" s="254"/>
      <c r="D39" s="222"/>
      <c r="E39" s="577">
        <v>0</v>
      </c>
      <c r="F39" s="465" t="e">
        <f t="shared" si="7"/>
        <v>#DIV/0!</v>
      </c>
      <c r="H39" s="162"/>
      <c r="I39" s="162"/>
      <c r="J39" s="162"/>
      <c r="K39" s="162"/>
      <c r="L39" s="162"/>
      <c r="M39" s="162"/>
      <c r="N39" s="162"/>
    </row>
    <row r="40" spans="1:14">
      <c r="A40" s="237" t="s">
        <v>569</v>
      </c>
      <c r="B40" s="244"/>
      <c r="C40" s="236" t="s">
        <v>536</v>
      </c>
      <c r="D40" s="222"/>
      <c r="E40" s="577">
        <v>0</v>
      </c>
      <c r="F40" s="465" t="e">
        <f t="shared" si="7"/>
        <v>#DIV/0!</v>
      </c>
      <c r="H40" s="162"/>
      <c r="I40" s="162"/>
      <c r="J40" s="162"/>
      <c r="K40" s="162"/>
      <c r="L40" s="162"/>
      <c r="M40" s="162"/>
      <c r="N40" s="162"/>
    </row>
    <row r="41" spans="1:14">
      <c r="A41" s="237" t="s">
        <v>570</v>
      </c>
      <c r="B41" s="244"/>
      <c r="C41" s="236"/>
      <c r="D41" s="222"/>
      <c r="E41" s="577">
        <v>0</v>
      </c>
      <c r="F41" s="465" t="e">
        <f t="shared" si="7"/>
        <v>#DIV/0!</v>
      </c>
      <c r="H41" s="162"/>
      <c r="I41" s="162"/>
      <c r="J41" s="162"/>
      <c r="K41" s="162"/>
      <c r="L41" s="162"/>
      <c r="M41" s="162"/>
      <c r="N41" s="162"/>
    </row>
    <row r="42" spans="1:14">
      <c r="A42" s="407"/>
      <c r="B42" s="454"/>
      <c r="C42" s="456"/>
      <c r="D42" s="222"/>
      <c r="E42" s="577">
        <v>0</v>
      </c>
      <c r="F42" s="234"/>
      <c r="H42" s="162"/>
      <c r="I42" s="162"/>
      <c r="J42" s="162"/>
      <c r="K42" s="162"/>
      <c r="L42" s="162"/>
      <c r="M42" s="162"/>
      <c r="N42" s="162"/>
    </row>
    <row r="43" spans="1:14">
      <c r="A43" s="367" t="s">
        <v>571</v>
      </c>
      <c r="B43" s="244"/>
      <c r="C43" s="239"/>
      <c r="D43" s="222"/>
      <c r="E43" s="578" t="e">
        <f>SUM(E32:E42)</f>
        <v>#DIV/0!</v>
      </c>
      <c r="F43" s="245" t="e">
        <f>IF(E43=0,0,E43/E$47)</f>
        <v>#DIV/0!</v>
      </c>
      <c r="H43" s="162"/>
      <c r="I43" s="162"/>
      <c r="J43" s="162"/>
      <c r="K43" s="162"/>
      <c r="L43" s="162"/>
      <c r="M43" s="162"/>
      <c r="N43" s="162"/>
    </row>
    <row r="44" spans="1:14">
      <c r="A44" s="237"/>
      <c r="B44" s="244"/>
      <c r="C44" s="239"/>
      <c r="D44" s="222"/>
      <c r="E44" s="574"/>
      <c r="F44" s="255"/>
      <c r="H44" s="162"/>
      <c r="I44" s="162"/>
      <c r="J44" s="162"/>
      <c r="K44" s="162"/>
      <c r="L44" s="162"/>
      <c r="M44" s="162"/>
      <c r="N44" s="162"/>
    </row>
    <row r="45" spans="1:14">
      <c r="A45" s="237" t="s">
        <v>572</v>
      </c>
      <c r="B45" s="244"/>
      <c r="C45" s="254"/>
      <c r="D45" s="222"/>
      <c r="E45" s="577">
        <v>0</v>
      </c>
      <c r="F45" s="245">
        <f>(IF(E45=0,0,E45/E$47))</f>
        <v>0</v>
      </c>
      <c r="H45" s="162"/>
      <c r="I45" s="162"/>
      <c r="J45" s="162"/>
      <c r="K45" s="162"/>
      <c r="L45" s="162"/>
      <c r="M45" s="162"/>
      <c r="N45" s="162"/>
    </row>
    <row r="46" spans="1:14">
      <c r="A46" s="237"/>
      <c r="B46" s="238"/>
      <c r="C46" s="239"/>
      <c r="D46" s="222"/>
      <c r="E46" s="574"/>
      <c r="F46" s="234"/>
      <c r="H46" s="162"/>
      <c r="I46" s="162"/>
      <c r="J46" s="162"/>
      <c r="K46" s="162"/>
      <c r="L46" s="162"/>
      <c r="M46" s="162"/>
      <c r="N46" s="162"/>
    </row>
    <row r="47" spans="1:14">
      <c r="A47" s="367" t="s">
        <v>573</v>
      </c>
      <c r="B47" s="281"/>
      <c r="C47" s="256"/>
      <c r="D47" s="222"/>
      <c r="E47" s="371" t="e">
        <f>SUM(E43:E46)</f>
        <v>#DIV/0!</v>
      </c>
      <c r="F47" s="373" t="e">
        <f>SUM(F43:F46)</f>
        <v>#DIV/0!</v>
      </c>
      <c r="H47" s="162"/>
      <c r="I47" s="162"/>
      <c r="J47" s="162"/>
      <c r="K47" s="162"/>
      <c r="L47" s="162"/>
      <c r="M47" s="162"/>
      <c r="N47" s="162"/>
    </row>
    <row r="48" spans="1:14">
      <c r="B48" s="257"/>
      <c r="C48" s="258"/>
      <c r="D48" s="222"/>
      <c r="F48" s="259"/>
      <c r="H48" s="162"/>
      <c r="I48" s="162"/>
      <c r="J48" s="162"/>
      <c r="K48" s="162"/>
      <c r="L48" s="162"/>
      <c r="M48" s="162"/>
      <c r="N48" s="162"/>
    </row>
    <row r="49" spans="1:15">
      <c r="A49" s="261" t="s">
        <v>574</v>
      </c>
      <c r="B49" s="262"/>
      <c r="C49" s="263"/>
      <c r="D49" s="162"/>
      <c r="E49" s="586" t="e">
        <f>(E$26*1.3)+($E$47-$E$26)</f>
        <v>#DIV/0!</v>
      </c>
      <c r="F49" s="264"/>
      <c r="G49" s="162"/>
      <c r="H49" s="162"/>
      <c r="I49" s="162"/>
      <c r="J49" s="162"/>
      <c r="K49" s="162"/>
      <c r="L49" s="162"/>
      <c r="M49" s="162"/>
      <c r="N49" s="162"/>
    </row>
    <row r="50" spans="1:15" s="162" customFormat="1">
      <c r="B50" s="265"/>
      <c r="C50" s="266"/>
    </row>
    <row r="51" spans="1:15" s="162" customFormat="1">
      <c r="A51" s="261" t="s">
        <v>575</v>
      </c>
      <c r="B51" s="262"/>
      <c r="C51" s="263"/>
      <c r="E51" s="586" t="e">
        <f>(E$26*1.5)+($E$47-$E$26)</f>
        <v>#DIV/0!</v>
      </c>
      <c r="F51" s="264"/>
    </row>
    <row r="52" spans="1:15" s="162" customFormat="1">
      <c r="B52" s="265"/>
      <c r="C52" s="266"/>
    </row>
    <row r="53" spans="1:15" s="162" customFormat="1">
      <c r="A53" s="261" t="s">
        <v>576</v>
      </c>
      <c r="B53" s="262"/>
      <c r="C53" s="263"/>
      <c r="E53" s="586" t="e">
        <f>(E$26*2.5)+($E$47-$E$26)</f>
        <v>#DIV/0!</v>
      </c>
    </row>
    <row r="54" spans="1:15" s="162" customFormat="1">
      <c r="B54" s="265"/>
      <c r="C54" s="267"/>
      <c r="F54" s="268"/>
    </row>
    <row r="55" spans="1:15" s="162" customFormat="1">
      <c r="C55" s="269"/>
      <c r="F55" s="268"/>
    </row>
    <row r="56" spans="1:15" s="162" customFormat="1">
      <c r="C56" s="269"/>
      <c r="F56" s="268"/>
    </row>
    <row r="57" spans="1:15" s="162" customFormat="1">
      <c r="A57" s="3"/>
      <c r="C57" s="269"/>
      <c r="F57" s="268"/>
    </row>
    <row r="58" spans="1:15" s="162" customFormat="1">
      <c r="C58" s="269"/>
      <c r="F58" s="268"/>
    </row>
    <row r="59" spans="1:15" s="162" customFormat="1">
      <c r="C59" s="269"/>
      <c r="F59" s="268"/>
    </row>
    <row r="60" spans="1:15" s="162" customFormat="1">
      <c r="C60" s="269"/>
      <c r="F60" s="268"/>
    </row>
    <row r="61" spans="1:15" s="162" customFormat="1">
      <c r="C61" s="269"/>
      <c r="F61" s="268"/>
      <c r="H61" s="3"/>
      <c r="I61" s="3"/>
      <c r="J61" s="3"/>
      <c r="K61" s="3"/>
      <c r="L61" s="3"/>
      <c r="M61" s="3"/>
      <c r="N61" s="3"/>
    </row>
    <row r="62" spans="1:15" s="162" customFormat="1">
      <c r="C62" s="269"/>
      <c r="F62" s="268"/>
      <c r="H62" s="3"/>
      <c r="I62" s="3"/>
      <c r="J62" s="3"/>
      <c r="K62" s="3"/>
      <c r="L62" s="3"/>
      <c r="M62" s="3"/>
      <c r="N62" s="3"/>
    </row>
    <row r="63" spans="1:15" s="162" customFormat="1">
      <c r="C63" s="269"/>
      <c r="F63" s="268"/>
      <c r="H63" s="3"/>
      <c r="I63" s="3"/>
      <c r="J63" s="3"/>
      <c r="K63" s="3"/>
      <c r="L63" s="3"/>
      <c r="M63" s="3"/>
      <c r="N63" s="3"/>
      <c r="O63" s="3"/>
    </row>
    <row r="64" spans="1:15" s="162" customFormat="1">
      <c r="C64" s="269"/>
      <c r="F64" s="268"/>
      <c r="H64" s="3"/>
      <c r="I64" s="3"/>
      <c r="J64" s="3"/>
      <c r="K64" s="3"/>
      <c r="L64" s="3"/>
      <c r="M64" s="3"/>
      <c r="N64" s="3"/>
    </row>
    <row r="65" spans="1:15" s="162" customFormat="1">
      <c r="A65" s="3"/>
      <c r="B65" s="3"/>
      <c r="C65" s="3"/>
      <c r="D65" s="3"/>
      <c r="E65" s="3"/>
      <c r="F65" s="3"/>
      <c r="G65" s="3"/>
      <c r="H65" s="3"/>
      <c r="I65" s="3"/>
      <c r="J65" s="3"/>
      <c r="K65" s="3"/>
      <c r="L65" s="3"/>
      <c r="M65" s="3"/>
      <c r="N65" s="3"/>
    </row>
    <row r="66" spans="1:15">
      <c r="O66" s="162"/>
    </row>
    <row r="67" spans="1:15">
      <c r="O67" s="162"/>
    </row>
    <row r="68" spans="1:15">
      <c r="O68" s="162"/>
    </row>
    <row r="69" spans="1:15">
      <c r="O69" s="162"/>
    </row>
    <row r="70" spans="1:15">
      <c r="O70" s="162"/>
    </row>
    <row r="71" spans="1:15">
      <c r="O71" s="162"/>
    </row>
    <row r="72" spans="1:15">
      <c r="O72" s="162"/>
    </row>
    <row r="73" spans="1:15">
      <c r="O73" s="162"/>
    </row>
    <row r="74" spans="1:15">
      <c r="O74" s="162"/>
    </row>
    <row r="75" spans="1:15">
      <c r="O75" s="162"/>
    </row>
    <row r="76" spans="1:15">
      <c r="O76" s="162"/>
    </row>
    <row r="77" spans="1:15">
      <c r="O77" s="162"/>
    </row>
    <row r="78" spans="1:15">
      <c r="O78" s="162"/>
    </row>
    <row r="79" spans="1:15">
      <c r="O79" s="162"/>
    </row>
  </sheetData>
  <mergeCells count="7">
    <mergeCell ref="E10:F10"/>
    <mergeCell ref="I10:N10"/>
    <mergeCell ref="I27:N27"/>
    <mergeCell ref="H1:N2"/>
    <mergeCell ref="H3:N3"/>
    <mergeCell ref="H4:N5"/>
    <mergeCell ref="I18:N18"/>
  </mergeCells>
  <conditionalFormatting sqref="O25">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3"/>
  <sheetViews>
    <sheetView showGridLines="0" zoomScaleNormal="100" workbookViewId="0">
      <pane ySplit="10" topLeftCell="A11" activePane="bottomLeft" state="frozen"/>
      <selection activeCell="D33" sqref="D33"/>
      <selection pane="bottomLeft"/>
    </sheetView>
  </sheetViews>
  <sheetFormatPr defaultColWidth="9.140625" defaultRowHeight="13.15"/>
  <cols>
    <col min="1" max="1" width="42.85546875" style="3" bestFit="1" customWidth="1"/>
    <col min="2" max="2" width="35.5703125" style="3" bestFit="1" customWidth="1"/>
    <col min="3" max="3" width="12.85546875" style="3" customWidth="1"/>
    <col min="4" max="4" width="11.140625" style="3" customWidth="1"/>
    <col min="5" max="5" width="10.140625" style="3" bestFit="1" customWidth="1"/>
    <col min="6" max="6" width="13.28515625" style="3" bestFit="1" customWidth="1"/>
    <col min="7" max="7" width="12.140625" style="3" bestFit="1" customWidth="1"/>
    <col min="8" max="8" width="14.28515625" style="3" bestFit="1" customWidth="1"/>
    <col min="9" max="9" width="19.85546875" style="3" customWidth="1"/>
    <col min="10" max="16384" width="9.140625" style="3"/>
  </cols>
  <sheetData>
    <row r="1" spans="1:9">
      <c r="A1" s="409" t="s">
        <v>5</v>
      </c>
    </row>
    <row r="3" spans="1:9" ht="15.4">
      <c r="A3" s="75" t="str">
        <f>'1-Contractblad totaal'!A3</f>
        <v>Naam opdrachtgever</v>
      </c>
      <c r="B3" s="133" t="str">
        <f>'1-Contractblad totaal'!B3</f>
        <v>Veiligheidsregio Fryslân</v>
      </c>
    </row>
    <row r="4" spans="1:9" ht="15.4">
      <c r="A4" s="75" t="str">
        <f>'1-Contractblad totaal'!A4</f>
        <v>Calculatie onderdeel</v>
      </c>
      <c r="B4" s="133" t="str">
        <f ca="1">MID(CELL("bestandsnaam",$C$9),SEARCH("]",CELL("bestandsnaam",$C$9),1)+1,256)</f>
        <v>8-Additionele werkzaamheden</v>
      </c>
    </row>
    <row r="5" spans="1:9" ht="15.4">
      <c r="A5" s="75" t="str">
        <f>'1-Contractblad totaal'!A5</f>
        <v>Gebouw/plaats</v>
      </c>
      <c r="B5" s="133" t="str">
        <f>'1-Contractblad totaal'!B5</f>
        <v>Friesland</v>
      </c>
    </row>
    <row r="6" spans="1:9" ht="15.4">
      <c r="A6" s="75" t="str">
        <f>'1-Contractblad totaal'!A6</f>
        <v>Referentie nummer</v>
      </c>
      <c r="B6" s="133" t="str">
        <f>'1-Contractblad totaal'!B6</f>
        <v>Invoer</v>
      </c>
      <c r="E6" s="282"/>
    </row>
    <row r="7" spans="1:9" ht="15" customHeight="1">
      <c r="A7" s="75" t="str">
        <f>'1-Contractblad totaal'!A8</f>
        <v>Naam dienstverlener</v>
      </c>
      <c r="B7" s="133">
        <f>'1-Contractblad totaal'!B8</f>
        <v>0</v>
      </c>
      <c r="E7" s="283"/>
      <c r="F7" s="283"/>
      <c r="G7" s="283"/>
      <c r="H7" s="283"/>
      <c r="I7" s="283"/>
    </row>
    <row r="8" spans="1:9" ht="14.65">
      <c r="A8" s="75" t="str">
        <f>'1-Contractblad totaal'!A9</f>
        <v>Prijspeil</v>
      </c>
      <c r="B8" s="109">
        <f>'1-Contractblad totaal'!B9</f>
        <v>45017</v>
      </c>
      <c r="E8" s="283"/>
      <c r="F8" s="283"/>
      <c r="G8" s="283"/>
      <c r="H8" s="283"/>
      <c r="I8" s="283"/>
    </row>
    <row r="10" spans="1:9" ht="25.5">
      <c r="A10" s="288" t="s">
        <v>49</v>
      </c>
      <c r="B10" s="288" t="s">
        <v>579</v>
      </c>
      <c r="C10" s="288" t="s">
        <v>580</v>
      </c>
      <c r="D10" s="288" t="s">
        <v>581</v>
      </c>
      <c r="E10" s="288" t="s">
        <v>582</v>
      </c>
      <c r="F10" s="288" t="s">
        <v>583</v>
      </c>
      <c r="G10" s="288" t="s">
        <v>584</v>
      </c>
      <c r="H10" s="288" t="s">
        <v>585</v>
      </c>
    </row>
    <row r="11" spans="1:9">
      <c r="A11" s="284" t="s">
        <v>80</v>
      </c>
      <c r="B11" s="121" t="s">
        <v>586</v>
      </c>
      <c r="C11" s="285">
        <v>1</v>
      </c>
      <c r="D11" s="285">
        <v>52</v>
      </c>
      <c r="E11" s="488">
        <v>0</v>
      </c>
      <c r="F11" s="418">
        <f>E11*D11</f>
        <v>0</v>
      </c>
      <c r="G11" s="411">
        <v>0</v>
      </c>
      <c r="H11" s="286">
        <f>G11*F11</f>
        <v>0</v>
      </c>
    </row>
    <row r="12" spans="1:9">
      <c r="A12" s="284" t="s">
        <v>91</v>
      </c>
      <c r="B12" s="121" t="s">
        <v>586</v>
      </c>
      <c r="C12" s="285">
        <v>1</v>
      </c>
      <c r="D12" s="285">
        <v>52</v>
      </c>
      <c r="E12" s="488">
        <v>0</v>
      </c>
      <c r="F12" s="418">
        <f t="shared" ref="F12" si="0">E12*D12</f>
        <v>0</v>
      </c>
      <c r="G12" s="411">
        <v>0</v>
      </c>
      <c r="H12" s="286">
        <f t="shared" ref="H12:H20" si="1">G12*F12</f>
        <v>0</v>
      </c>
    </row>
    <row r="13" spans="1:9">
      <c r="A13" s="284" t="s">
        <v>92</v>
      </c>
      <c r="B13" s="121" t="s">
        <v>586</v>
      </c>
      <c r="C13" s="285">
        <v>1</v>
      </c>
      <c r="D13" s="285">
        <v>52</v>
      </c>
      <c r="E13" s="488">
        <v>0</v>
      </c>
      <c r="F13" s="418">
        <f t="shared" ref="F13" si="2">E13*D13</f>
        <v>0</v>
      </c>
      <c r="G13" s="411">
        <v>0</v>
      </c>
      <c r="H13" s="286">
        <f t="shared" si="1"/>
        <v>0</v>
      </c>
    </row>
    <row r="14" spans="1:9">
      <c r="A14" s="559"/>
      <c r="B14" s="194"/>
      <c r="C14" s="560"/>
      <c r="D14" s="560"/>
      <c r="E14" s="561"/>
      <c r="F14" s="562"/>
      <c r="G14" s="563"/>
      <c r="H14" s="564"/>
    </row>
    <row r="15" spans="1:9" ht="25.5">
      <c r="A15" s="288" t="s">
        <v>49</v>
      </c>
      <c r="B15" s="288" t="s">
        <v>579</v>
      </c>
      <c r="C15" s="288" t="s">
        <v>580</v>
      </c>
      <c r="D15" s="288" t="s">
        <v>581</v>
      </c>
      <c r="E15" s="288" t="s">
        <v>587</v>
      </c>
      <c r="F15" s="288" t="s">
        <v>583</v>
      </c>
      <c r="G15" s="288" t="s">
        <v>584</v>
      </c>
      <c r="H15" s="288" t="s">
        <v>585</v>
      </c>
    </row>
    <row r="16" spans="1:9">
      <c r="A16" s="284" t="s">
        <v>588</v>
      </c>
      <c r="B16" s="121" t="s">
        <v>589</v>
      </c>
      <c r="C16" s="285"/>
      <c r="D16" s="285">
        <v>52</v>
      </c>
      <c r="E16" s="558">
        <v>16</v>
      </c>
      <c r="F16" s="418">
        <f>D16*E16</f>
        <v>832</v>
      </c>
      <c r="G16" s="411">
        <v>0</v>
      </c>
      <c r="H16" s="286">
        <f>G16*F16</f>
        <v>0</v>
      </c>
    </row>
    <row r="17" spans="1:8">
      <c r="A17" s="284" t="s">
        <v>590</v>
      </c>
      <c r="B17" s="121" t="s">
        <v>589</v>
      </c>
      <c r="C17" s="285"/>
      <c r="D17" s="285">
        <v>52</v>
      </c>
      <c r="E17" s="558">
        <v>25</v>
      </c>
      <c r="F17" s="418">
        <f t="shared" ref="F17:F21" si="3">D17*E17</f>
        <v>1300</v>
      </c>
      <c r="G17" s="411">
        <v>0</v>
      </c>
      <c r="H17" s="286">
        <f>G17*F17</f>
        <v>0</v>
      </c>
    </row>
    <row r="18" spans="1:8">
      <c r="A18" s="284" t="s">
        <v>591</v>
      </c>
      <c r="B18" s="121" t="s">
        <v>589</v>
      </c>
      <c r="C18" s="285"/>
      <c r="D18" s="285">
        <v>52</v>
      </c>
      <c r="E18" s="558">
        <v>25</v>
      </c>
      <c r="F18" s="418">
        <f t="shared" si="3"/>
        <v>1300</v>
      </c>
      <c r="G18" s="411">
        <v>0</v>
      </c>
      <c r="H18" s="286">
        <f>G18*F18</f>
        <v>0</v>
      </c>
    </row>
    <row r="19" spans="1:8">
      <c r="A19" s="284" t="s">
        <v>592</v>
      </c>
      <c r="B19" s="121" t="s">
        <v>589</v>
      </c>
      <c r="C19" s="285"/>
      <c r="D19" s="285">
        <v>52</v>
      </c>
      <c r="E19" s="558">
        <v>25</v>
      </c>
      <c r="F19" s="418">
        <f t="shared" si="3"/>
        <v>1300</v>
      </c>
      <c r="G19" s="411">
        <v>0</v>
      </c>
      <c r="H19" s="286">
        <f t="shared" si="1"/>
        <v>0</v>
      </c>
    </row>
    <row r="20" spans="1:8">
      <c r="A20" s="284" t="s">
        <v>593</v>
      </c>
      <c r="B20" s="121" t="s">
        <v>589</v>
      </c>
      <c r="C20" s="285"/>
      <c r="D20" s="285">
        <v>52</v>
      </c>
      <c r="E20" s="558">
        <v>35</v>
      </c>
      <c r="F20" s="418">
        <f t="shared" si="3"/>
        <v>1820</v>
      </c>
      <c r="G20" s="411">
        <v>0</v>
      </c>
      <c r="H20" s="286">
        <f t="shared" si="1"/>
        <v>0</v>
      </c>
    </row>
    <row r="21" spans="1:8">
      <c r="A21" s="284" t="s">
        <v>594</v>
      </c>
      <c r="B21" s="121" t="s">
        <v>589</v>
      </c>
      <c r="C21" s="285"/>
      <c r="D21" s="285">
        <v>52</v>
      </c>
      <c r="E21" s="558">
        <v>37.5</v>
      </c>
      <c r="F21" s="418">
        <f t="shared" si="3"/>
        <v>1950</v>
      </c>
      <c r="G21" s="411">
        <v>0</v>
      </c>
      <c r="H21" s="286">
        <f>G21*F21</f>
        <v>0</v>
      </c>
    </row>
    <row r="23" spans="1:8" s="143" customFormat="1" ht="12.75">
      <c r="A23" s="182" t="s">
        <v>27</v>
      </c>
      <c r="B23" s="287"/>
      <c r="C23" s="287"/>
      <c r="D23" s="287"/>
      <c r="E23" s="287"/>
      <c r="F23" s="419">
        <f>SUM(F11:F21)</f>
        <v>8502</v>
      </c>
      <c r="G23" s="287"/>
      <c r="H23" s="260">
        <f>SUM(H11:H13)+SUM(H16:H21)</f>
        <v>0</v>
      </c>
    </row>
  </sheetData>
  <pageMargins left="0.59375" right="0.7" top="0.75" bottom="0.75" header="0.3" footer="0.3"/>
  <pageSetup paperSize="9" fitToHeight="0" orientation="landscape" r:id="rId1"/>
  <headerFooter>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e9d07e-9d91-4ec2-891e-2e6e78d9aa15" xsi:nil="true"/>
    <lcf76f155ced4ddcb4097134ff3c332f xmlns="8fb530ac-62da-420f-8d68-ea5b6b8425a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B31E99AE97C345969F973A73314B75" ma:contentTypeVersion="12" ma:contentTypeDescription="Een nieuw document maken." ma:contentTypeScope="" ma:versionID="db31bb2c010fd28264cc66031e972634">
  <xsd:schema xmlns:xsd="http://www.w3.org/2001/XMLSchema" xmlns:xs="http://www.w3.org/2001/XMLSchema" xmlns:p="http://schemas.microsoft.com/office/2006/metadata/properties" xmlns:ns2="8fb530ac-62da-420f-8d68-ea5b6b8425a0" xmlns:ns3="d0e9d07e-9d91-4ec2-891e-2e6e78d9aa15" targetNamespace="http://schemas.microsoft.com/office/2006/metadata/properties" ma:root="true" ma:fieldsID="3dbe65ef432d2994ef84ef56d1af627a" ns2:_="" ns3:_="">
    <xsd:import namespace="8fb530ac-62da-420f-8d68-ea5b6b8425a0"/>
    <xsd:import namespace="d0e9d07e-9d91-4ec2-891e-2e6e78d9aa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530ac-62da-420f-8d68-ea5b6b8425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e9d07e-9d91-4ec2-891e-2e6e78d9aa1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2f6ed9d-4262-4c75-82c7-f379a12ee015}" ma:internalName="TaxCatchAll" ma:showField="CatchAllData" ma:web="d0e9d07e-9d91-4ec2-891e-2e6e78d9aa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CB2195-B57E-4109-B093-27FFACCBC05F}">
  <ds:schemaRefs>
    <ds:schemaRef ds:uri="http://schemas.microsoft.com/office/infopath/2007/PartnerControls"/>
    <ds:schemaRef ds:uri="http://purl.org/dc/terms/"/>
    <ds:schemaRef ds:uri="http://purl.org/dc/dcmitype/"/>
    <ds:schemaRef ds:uri="8fb530ac-62da-420f-8d68-ea5b6b8425a0"/>
    <ds:schemaRef ds:uri="http://schemas.openxmlformats.org/package/2006/metadata/core-properties"/>
    <ds:schemaRef ds:uri="http://schemas.microsoft.com/office/2006/documentManagement/types"/>
    <ds:schemaRef ds:uri="http://schemas.microsoft.com/office/2006/metadata/properties"/>
    <ds:schemaRef ds:uri="d0e9d07e-9d91-4ec2-891e-2e6e78d9aa15"/>
    <ds:schemaRef ds:uri="http://www.w3.org/XML/1998/namespace"/>
    <ds:schemaRef ds:uri="http://purl.org/dc/elements/1.1/"/>
  </ds:schemaRefs>
</ds:datastoreItem>
</file>

<file path=customXml/itemProps2.xml><?xml version="1.0" encoding="utf-8"?>
<ds:datastoreItem xmlns:ds="http://schemas.openxmlformats.org/officeDocument/2006/customXml" ds:itemID="{1D26C66F-52A2-4511-9BA5-6EE1D2226F90}">
  <ds:schemaRefs>
    <ds:schemaRef ds:uri="http://schemas.microsoft.com/sharepoint/v3/contenttype/forms"/>
  </ds:schemaRefs>
</ds:datastoreItem>
</file>

<file path=customXml/itemProps3.xml><?xml version="1.0" encoding="utf-8"?>
<ds:datastoreItem xmlns:ds="http://schemas.openxmlformats.org/officeDocument/2006/customXml" ds:itemID="{F63DD817-AC3B-4ECB-859F-1FC094BE4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b530ac-62da-420f-8d68-ea5b6b8425a0"/>
    <ds:schemaRef ds:uri="d0e9d07e-9d91-4ec2-891e-2e6e78d9aa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16</vt:i4>
      </vt:variant>
    </vt:vector>
  </HeadingPairs>
  <TitlesOfParts>
    <vt:vector size="30"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12-Sanitaire voorzieningen</vt:lpstr>
      <vt:lpstr>13-Vloeronderhoud</vt:lpstr>
      <vt:lpstr>'12-Sanitaire voorzieningen'!Afdrukbereik</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Angelique Arends</cp:lastModifiedBy>
  <cp:revision/>
  <dcterms:created xsi:type="dcterms:W3CDTF">1999-10-05T12:28:40Z</dcterms:created>
  <dcterms:modified xsi:type="dcterms:W3CDTF">2022-08-03T15:31:53Z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0x010100D9B31E99AE97C345969F973A73314B75</vt:lpwstr>
  </property>
  <property fmtid="{D5CDD505-2E9C-101B-9397-08002B2CF9AE}" pid="3" name="MediaServiceImageTags">
    <vt:lpwstr/>
  </property>
</Properties>
</file>