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5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7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toma/Dropbox/Empaction/Haarlem/Alle documenten/NVI2/"/>
    </mc:Choice>
  </mc:AlternateContent>
  <xr:revisionPtr revIDLastSave="0" documentId="13_ncr:1_{FE0A15EC-A396-044A-834B-5E67504428F4}" xr6:coauthVersionLast="47" xr6:coauthVersionMax="47" xr10:uidLastSave="{00000000-0000-0000-0000-000000000000}"/>
  <workbookProtection workbookAlgorithmName="SHA-512" workbookHashValue="p2hxOTfYG/7EMKvBH6vbprKY0ibzXFmxuZN8KW8mod2Xu+WLbJ6Ie9bSioJTmd6e51lc2UfeLLw7+BIgqk/eMA==" workbookSaltValue="zohFq6IhUHTzwiZ8rxiZEQ==" workbookSpinCount="100000" lockStructure="1"/>
  <bookViews>
    <workbookView xWindow="0" yWindow="500" windowWidth="21100" windowHeight="22900" xr2:uid="{00000000-000D-0000-FFFF-FFFF00000000}"/>
  </bookViews>
  <sheets>
    <sheet name="Totale kosten" sheetId="1" r:id="rId1"/>
    <sheet name="Overige kosten A12, B4, C9, D4" sheetId="10" r:id="rId2"/>
    <sheet name="P 1 Houtplein" sheetId="3" r:id="rId3"/>
    <sheet name="P 2 Raaks" sheetId="14" r:id="rId4"/>
    <sheet name="P 3 Appelaar" sheetId="12" r:id="rId5"/>
    <sheet name="P 4 De Kamp" sheetId="13" r:id="rId6"/>
    <sheet name="P 5 De Dreef" sheetId="11" r:id="rId7"/>
    <sheet name="P 6 Cronjé" sheetId="15" r:id="rId8"/>
    <sheet name="Reserve Onderdelen" sheetId="9" r:id="rId9"/>
  </sheets>
  <definedNames>
    <definedName name="_xlnm.Print_Area" localSheetId="0">'Totale kosten'!$A$1:$N$80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03" i="14" l="1"/>
  <c r="W102" i="14"/>
  <c r="W100" i="14"/>
  <c r="W97" i="14"/>
  <c r="W96" i="14"/>
  <c r="W94" i="14"/>
  <c r="W91" i="14"/>
  <c r="W90" i="14"/>
  <c r="W89" i="14"/>
  <c r="W102" i="12"/>
  <c r="W100" i="12"/>
  <c r="W96" i="12"/>
  <c r="W94" i="12"/>
  <c r="W90" i="12"/>
  <c r="W89" i="12"/>
  <c r="W88" i="12"/>
  <c r="W102" i="13"/>
  <c r="W100" i="13"/>
  <c r="W96" i="13"/>
  <c r="W94" i="13"/>
  <c r="W90" i="13"/>
  <c r="W89" i="13"/>
  <c r="W88" i="13"/>
  <c r="W103" i="11"/>
  <c r="W102" i="11"/>
  <c r="W100" i="11"/>
  <c r="W97" i="11"/>
  <c r="W96" i="11"/>
  <c r="W94" i="11"/>
  <c r="W91" i="11"/>
  <c r="W90" i="11"/>
  <c r="W89" i="11"/>
  <c r="W102" i="15"/>
  <c r="W100" i="15"/>
  <c r="W96" i="15"/>
  <c r="W94" i="15"/>
  <c r="W90" i="15"/>
  <c r="W89" i="15"/>
  <c r="W88" i="15"/>
  <c r="W102" i="3"/>
  <c r="W100" i="3"/>
  <c r="W96" i="3"/>
  <c r="W94" i="3"/>
  <c r="W90" i="3"/>
  <c r="W89" i="3"/>
  <c r="W88" i="3"/>
  <c r="U103" i="14"/>
  <c r="U102" i="14"/>
  <c r="U100" i="14"/>
  <c r="U97" i="14"/>
  <c r="U96" i="14"/>
  <c r="U94" i="14"/>
  <c r="U91" i="14"/>
  <c r="U90" i="14"/>
  <c r="U89" i="14"/>
  <c r="U102" i="12"/>
  <c r="U100" i="12"/>
  <c r="U96" i="12"/>
  <c r="U94" i="12"/>
  <c r="U90" i="12"/>
  <c r="U89" i="12"/>
  <c r="U88" i="12"/>
  <c r="U102" i="13"/>
  <c r="U100" i="13"/>
  <c r="U96" i="13"/>
  <c r="U94" i="13"/>
  <c r="U90" i="13"/>
  <c r="U89" i="13"/>
  <c r="U88" i="13"/>
  <c r="U103" i="11"/>
  <c r="U102" i="11"/>
  <c r="U100" i="11"/>
  <c r="U97" i="11"/>
  <c r="U96" i="11"/>
  <c r="U94" i="11"/>
  <c r="U91" i="11"/>
  <c r="U90" i="11"/>
  <c r="U89" i="11"/>
  <c r="U102" i="15"/>
  <c r="U100" i="15"/>
  <c r="U96" i="15"/>
  <c r="U94" i="15"/>
  <c r="U90" i="15"/>
  <c r="U89" i="15"/>
  <c r="U88" i="15"/>
  <c r="U102" i="3"/>
  <c r="U100" i="3"/>
  <c r="U96" i="3"/>
  <c r="U94" i="3"/>
  <c r="U90" i="3"/>
  <c r="U89" i="3"/>
  <c r="U88" i="3"/>
  <c r="S103" i="14"/>
  <c r="S102" i="14"/>
  <c r="S100" i="14"/>
  <c r="S97" i="14"/>
  <c r="S96" i="14"/>
  <c r="S94" i="14"/>
  <c r="S91" i="14"/>
  <c r="S90" i="14"/>
  <c r="S89" i="14"/>
  <c r="S102" i="12"/>
  <c r="S100" i="12"/>
  <c r="S96" i="12"/>
  <c r="S94" i="12"/>
  <c r="S90" i="12"/>
  <c r="S89" i="12"/>
  <c r="S88" i="12"/>
  <c r="S102" i="13"/>
  <c r="S100" i="13"/>
  <c r="S96" i="13"/>
  <c r="S94" i="13"/>
  <c r="S90" i="13"/>
  <c r="S89" i="13"/>
  <c r="S88" i="13"/>
  <c r="S103" i="11"/>
  <c r="S102" i="11"/>
  <c r="S100" i="11"/>
  <c r="S97" i="11"/>
  <c r="S96" i="11"/>
  <c r="S94" i="11"/>
  <c r="S91" i="11"/>
  <c r="S90" i="11"/>
  <c r="S89" i="11"/>
  <c r="S102" i="15"/>
  <c r="S100" i="15"/>
  <c r="S96" i="15"/>
  <c r="S94" i="15"/>
  <c r="S90" i="15"/>
  <c r="S89" i="15"/>
  <c r="S88" i="15"/>
  <c r="S102" i="3"/>
  <c r="S100" i="3"/>
  <c r="S96" i="3"/>
  <c r="S94" i="3"/>
  <c r="S90" i="3"/>
  <c r="S89" i="3"/>
  <c r="S88" i="3"/>
  <c r="Q103" i="14"/>
  <c r="Q102" i="14"/>
  <c r="Q100" i="14"/>
  <c r="Q97" i="14"/>
  <c r="Q96" i="14"/>
  <c r="Q94" i="14"/>
  <c r="Q91" i="14"/>
  <c r="Q90" i="14"/>
  <c r="Q89" i="14"/>
  <c r="Q102" i="12"/>
  <c r="Q100" i="12"/>
  <c r="Q96" i="12"/>
  <c r="Q94" i="12"/>
  <c r="Q90" i="12"/>
  <c r="Q89" i="12"/>
  <c r="Q88" i="12"/>
  <c r="Q102" i="13"/>
  <c r="Q100" i="13"/>
  <c r="Q96" i="13"/>
  <c r="Q94" i="13"/>
  <c r="Q90" i="13"/>
  <c r="Q89" i="13"/>
  <c r="Q88" i="13"/>
  <c r="Q103" i="11"/>
  <c r="Q102" i="11"/>
  <c r="Q100" i="11"/>
  <c r="Q97" i="11"/>
  <c r="Q96" i="11"/>
  <c r="Q94" i="11"/>
  <c r="Q91" i="11"/>
  <c r="Q90" i="11"/>
  <c r="Q89" i="11"/>
  <c r="Q102" i="15"/>
  <c r="Q100" i="15"/>
  <c r="Q96" i="15"/>
  <c r="Q94" i="15"/>
  <c r="Q90" i="15"/>
  <c r="Q89" i="15"/>
  <c r="Q88" i="15"/>
  <c r="Q102" i="3"/>
  <c r="Q100" i="3"/>
  <c r="Q96" i="3"/>
  <c r="Q94" i="3"/>
  <c r="Q90" i="3"/>
  <c r="Q89" i="3"/>
  <c r="Q88" i="3"/>
  <c r="O103" i="14"/>
  <c r="O102" i="14"/>
  <c r="O100" i="14"/>
  <c r="O97" i="14"/>
  <c r="O96" i="14"/>
  <c r="O94" i="14"/>
  <c r="O91" i="14"/>
  <c r="O90" i="14"/>
  <c r="O89" i="14"/>
  <c r="O102" i="12"/>
  <c r="O100" i="12"/>
  <c r="O96" i="12"/>
  <c r="O94" i="12"/>
  <c r="O90" i="12"/>
  <c r="O89" i="12"/>
  <c r="O88" i="12"/>
  <c r="O102" i="13"/>
  <c r="O100" i="13"/>
  <c r="O96" i="13"/>
  <c r="O94" i="13"/>
  <c r="O90" i="13"/>
  <c r="O89" i="13"/>
  <c r="O88" i="13"/>
  <c r="O103" i="11"/>
  <c r="O102" i="11"/>
  <c r="O100" i="11"/>
  <c r="O97" i="11"/>
  <c r="O96" i="11"/>
  <c r="O94" i="11"/>
  <c r="O91" i="11"/>
  <c r="O90" i="11"/>
  <c r="O89" i="11"/>
  <c r="O102" i="15"/>
  <c r="O100" i="15"/>
  <c r="O96" i="15"/>
  <c r="O94" i="15"/>
  <c r="O90" i="15"/>
  <c r="O89" i="15"/>
  <c r="O88" i="15"/>
  <c r="O102" i="3"/>
  <c r="O100" i="3"/>
  <c r="O96" i="3"/>
  <c r="O94" i="3"/>
  <c r="O90" i="3"/>
  <c r="O89" i="3"/>
  <c r="O88" i="3"/>
  <c r="M103" i="14"/>
  <c r="M102" i="14"/>
  <c r="M100" i="14"/>
  <c r="M97" i="14"/>
  <c r="M96" i="14"/>
  <c r="M94" i="14"/>
  <c r="M91" i="14"/>
  <c r="M90" i="14"/>
  <c r="M89" i="14"/>
  <c r="M102" i="12"/>
  <c r="M100" i="12"/>
  <c r="M96" i="12"/>
  <c r="M94" i="12"/>
  <c r="M90" i="12"/>
  <c r="M89" i="12"/>
  <c r="M88" i="12"/>
  <c r="M102" i="13"/>
  <c r="M100" i="13"/>
  <c r="M96" i="13"/>
  <c r="M94" i="13"/>
  <c r="M90" i="13"/>
  <c r="M89" i="13"/>
  <c r="M88" i="13"/>
  <c r="M103" i="11"/>
  <c r="M102" i="11"/>
  <c r="M100" i="11"/>
  <c r="M97" i="11"/>
  <c r="M96" i="11"/>
  <c r="M94" i="11"/>
  <c r="M91" i="11"/>
  <c r="M90" i="11"/>
  <c r="M89" i="11"/>
  <c r="M102" i="15"/>
  <c r="M100" i="15"/>
  <c r="M96" i="15"/>
  <c r="M94" i="15"/>
  <c r="M90" i="15"/>
  <c r="M89" i="15"/>
  <c r="M88" i="15"/>
  <c r="M102" i="3"/>
  <c r="M100" i="3"/>
  <c r="M96" i="3"/>
  <c r="M94" i="3"/>
  <c r="M90" i="3"/>
  <c r="M89" i="3"/>
  <c r="M88" i="3"/>
  <c r="K103" i="14"/>
  <c r="K102" i="14"/>
  <c r="K100" i="14"/>
  <c r="K97" i="14"/>
  <c r="K96" i="14"/>
  <c r="K94" i="14"/>
  <c r="K91" i="14"/>
  <c r="K90" i="14"/>
  <c r="K89" i="14"/>
  <c r="K102" i="12"/>
  <c r="K100" i="12"/>
  <c r="K96" i="12"/>
  <c r="K94" i="12"/>
  <c r="K90" i="12"/>
  <c r="K89" i="12"/>
  <c r="K88" i="12"/>
  <c r="K102" i="13"/>
  <c r="K100" i="13"/>
  <c r="K96" i="13"/>
  <c r="K94" i="13"/>
  <c r="K90" i="13"/>
  <c r="K89" i="13"/>
  <c r="K88" i="13"/>
  <c r="K103" i="11"/>
  <c r="K102" i="11"/>
  <c r="K100" i="11"/>
  <c r="K97" i="11"/>
  <c r="K96" i="11"/>
  <c r="K94" i="11"/>
  <c r="K91" i="11"/>
  <c r="K90" i="11"/>
  <c r="K89" i="11"/>
  <c r="K102" i="15"/>
  <c r="K100" i="15"/>
  <c r="K96" i="15"/>
  <c r="K94" i="15"/>
  <c r="K90" i="15"/>
  <c r="K89" i="15"/>
  <c r="K88" i="15"/>
  <c r="K102" i="3"/>
  <c r="K100" i="3"/>
  <c r="K96" i="3"/>
  <c r="K94" i="3"/>
  <c r="K90" i="3"/>
  <c r="K89" i="3"/>
  <c r="K88" i="3"/>
  <c r="I97" i="14"/>
  <c r="I96" i="14"/>
  <c r="I94" i="14"/>
  <c r="I91" i="14"/>
  <c r="I90" i="14"/>
  <c r="I89" i="14"/>
  <c r="I96" i="12"/>
  <c r="I94" i="12"/>
  <c r="I90" i="12"/>
  <c r="I89" i="12"/>
  <c r="I88" i="12"/>
  <c r="I96" i="13"/>
  <c r="I94" i="13"/>
  <c r="I90" i="13"/>
  <c r="I89" i="13"/>
  <c r="I88" i="13"/>
  <c r="I97" i="11"/>
  <c r="I96" i="11"/>
  <c r="I94" i="11"/>
  <c r="I91" i="11"/>
  <c r="I90" i="11"/>
  <c r="I89" i="11"/>
  <c r="I96" i="15"/>
  <c r="I94" i="15"/>
  <c r="I90" i="15"/>
  <c r="I89" i="15"/>
  <c r="I88" i="15"/>
  <c r="I96" i="3"/>
  <c r="I94" i="3"/>
  <c r="I90" i="3"/>
  <c r="I89" i="3"/>
  <c r="I88" i="3"/>
  <c r="G97" i="14"/>
  <c r="G96" i="14"/>
  <c r="G94" i="14"/>
  <c r="G91" i="14"/>
  <c r="G90" i="14"/>
  <c r="G89" i="14"/>
  <c r="G96" i="12"/>
  <c r="G94" i="12"/>
  <c r="G90" i="12"/>
  <c r="G89" i="12"/>
  <c r="G88" i="12"/>
  <c r="G96" i="13"/>
  <c r="G94" i="13"/>
  <c r="G90" i="13"/>
  <c r="G89" i="13"/>
  <c r="G88" i="13"/>
  <c r="G97" i="11"/>
  <c r="G96" i="11"/>
  <c r="G94" i="11"/>
  <c r="G91" i="11"/>
  <c r="G90" i="11"/>
  <c r="G89" i="11"/>
  <c r="G96" i="15"/>
  <c r="G94" i="15"/>
  <c r="G90" i="15"/>
  <c r="G89" i="15"/>
  <c r="G88" i="15"/>
  <c r="G96" i="3"/>
  <c r="G94" i="3"/>
  <c r="G90" i="3"/>
  <c r="G89" i="3"/>
  <c r="G88" i="3"/>
  <c r="T55" i="10"/>
  <c r="T56" i="10"/>
  <c r="T57" i="10"/>
  <c r="T58" i="10"/>
  <c r="T59" i="10"/>
  <c r="T60" i="10"/>
  <c r="T61" i="10"/>
  <c r="T62" i="10"/>
  <c r="T63" i="10"/>
  <c r="Q55" i="10"/>
  <c r="Q56" i="10"/>
  <c r="Q57" i="10"/>
  <c r="Q58" i="10"/>
  <c r="Q59" i="10"/>
  <c r="Q60" i="10"/>
  <c r="Q61" i="10"/>
  <c r="Q62" i="10"/>
  <c r="Q63" i="10"/>
  <c r="N55" i="10"/>
  <c r="N56" i="10"/>
  <c r="N57" i="10"/>
  <c r="N58" i="10"/>
  <c r="N59" i="10"/>
  <c r="N60" i="10"/>
  <c r="N61" i="10"/>
  <c r="N62" i="10"/>
  <c r="N63" i="10"/>
  <c r="K55" i="10"/>
  <c r="K56" i="10"/>
  <c r="K57" i="10"/>
  <c r="K58" i="10"/>
  <c r="K59" i="10"/>
  <c r="K60" i="10"/>
  <c r="K61" i="10"/>
  <c r="K62" i="10"/>
  <c r="K63" i="10"/>
  <c r="H55" i="10"/>
  <c r="H56" i="10"/>
  <c r="H57" i="10"/>
  <c r="H58" i="10"/>
  <c r="H59" i="10"/>
  <c r="H60" i="10"/>
  <c r="H61" i="10"/>
  <c r="H62" i="10"/>
  <c r="H63" i="10"/>
  <c r="T8" i="10"/>
  <c r="T9" i="10"/>
  <c r="T10" i="10"/>
  <c r="T11" i="10"/>
  <c r="T12" i="10"/>
  <c r="T13" i="10"/>
  <c r="T14" i="10"/>
  <c r="T15" i="10"/>
  <c r="T16" i="10"/>
  <c r="T7" i="10"/>
  <c r="Q8" i="10"/>
  <c r="Q9" i="10"/>
  <c r="Q10" i="10"/>
  <c r="Q11" i="10"/>
  <c r="Q12" i="10"/>
  <c r="Q13" i="10"/>
  <c r="Q14" i="10"/>
  <c r="Q15" i="10"/>
  <c r="Q16" i="10"/>
  <c r="Q7" i="10"/>
  <c r="N8" i="10"/>
  <c r="N9" i="10"/>
  <c r="N10" i="10"/>
  <c r="N11" i="10"/>
  <c r="N12" i="10"/>
  <c r="N13" i="10"/>
  <c r="N14" i="10"/>
  <c r="N15" i="10"/>
  <c r="N16" i="10"/>
  <c r="N7" i="10"/>
  <c r="K8" i="10"/>
  <c r="K9" i="10"/>
  <c r="K10" i="10"/>
  <c r="K11" i="10"/>
  <c r="K12" i="10"/>
  <c r="K13" i="10"/>
  <c r="K14" i="10"/>
  <c r="K15" i="10"/>
  <c r="K16" i="10"/>
  <c r="K7" i="10"/>
  <c r="H8" i="10"/>
  <c r="H9" i="10"/>
  <c r="H10" i="10"/>
  <c r="H11" i="10"/>
  <c r="H12" i="10"/>
  <c r="H13" i="10"/>
  <c r="H14" i="10"/>
  <c r="H15" i="10"/>
  <c r="H16" i="10"/>
  <c r="H7" i="10"/>
  <c r="E7" i="10"/>
  <c r="I102" i="3"/>
  <c r="I100" i="3"/>
  <c r="I103" i="14"/>
  <c r="I102" i="14"/>
  <c r="I100" i="14"/>
  <c r="I102" i="12"/>
  <c r="I100" i="12"/>
  <c r="I102" i="13"/>
  <c r="I100" i="13"/>
  <c r="I103" i="11"/>
  <c r="I102" i="11"/>
  <c r="I100" i="11"/>
  <c r="I100" i="15"/>
  <c r="I102" i="15"/>
  <c r="E96" i="15"/>
  <c r="E94" i="15"/>
  <c r="E90" i="15"/>
  <c r="E89" i="15"/>
  <c r="E88" i="15"/>
  <c r="E97" i="11"/>
  <c r="E96" i="11"/>
  <c r="E94" i="11"/>
  <c r="E91" i="11"/>
  <c r="E90" i="11"/>
  <c r="E89" i="11"/>
  <c r="E96" i="13"/>
  <c r="E94" i="13"/>
  <c r="E90" i="13"/>
  <c r="E89" i="13"/>
  <c r="E88" i="13"/>
  <c r="E96" i="12"/>
  <c r="E94" i="12"/>
  <c r="E90" i="12"/>
  <c r="E89" i="12"/>
  <c r="E88" i="12"/>
  <c r="E97" i="14"/>
  <c r="E96" i="14"/>
  <c r="E94" i="14"/>
  <c r="E91" i="14"/>
  <c r="E90" i="14"/>
  <c r="E89" i="14"/>
  <c r="E94" i="3"/>
  <c r="E96" i="3"/>
  <c r="E23" i="10"/>
  <c r="H23" i="10"/>
  <c r="K23" i="10"/>
  <c r="N23" i="10"/>
  <c r="Q23" i="10"/>
  <c r="E24" i="10"/>
  <c r="H24" i="10"/>
  <c r="K24" i="10"/>
  <c r="N24" i="10"/>
  <c r="Q24" i="10"/>
  <c r="E25" i="10"/>
  <c r="H25" i="10"/>
  <c r="K25" i="10"/>
  <c r="N25" i="10"/>
  <c r="Q25" i="10"/>
  <c r="E26" i="10"/>
  <c r="H26" i="10"/>
  <c r="K26" i="10"/>
  <c r="N26" i="10"/>
  <c r="Q26" i="10"/>
  <c r="E27" i="10"/>
  <c r="H27" i="10"/>
  <c r="K27" i="10"/>
  <c r="N27" i="10"/>
  <c r="Q27" i="10"/>
  <c r="E28" i="10"/>
  <c r="H28" i="10"/>
  <c r="K28" i="10"/>
  <c r="N28" i="10"/>
  <c r="Q28" i="10"/>
  <c r="E29" i="10"/>
  <c r="H29" i="10"/>
  <c r="K29" i="10"/>
  <c r="N29" i="10"/>
  <c r="Q29" i="10"/>
  <c r="E30" i="10"/>
  <c r="H30" i="10"/>
  <c r="K30" i="10"/>
  <c r="N30" i="10"/>
  <c r="Q30" i="10"/>
  <c r="E31" i="10"/>
  <c r="H31" i="10"/>
  <c r="K31" i="10"/>
  <c r="N31" i="10"/>
  <c r="Q31" i="10"/>
  <c r="E32" i="10"/>
  <c r="H32" i="10"/>
  <c r="K32" i="10"/>
  <c r="N32" i="10"/>
  <c r="Q32" i="10"/>
  <c r="E67" i="14"/>
  <c r="E66" i="14"/>
  <c r="E67" i="11"/>
  <c r="E66" i="11"/>
  <c r="T32" i="10" l="1"/>
  <c r="T31" i="10"/>
  <c r="T30" i="10"/>
  <c r="T29" i="10"/>
  <c r="T28" i="10"/>
  <c r="T27" i="10"/>
  <c r="T26" i="10"/>
  <c r="T25" i="10"/>
  <c r="T24" i="10"/>
  <c r="E40" i="10"/>
  <c r="H40" i="10"/>
  <c r="K40" i="10"/>
  <c r="N40" i="10"/>
  <c r="Q40" i="10"/>
  <c r="T40" i="10"/>
  <c r="E41" i="10"/>
  <c r="H41" i="10"/>
  <c r="K41" i="10"/>
  <c r="N41" i="10"/>
  <c r="Q41" i="10"/>
  <c r="T41" i="10"/>
  <c r="E42" i="10"/>
  <c r="H42" i="10"/>
  <c r="K42" i="10"/>
  <c r="N42" i="10"/>
  <c r="Q42" i="10"/>
  <c r="T42" i="10"/>
  <c r="E43" i="10"/>
  <c r="H43" i="10"/>
  <c r="K43" i="10"/>
  <c r="N43" i="10"/>
  <c r="Q43" i="10"/>
  <c r="T43" i="10"/>
  <c r="E44" i="10"/>
  <c r="H44" i="10"/>
  <c r="K44" i="10"/>
  <c r="N44" i="10"/>
  <c r="Q44" i="10"/>
  <c r="T44" i="10"/>
  <c r="E45" i="10"/>
  <c r="H45" i="10"/>
  <c r="K45" i="10"/>
  <c r="N45" i="10"/>
  <c r="Q45" i="10"/>
  <c r="T45" i="10"/>
  <c r="E46" i="10"/>
  <c r="H46" i="10"/>
  <c r="K46" i="10"/>
  <c r="N46" i="10"/>
  <c r="Q46" i="10"/>
  <c r="T46" i="10"/>
  <c r="E47" i="10"/>
  <c r="H47" i="10"/>
  <c r="K47" i="10"/>
  <c r="N47" i="10"/>
  <c r="Q47" i="10"/>
  <c r="T47" i="10"/>
  <c r="E39" i="10"/>
  <c r="H39" i="10"/>
  <c r="K39" i="10"/>
  <c r="N39" i="10"/>
  <c r="Q39" i="10"/>
  <c r="T39" i="10"/>
  <c r="T38" i="10"/>
  <c r="Q38" i="10"/>
  <c r="N38" i="10"/>
  <c r="K38" i="10"/>
  <c r="H38" i="10"/>
  <c r="E19" i="13"/>
  <c r="G18" i="1" s="1"/>
  <c r="X95" i="12"/>
  <c r="X95" i="13"/>
  <c r="X95" i="15"/>
  <c r="T54" i="10"/>
  <c r="Q54" i="10"/>
  <c r="N54" i="10"/>
  <c r="K54" i="10"/>
  <c r="K64" i="10" s="1"/>
  <c r="E105" i="12" s="1"/>
  <c r="G105" i="12" s="1"/>
  <c r="I105" i="12" s="1"/>
  <c r="K105" i="12" s="1"/>
  <c r="M105" i="12" s="1"/>
  <c r="O105" i="12" s="1"/>
  <c r="Q105" i="12" s="1"/>
  <c r="S105" i="12" s="1"/>
  <c r="U105" i="12" s="1"/>
  <c r="W105" i="12" s="1"/>
  <c r="H54" i="10"/>
  <c r="H64" i="10" s="1"/>
  <c r="E106" i="14" s="1"/>
  <c r="G106" i="14" s="1"/>
  <c r="I106" i="14" s="1"/>
  <c r="K106" i="14" s="1"/>
  <c r="M106" i="14" s="1"/>
  <c r="O106" i="14" s="1"/>
  <c r="Q106" i="14" s="1"/>
  <c r="S106" i="14" s="1"/>
  <c r="U106" i="14" s="1"/>
  <c r="W106" i="14" s="1"/>
  <c r="T17" i="10"/>
  <c r="E19" i="15" s="1"/>
  <c r="I18" i="1" s="1"/>
  <c r="J18" i="1" s="1"/>
  <c r="K18" i="1" s="1"/>
  <c r="Q17" i="10"/>
  <c r="E19" i="11" s="1"/>
  <c r="H18" i="1" s="1"/>
  <c r="N17" i="10"/>
  <c r="K17" i="10"/>
  <c r="E19" i="12" s="1"/>
  <c r="F18" i="1" s="1"/>
  <c r="H17" i="10"/>
  <c r="E19" i="14" s="1"/>
  <c r="E18" i="1" s="1"/>
  <c r="E17" i="10"/>
  <c r="E19" i="3" s="1"/>
  <c r="D18" i="1" s="1"/>
  <c r="E78" i="15"/>
  <c r="E77" i="15"/>
  <c r="E74" i="15"/>
  <c r="E73" i="15"/>
  <c r="E70" i="15"/>
  <c r="E69" i="15"/>
  <c r="E66" i="15"/>
  <c r="I36" i="1" s="1"/>
  <c r="J36" i="1" s="1"/>
  <c r="K36" i="1" s="1"/>
  <c r="E63" i="15"/>
  <c r="I35" i="1" s="1"/>
  <c r="J35" i="1" s="1"/>
  <c r="K35" i="1" s="1"/>
  <c r="E60" i="15"/>
  <c r="I34" i="1" s="1"/>
  <c r="J34" i="1" s="1"/>
  <c r="K34" i="1" s="1"/>
  <c r="E57" i="15"/>
  <c r="E56" i="15"/>
  <c r="E55" i="15"/>
  <c r="E54" i="15"/>
  <c r="E53" i="15"/>
  <c r="E52" i="15"/>
  <c r="E49" i="15"/>
  <c r="E48" i="15"/>
  <c r="E47" i="15"/>
  <c r="E46" i="15"/>
  <c r="E45" i="15"/>
  <c r="E44" i="15"/>
  <c r="E35" i="15"/>
  <c r="E34" i="15"/>
  <c r="E31" i="15"/>
  <c r="E30" i="15"/>
  <c r="E18" i="15"/>
  <c r="I17" i="1" s="1"/>
  <c r="J17" i="1" s="1"/>
  <c r="K17" i="1" s="1"/>
  <c r="E17" i="15"/>
  <c r="I16" i="1" s="1"/>
  <c r="J16" i="1" s="1"/>
  <c r="K16" i="1" s="1"/>
  <c r="E16" i="15"/>
  <c r="I15" i="1" s="1"/>
  <c r="J15" i="1" s="1"/>
  <c r="K15" i="1" s="1"/>
  <c r="E15" i="15"/>
  <c r="I14" i="1" s="1"/>
  <c r="J14" i="1" s="1"/>
  <c r="K14" i="1" s="1"/>
  <c r="E14" i="15"/>
  <c r="I13" i="1" s="1"/>
  <c r="J13" i="1" s="1"/>
  <c r="K13" i="1" s="1"/>
  <c r="E13" i="15"/>
  <c r="I12" i="1" s="1"/>
  <c r="J12" i="1" s="1"/>
  <c r="K12" i="1" s="1"/>
  <c r="E12" i="15"/>
  <c r="I11" i="1" s="1"/>
  <c r="J11" i="1" s="1"/>
  <c r="K11" i="1" s="1"/>
  <c r="E11" i="15"/>
  <c r="I10" i="1" s="1"/>
  <c r="J10" i="1" s="1"/>
  <c r="K10" i="1" s="1"/>
  <c r="E10" i="15"/>
  <c r="I9" i="1" s="1"/>
  <c r="J9" i="1" s="1"/>
  <c r="K9" i="1" s="1"/>
  <c r="E9" i="15"/>
  <c r="I8" i="1" s="1"/>
  <c r="J8" i="1" s="1"/>
  <c r="K8" i="1" s="1"/>
  <c r="E8" i="15"/>
  <c r="I7" i="1" s="1"/>
  <c r="E79" i="14"/>
  <c r="E78" i="14"/>
  <c r="E75" i="14"/>
  <c r="E74" i="14"/>
  <c r="E71" i="14"/>
  <c r="E70" i="14"/>
  <c r="E36" i="1"/>
  <c r="E63" i="14"/>
  <c r="E35" i="1" s="1"/>
  <c r="E60" i="14"/>
  <c r="E34" i="1" s="1"/>
  <c r="E57" i="14"/>
  <c r="E56" i="14"/>
  <c r="E55" i="14"/>
  <c r="E54" i="14"/>
  <c r="E53" i="14"/>
  <c r="E52" i="14"/>
  <c r="E49" i="14"/>
  <c r="E48" i="14"/>
  <c r="E47" i="14"/>
  <c r="E46" i="14"/>
  <c r="E45" i="14"/>
  <c r="E44" i="14"/>
  <c r="E35" i="14"/>
  <c r="E34" i="14"/>
  <c r="E31" i="14"/>
  <c r="E30" i="14"/>
  <c r="E18" i="14"/>
  <c r="E17" i="1" s="1"/>
  <c r="E17" i="14"/>
  <c r="E16" i="1" s="1"/>
  <c r="E16" i="14"/>
  <c r="E15" i="1" s="1"/>
  <c r="E15" i="14"/>
  <c r="E14" i="1" s="1"/>
  <c r="E14" i="14"/>
  <c r="E13" i="1" s="1"/>
  <c r="E13" i="14"/>
  <c r="E12" i="1" s="1"/>
  <c r="E12" i="14"/>
  <c r="E11" i="1" s="1"/>
  <c r="E11" i="14"/>
  <c r="E10" i="1" s="1"/>
  <c r="E10" i="14"/>
  <c r="E9" i="1" s="1"/>
  <c r="E9" i="14"/>
  <c r="E8" i="1" s="1"/>
  <c r="E8" i="14"/>
  <c r="E78" i="13"/>
  <c r="E77" i="13"/>
  <c r="E74" i="13"/>
  <c r="E73" i="13"/>
  <c r="E70" i="13"/>
  <c r="E69" i="13"/>
  <c r="E66" i="13"/>
  <c r="G36" i="1" s="1"/>
  <c r="E63" i="13"/>
  <c r="G35" i="1" s="1"/>
  <c r="E60" i="13"/>
  <c r="G34" i="1" s="1"/>
  <c r="E57" i="13"/>
  <c r="E56" i="13"/>
  <c r="E55" i="13"/>
  <c r="E54" i="13"/>
  <c r="E53" i="13"/>
  <c r="E52" i="13"/>
  <c r="E49" i="13"/>
  <c r="E48" i="13"/>
  <c r="E47" i="13"/>
  <c r="E46" i="13"/>
  <c r="E45" i="13"/>
  <c r="E44" i="13"/>
  <c r="E35" i="13"/>
  <c r="E34" i="13"/>
  <c r="E31" i="13"/>
  <c r="E30" i="13"/>
  <c r="E18" i="13"/>
  <c r="G17" i="1" s="1"/>
  <c r="E17" i="13"/>
  <c r="G16" i="1" s="1"/>
  <c r="E16" i="13"/>
  <c r="G15" i="1" s="1"/>
  <c r="E15" i="13"/>
  <c r="G14" i="1" s="1"/>
  <c r="E14" i="13"/>
  <c r="G13" i="1" s="1"/>
  <c r="E13" i="13"/>
  <c r="G12" i="1" s="1"/>
  <c r="E12" i="13"/>
  <c r="G11" i="1" s="1"/>
  <c r="E11" i="13"/>
  <c r="G10" i="1" s="1"/>
  <c r="E10" i="13"/>
  <c r="G9" i="1" s="1"/>
  <c r="E9" i="13"/>
  <c r="G8" i="1" s="1"/>
  <c r="E8" i="13"/>
  <c r="G7" i="1" s="1"/>
  <c r="E78" i="12"/>
  <c r="E77" i="12"/>
  <c r="E74" i="12"/>
  <c r="E73" i="12"/>
  <c r="E70" i="12"/>
  <c r="E69" i="12"/>
  <c r="E66" i="12"/>
  <c r="F36" i="1" s="1"/>
  <c r="E63" i="12"/>
  <c r="F35" i="1" s="1"/>
  <c r="E60" i="12"/>
  <c r="F34" i="1" s="1"/>
  <c r="E57" i="12"/>
  <c r="E56" i="12"/>
  <c r="E55" i="12"/>
  <c r="E54" i="12"/>
  <c r="E53" i="12"/>
  <c r="E52" i="12"/>
  <c r="E49" i="12"/>
  <c r="E48" i="12"/>
  <c r="E47" i="12"/>
  <c r="E46" i="12"/>
  <c r="E45" i="12"/>
  <c r="E44" i="12"/>
  <c r="E35" i="12"/>
  <c r="E34" i="12"/>
  <c r="E31" i="12"/>
  <c r="E30" i="12"/>
  <c r="E18" i="12"/>
  <c r="F17" i="1" s="1"/>
  <c r="E17" i="12"/>
  <c r="F16" i="1" s="1"/>
  <c r="E16" i="12"/>
  <c r="F15" i="1" s="1"/>
  <c r="E15" i="12"/>
  <c r="F14" i="1" s="1"/>
  <c r="E14" i="12"/>
  <c r="F13" i="1" s="1"/>
  <c r="E13" i="12"/>
  <c r="F12" i="1" s="1"/>
  <c r="E12" i="12"/>
  <c r="F11" i="1" s="1"/>
  <c r="E11" i="12"/>
  <c r="F10" i="1" s="1"/>
  <c r="E10" i="12"/>
  <c r="F9" i="1" s="1"/>
  <c r="E9" i="12"/>
  <c r="F8" i="1" s="1"/>
  <c r="E8" i="12"/>
  <c r="F7" i="1" s="1"/>
  <c r="E79" i="11"/>
  <c r="E78" i="11"/>
  <c r="E75" i="11"/>
  <c r="E74" i="11"/>
  <c r="E71" i="11"/>
  <c r="E70" i="11"/>
  <c r="H36" i="1"/>
  <c r="E63" i="11"/>
  <c r="E60" i="11"/>
  <c r="H34" i="1" s="1"/>
  <c r="E57" i="11"/>
  <c r="E56" i="11"/>
  <c r="E55" i="11"/>
  <c r="E54" i="11"/>
  <c r="E53" i="11"/>
  <c r="E52" i="11"/>
  <c r="E49" i="11"/>
  <c r="E48" i="11"/>
  <c r="E47" i="11"/>
  <c r="E46" i="11"/>
  <c r="E45" i="11"/>
  <c r="E44" i="11"/>
  <c r="E35" i="11"/>
  <c r="E34" i="11"/>
  <c r="E31" i="11"/>
  <c r="E30" i="11"/>
  <c r="E18" i="11"/>
  <c r="H17" i="1" s="1"/>
  <c r="E17" i="11"/>
  <c r="H16" i="1" s="1"/>
  <c r="E16" i="11"/>
  <c r="H15" i="1" s="1"/>
  <c r="E15" i="11"/>
  <c r="H14" i="1" s="1"/>
  <c r="E14" i="11"/>
  <c r="H13" i="1" s="1"/>
  <c r="E13" i="11"/>
  <c r="H12" i="1" s="1"/>
  <c r="E12" i="11"/>
  <c r="H11" i="1" s="1"/>
  <c r="E11" i="11"/>
  <c r="H10" i="1" s="1"/>
  <c r="E10" i="11"/>
  <c r="H9" i="1" s="1"/>
  <c r="E9" i="11"/>
  <c r="H8" i="1" s="1"/>
  <c r="E8" i="11"/>
  <c r="H7" i="1" s="1"/>
  <c r="E55" i="10"/>
  <c r="E56" i="10"/>
  <c r="E57" i="10"/>
  <c r="E58" i="10"/>
  <c r="E59" i="10"/>
  <c r="E60" i="10"/>
  <c r="E61" i="10"/>
  <c r="E62" i="10"/>
  <c r="E63" i="10"/>
  <c r="E54" i="10"/>
  <c r="H33" i="10"/>
  <c r="E38" i="14" s="1"/>
  <c r="E27" i="1" s="1"/>
  <c r="N64" i="10"/>
  <c r="E105" i="13" s="1"/>
  <c r="G105" i="13" s="1"/>
  <c r="I105" i="13" s="1"/>
  <c r="K105" i="13" s="1"/>
  <c r="M105" i="13" s="1"/>
  <c r="O105" i="13" s="1"/>
  <c r="Q105" i="13" s="1"/>
  <c r="S105" i="13" s="1"/>
  <c r="U105" i="13" s="1"/>
  <c r="W105" i="13" s="1"/>
  <c r="Q64" i="10"/>
  <c r="E106" i="11" s="1"/>
  <c r="G106" i="11" s="1"/>
  <c r="I106" i="11" s="1"/>
  <c r="K106" i="11" s="1"/>
  <c r="M106" i="11" s="1"/>
  <c r="O106" i="11" s="1"/>
  <c r="Q106" i="11" s="1"/>
  <c r="S106" i="11" s="1"/>
  <c r="U106" i="11" s="1"/>
  <c r="W106" i="11" s="1"/>
  <c r="T64" i="10"/>
  <c r="T23" i="10"/>
  <c r="Q33" i="10"/>
  <c r="E38" i="11" s="1"/>
  <c r="H27" i="1" s="1"/>
  <c r="N33" i="10"/>
  <c r="E38" i="13" s="1"/>
  <c r="G27" i="1" s="1"/>
  <c r="E38" i="10"/>
  <c r="E10" i="10"/>
  <c r="E11" i="10"/>
  <c r="E12" i="10"/>
  <c r="E8" i="10"/>
  <c r="E9" i="10"/>
  <c r="E13" i="10"/>
  <c r="E14" i="10"/>
  <c r="E15" i="10"/>
  <c r="E16" i="10"/>
  <c r="E9" i="3"/>
  <c r="D8" i="1" s="1"/>
  <c r="E10" i="3"/>
  <c r="D9" i="1" s="1"/>
  <c r="E11" i="3"/>
  <c r="D10" i="1" s="1"/>
  <c r="E12" i="3"/>
  <c r="D11" i="1" s="1"/>
  <c r="E13" i="3"/>
  <c r="D12" i="1" s="1"/>
  <c r="E14" i="3"/>
  <c r="D13" i="1" s="1"/>
  <c r="E15" i="3"/>
  <c r="D14" i="1" s="1"/>
  <c r="E16" i="3"/>
  <c r="D15" i="1" s="1"/>
  <c r="E17" i="3"/>
  <c r="D16" i="1" s="1"/>
  <c r="E18" i="3"/>
  <c r="D17" i="1" s="1"/>
  <c r="E8" i="3"/>
  <c r="D7" i="1" s="1"/>
  <c r="E44" i="3"/>
  <c r="E90" i="3"/>
  <c r="E89" i="3"/>
  <c r="E88" i="3"/>
  <c r="E30" i="3"/>
  <c r="E31" i="3"/>
  <c r="E34" i="3"/>
  <c r="E35" i="3"/>
  <c r="E45" i="3"/>
  <c r="E46" i="3"/>
  <c r="E47" i="3"/>
  <c r="E48" i="3"/>
  <c r="E49" i="3"/>
  <c r="E52" i="3"/>
  <c r="E53" i="3"/>
  <c r="E54" i="3"/>
  <c r="E55" i="3"/>
  <c r="E56" i="3"/>
  <c r="E57" i="3"/>
  <c r="E60" i="3"/>
  <c r="D34" i="1" s="1"/>
  <c r="E63" i="3"/>
  <c r="D35" i="1" s="1"/>
  <c r="E66" i="3"/>
  <c r="D36" i="1" s="1"/>
  <c r="E69" i="3"/>
  <c r="E70" i="3"/>
  <c r="E73" i="3"/>
  <c r="E74" i="3"/>
  <c r="E77" i="3"/>
  <c r="E78" i="3"/>
  <c r="X95" i="3" l="1"/>
  <c r="X94" i="3"/>
  <c r="X96" i="3"/>
  <c r="X100" i="3"/>
  <c r="X96" i="14"/>
  <c r="X96" i="12"/>
  <c r="X94" i="12"/>
  <c r="X100" i="12"/>
  <c r="X96" i="13"/>
  <c r="X101" i="13"/>
  <c r="X94" i="13"/>
  <c r="X96" i="11"/>
  <c r="X96" i="15"/>
  <c r="X94" i="15"/>
  <c r="X102" i="15"/>
  <c r="X101" i="15"/>
  <c r="X100" i="15"/>
  <c r="X97" i="11"/>
  <c r="X95" i="11"/>
  <c r="X103" i="11"/>
  <c r="X102" i="13"/>
  <c r="X100" i="13"/>
  <c r="X102" i="12"/>
  <c r="X101" i="12"/>
  <c r="X97" i="14"/>
  <c r="X95" i="14"/>
  <c r="X103" i="14"/>
  <c r="X102" i="14"/>
  <c r="X102" i="3"/>
  <c r="X101" i="3"/>
  <c r="E64" i="10"/>
  <c r="E105" i="3" s="1"/>
  <c r="G105" i="3" s="1"/>
  <c r="I105" i="3" s="1"/>
  <c r="K105" i="3" s="1"/>
  <c r="M105" i="3" s="1"/>
  <c r="O105" i="3" s="1"/>
  <c r="Q105" i="3" s="1"/>
  <c r="S105" i="3" s="1"/>
  <c r="U105" i="3" s="1"/>
  <c r="W105" i="3" s="1"/>
  <c r="W106" i="3" s="1"/>
  <c r="E105" i="15"/>
  <c r="G105" i="15" s="1"/>
  <c r="I105" i="15" s="1"/>
  <c r="K105" i="15" s="1"/>
  <c r="M105" i="15" s="1"/>
  <c r="O105" i="15" s="1"/>
  <c r="Q105" i="15" s="1"/>
  <c r="S105" i="15" s="1"/>
  <c r="U105" i="15" s="1"/>
  <c r="W105" i="15" s="1"/>
  <c r="W106" i="15" s="1"/>
  <c r="T33" i="10"/>
  <c r="E38" i="15" s="1"/>
  <c r="I27" i="1" s="1"/>
  <c r="J27" i="1" s="1"/>
  <c r="K27" i="1" s="1"/>
  <c r="K33" i="10"/>
  <c r="E38" i="12" s="1"/>
  <c r="F27" i="1" s="1"/>
  <c r="H35" i="1"/>
  <c r="X102" i="11"/>
  <c r="X101" i="11"/>
  <c r="X101" i="14"/>
  <c r="N48" i="10"/>
  <c r="E81" i="13" s="1"/>
  <c r="G40" i="1" s="1"/>
  <c r="H39" i="1"/>
  <c r="F37" i="1"/>
  <c r="F39" i="1"/>
  <c r="G37" i="1"/>
  <c r="G39" i="1"/>
  <c r="E37" i="1"/>
  <c r="E39" i="1"/>
  <c r="I37" i="1"/>
  <c r="J37" i="1" s="1"/>
  <c r="K37" i="1" s="1"/>
  <c r="I39" i="1"/>
  <c r="J39" i="1" s="1"/>
  <c r="K39" i="1" s="1"/>
  <c r="G107" i="11"/>
  <c r="O107" i="11"/>
  <c r="F26" i="1"/>
  <c r="G106" i="12"/>
  <c r="O106" i="12"/>
  <c r="W106" i="12"/>
  <c r="G26" i="1"/>
  <c r="G106" i="13"/>
  <c r="O106" i="13"/>
  <c r="W106" i="13"/>
  <c r="E26" i="1"/>
  <c r="G107" i="14"/>
  <c r="O107" i="14"/>
  <c r="W107" i="14"/>
  <c r="I26" i="1"/>
  <c r="J26" i="1" s="1"/>
  <c r="K26" i="1" s="1"/>
  <c r="H25" i="1"/>
  <c r="H38" i="1"/>
  <c r="I25" i="1"/>
  <c r="J25" i="1" s="1"/>
  <c r="K25" i="1" s="1"/>
  <c r="X99" i="12"/>
  <c r="E39" i="13"/>
  <c r="G32" i="1"/>
  <c r="E39" i="14"/>
  <c r="X100" i="14"/>
  <c r="D25" i="1"/>
  <c r="D39" i="1"/>
  <c r="X99" i="3"/>
  <c r="E39" i="11"/>
  <c r="H26" i="1"/>
  <c r="H33" i="1"/>
  <c r="X100" i="11"/>
  <c r="F33" i="1"/>
  <c r="X99" i="13"/>
  <c r="X99" i="15"/>
  <c r="D38" i="1"/>
  <c r="D26" i="1"/>
  <c r="I107" i="11"/>
  <c r="Q107" i="11"/>
  <c r="I106" i="12"/>
  <c r="Q106" i="12"/>
  <c r="I106" i="13"/>
  <c r="Q106" i="13"/>
  <c r="I107" i="14"/>
  <c r="Q107" i="14"/>
  <c r="F25" i="1"/>
  <c r="G25" i="1"/>
  <c r="E25" i="1"/>
  <c r="E38" i="1"/>
  <c r="X89" i="11"/>
  <c r="X91" i="11"/>
  <c r="X90" i="12"/>
  <c r="X90" i="13"/>
  <c r="X91" i="14"/>
  <c r="X90" i="15"/>
  <c r="X89" i="13"/>
  <c r="E32" i="1"/>
  <c r="K107" i="11"/>
  <c r="S107" i="11"/>
  <c r="X90" i="11"/>
  <c r="K106" i="12"/>
  <c r="X88" i="12"/>
  <c r="X89" i="12"/>
  <c r="X93" i="12"/>
  <c r="X105" i="12"/>
  <c r="F48" i="1" s="1"/>
  <c r="K106" i="13"/>
  <c r="X88" i="13"/>
  <c r="X93" i="13"/>
  <c r="X105" i="13"/>
  <c r="G48" i="1" s="1"/>
  <c r="K107" i="14"/>
  <c r="X89" i="14"/>
  <c r="X90" i="14"/>
  <c r="X94" i="14"/>
  <c r="X106" i="14"/>
  <c r="E48" i="1" s="1"/>
  <c r="K106" i="15"/>
  <c r="X89" i="15"/>
  <c r="X93" i="15"/>
  <c r="E7" i="1"/>
  <c r="E107" i="11"/>
  <c r="M107" i="11"/>
  <c r="U107" i="11"/>
  <c r="X94" i="11"/>
  <c r="X106" i="11"/>
  <c r="H48" i="1" s="1"/>
  <c r="E106" i="12"/>
  <c r="M106" i="12"/>
  <c r="U106" i="12"/>
  <c r="E106" i="13"/>
  <c r="M106" i="13"/>
  <c r="U106" i="13"/>
  <c r="E107" i="14"/>
  <c r="M107" i="14"/>
  <c r="U107" i="14"/>
  <c r="E39" i="15"/>
  <c r="I38" i="1"/>
  <c r="J38" i="1" s="1"/>
  <c r="K38" i="1" s="1"/>
  <c r="U106" i="15"/>
  <c r="E20" i="15"/>
  <c r="E20" i="13"/>
  <c r="E20" i="12"/>
  <c r="L14" i="1"/>
  <c r="E20" i="14"/>
  <c r="H37" i="1"/>
  <c r="I33" i="1"/>
  <c r="J33" i="1" s="1"/>
  <c r="K33" i="1" s="1"/>
  <c r="I32" i="1"/>
  <c r="J32" i="1" s="1"/>
  <c r="E20" i="11"/>
  <c r="H32" i="1"/>
  <c r="G38" i="1"/>
  <c r="G33" i="1"/>
  <c r="F38" i="1"/>
  <c r="F32" i="1"/>
  <c r="E33" i="1"/>
  <c r="D37" i="1"/>
  <c r="D33" i="1"/>
  <c r="D32" i="1"/>
  <c r="G19" i="1"/>
  <c r="H19" i="1"/>
  <c r="D19" i="1"/>
  <c r="F19" i="1"/>
  <c r="I19" i="1"/>
  <c r="J7" i="1"/>
  <c r="L10" i="1"/>
  <c r="L36" i="1"/>
  <c r="L35" i="1"/>
  <c r="L34" i="1"/>
  <c r="L17" i="1"/>
  <c r="L13" i="1"/>
  <c r="L9" i="1"/>
  <c r="L16" i="1"/>
  <c r="L12" i="1"/>
  <c r="L8" i="1"/>
  <c r="L15" i="1"/>
  <c r="L11" i="1"/>
  <c r="X88" i="15"/>
  <c r="S107" i="14"/>
  <c r="S106" i="13"/>
  <c r="S106" i="12"/>
  <c r="W107" i="11"/>
  <c r="Q48" i="10"/>
  <c r="E82" i="11" s="1"/>
  <c r="H40" i="1" s="1"/>
  <c r="L18" i="1"/>
  <c r="H48" i="10"/>
  <c r="E82" i="14" s="1"/>
  <c r="E40" i="1" s="1"/>
  <c r="E48" i="10"/>
  <c r="E81" i="3" s="1"/>
  <c r="D40" i="1" s="1"/>
  <c r="E33" i="10"/>
  <c r="E38" i="3" s="1"/>
  <c r="D27" i="1" s="1"/>
  <c r="G106" i="3"/>
  <c r="E20" i="3"/>
  <c r="X89" i="3"/>
  <c r="X93" i="3"/>
  <c r="X105" i="3"/>
  <c r="D48" i="1" s="1"/>
  <c r="X90" i="3"/>
  <c r="K106" i="3"/>
  <c r="M106" i="3"/>
  <c r="S106" i="3"/>
  <c r="U106" i="3"/>
  <c r="X88" i="3"/>
  <c r="I46" i="1" l="1"/>
  <c r="J46" i="1" s="1"/>
  <c r="K46" i="1" s="1"/>
  <c r="G106" i="15"/>
  <c r="X105" i="15"/>
  <c r="I48" i="1" s="1"/>
  <c r="J48" i="1" s="1"/>
  <c r="K48" i="1" s="1"/>
  <c r="G28" i="1"/>
  <c r="M106" i="15"/>
  <c r="E106" i="15"/>
  <c r="Q106" i="15"/>
  <c r="S106" i="15"/>
  <c r="I106" i="15"/>
  <c r="O106" i="15"/>
  <c r="Q106" i="3"/>
  <c r="O106" i="3"/>
  <c r="I106" i="3"/>
  <c r="E106" i="3"/>
  <c r="L48" i="1"/>
  <c r="E83" i="11"/>
  <c r="E82" i="13"/>
  <c r="E39" i="12"/>
  <c r="L27" i="1"/>
  <c r="L26" i="1"/>
  <c r="L25" i="1"/>
  <c r="E19" i="1"/>
  <c r="L7" i="1"/>
  <c r="L19" i="1" s="1"/>
  <c r="L39" i="1"/>
  <c r="E39" i="3"/>
  <c r="E83" i="14"/>
  <c r="E82" i="3"/>
  <c r="G47" i="1"/>
  <c r="H47" i="1"/>
  <c r="H28" i="1"/>
  <c r="D47" i="1"/>
  <c r="F28" i="1"/>
  <c r="I28" i="1"/>
  <c r="L37" i="1"/>
  <c r="E46" i="1"/>
  <c r="D28" i="1"/>
  <c r="E28" i="1"/>
  <c r="J28" i="1"/>
  <c r="L38" i="1"/>
  <c r="X106" i="13"/>
  <c r="F45" i="1"/>
  <c r="D45" i="1"/>
  <c r="E41" i="1"/>
  <c r="X107" i="14"/>
  <c r="G45" i="1"/>
  <c r="F46" i="1"/>
  <c r="I47" i="1"/>
  <c r="J47" i="1" s="1"/>
  <c r="K47" i="1" s="1"/>
  <c r="E47" i="1"/>
  <c r="F47" i="1"/>
  <c r="D46" i="1"/>
  <c r="E45" i="1"/>
  <c r="G46" i="1"/>
  <c r="X107" i="11"/>
  <c r="G41" i="1"/>
  <c r="H45" i="1"/>
  <c r="X106" i="12"/>
  <c r="I45" i="1"/>
  <c r="H46" i="1"/>
  <c r="L33" i="1"/>
  <c r="H41" i="1"/>
  <c r="L32" i="1"/>
  <c r="D41" i="1"/>
  <c r="K7" i="1"/>
  <c r="K19" i="1" s="1"/>
  <c r="J19" i="1"/>
  <c r="K32" i="1"/>
  <c r="K48" i="10"/>
  <c r="T48" i="10"/>
  <c r="E81" i="15" s="1"/>
  <c r="X106" i="15" l="1"/>
  <c r="X106" i="3"/>
  <c r="L28" i="1"/>
  <c r="L46" i="1"/>
  <c r="L47" i="1"/>
  <c r="I40" i="1"/>
  <c r="J40" i="1" s="1"/>
  <c r="E82" i="15"/>
  <c r="E81" i="12"/>
  <c r="G49" i="1"/>
  <c r="E49" i="1"/>
  <c r="D49" i="1"/>
  <c r="K28" i="1"/>
  <c r="F49" i="1"/>
  <c r="H49" i="1"/>
  <c r="I49" i="1"/>
  <c r="J45" i="1"/>
  <c r="I41" i="1" l="1"/>
  <c r="F40" i="1"/>
  <c r="E82" i="12"/>
  <c r="K45" i="1"/>
  <c r="K49" i="1" s="1"/>
  <c r="J49" i="1"/>
  <c r="K40" i="1"/>
  <c r="K41" i="1" s="1"/>
  <c r="J41" i="1"/>
  <c r="L45" i="1" l="1"/>
  <c r="L49" i="1" s="1"/>
  <c r="L40" i="1"/>
  <c r="L41" i="1" s="1"/>
  <c r="F41" i="1"/>
  <c r="L54" i="1" l="1"/>
</calcChain>
</file>

<file path=xl/sharedStrings.xml><?xml version="1.0" encoding="utf-8"?>
<sst xmlns="http://schemas.openxmlformats.org/spreadsheetml/2006/main" count="1198" uniqueCount="191">
  <si>
    <t>TOTAALPRIJS</t>
  </si>
  <si>
    <t>Toelichting prijzenblad: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</si>
  <si>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</si>
  <si>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</si>
  <si>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</si>
  <si>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</si>
  <si>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</si>
  <si>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</si>
  <si>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</si>
  <si>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>TOTAALPRIJS EENMALIGE IMPLEMENTATIEKOSTEN</t>
  </si>
  <si>
    <t>Naam</t>
  </si>
  <si>
    <t>Functie</t>
  </si>
  <si>
    <t>Onderneming</t>
  </si>
  <si>
    <t>Plaat en datum</t>
  </si>
  <si>
    <t>Handtekening</t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</si>
  <si>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</si>
  <si>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</si>
  <si>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A.1</t>
  </si>
  <si>
    <t>A.2</t>
  </si>
  <si>
    <t>A.3</t>
  </si>
  <si>
    <t>A.4</t>
  </si>
  <si>
    <t>A.5</t>
  </si>
  <si>
    <t>Onderdeel</t>
  </si>
  <si>
    <t>Totaal A</t>
  </si>
  <si>
    <t>Bijlage 3. Prijsinvulformulier</t>
  </si>
  <si>
    <t>Toelichting</t>
  </si>
  <si>
    <t>A.6</t>
  </si>
  <si>
    <t xml:space="preserve">Gebruik voor invulling van de prijzen het Prijsinvulformulier </t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</si>
  <si>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</si>
  <si>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</si>
  <si>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t>Behorende bij aanbesteding PMS tbv parkeergarage Haarlem centrum.</t>
  </si>
  <si>
    <t>A.7</t>
  </si>
  <si>
    <t>A.8</t>
  </si>
  <si>
    <t>A.9</t>
  </si>
  <si>
    <t>A.10</t>
  </si>
  <si>
    <t>A.11</t>
  </si>
  <si>
    <t>A.12</t>
  </si>
  <si>
    <t>Inrit</t>
  </si>
  <si>
    <t xml:space="preserve">Sluit- en detectielus terminal en slagboom </t>
  </si>
  <si>
    <t>Kentekencamera</t>
  </si>
  <si>
    <t>Rijstrook signalering (kruis, rood/pijlbak, groen)</t>
  </si>
  <si>
    <t>Uitrit</t>
  </si>
  <si>
    <t>LED-displays beschikbaarheidsinformatie</t>
  </si>
  <si>
    <t>Levering, montage en aansturing van LED-displays VOL/VRIJ signalering bij entree Parkeervoorziening</t>
  </si>
  <si>
    <t>Deurlezer</t>
  </si>
  <si>
    <t>Deurlezer compleet, wandmontage model (RFIDkaartlezer, Contactloze
plnpaslezer, barcode/QR-code lezer + intercom)</t>
  </si>
  <si>
    <t>Etagetellingsysteem</t>
  </si>
  <si>
    <t>Etagetellingssysteem voor 1e, 2e en overige etages</t>
  </si>
  <si>
    <t>Full-service betaalautomaat</t>
  </si>
  <si>
    <t xml:space="preserve">Bekabeling </t>
  </si>
  <si>
    <t>Eilanden</t>
  </si>
  <si>
    <t>Aanpassingen en fundering materialen</t>
  </si>
  <si>
    <t>Aanpassingen en fundering manuren</t>
  </si>
  <si>
    <t>Apparatuur</t>
  </si>
  <si>
    <t>overige installatie materialen</t>
  </si>
  <si>
    <t>Installatie manuren</t>
  </si>
  <si>
    <t>Abonnementen</t>
  </si>
  <si>
    <t xml:space="preserve">Saas Toolbox Parkeer Management </t>
  </si>
  <si>
    <t>Saas Intercom Management</t>
  </si>
  <si>
    <t>SaaS Video Management</t>
  </si>
  <si>
    <t>1e lijns onderhoud</t>
  </si>
  <si>
    <t>2e lijns onderhoud</t>
  </si>
  <si>
    <t>P5</t>
  </si>
  <si>
    <t>P1</t>
  </si>
  <si>
    <t>P2</t>
  </si>
  <si>
    <t>P3</t>
  </si>
  <si>
    <t>P4</t>
  </si>
  <si>
    <t>P6</t>
  </si>
  <si>
    <t>RVS aanrijdbeveiliging</t>
  </si>
  <si>
    <t>Betalen</t>
  </si>
  <si>
    <t>Toezicht camera's</t>
  </si>
  <si>
    <t>Overzicht camera's</t>
  </si>
  <si>
    <t>Aantallen</t>
  </si>
  <si>
    <t xml:space="preserve">Slagboomterminal, met knikarm slagboom </t>
  </si>
  <si>
    <t xml:space="preserve">Cashless betaalautomaat </t>
  </si>
  <si>
    <t>Actieve netwerkapparatuur</t>
  </si>
  <si>
    <t>Centrale switchen in parkeergarage</t>
  </si>
  <si>
    <t>Overige apparatuur</t>
  </si>
  <si>
    <t>Garantie</t>
  </si>
  <si>
    <t>Tarief</t>
  </si>
  <si>
    <t>Aantal</t>
  </si>
  <si>
    <t>Bedrag</t>
  </si>
  <si>
    <t>Led-displays</t>
  </si>
  <si>
    <t>Camera's</t>
  </si>
  <si>
    <t>B.1</t>
  </si>
  <si>
    <t>B.2</t>
  </si>
  <si>
    <t>B.3</t>
  </si>
  <si>
    <t>B.4</t>
  </si>
  <si>
    <t xml:space="preserve">Leveren, installeren en inrichten van het Parkeer Management Systeem (SaaS) </t>
  </si>
  <si>
    <t xml:space="preserve">Leveren, installeren en inrichten van het Video Management Systeem (SaaS) </t>
  </si>
  <si>
    <t>Leveren, installeren en inrichten van het Audio Management Systeem (SaaS) t.b.v. meldkamer.</t>
  </si>
  <si>
    <t>Implementatie koppelingen</t>
  </si>
  <si>
    <t>Projectmanagement en overleg</t>
  </si>
  <si>
    <t>Migratie huidige Systeem</t>
  </si>
  <si>
    <t>Demonteren, verwijderen en afvoeren huidige PMS Systeem (inclusief camera's en audio).</t>
  </si>
  <si>
    <t>Opleiding/training meldkamer gebuikersgroepen.</t>
  </si>
  <si>
    <t>Opleiding/training onderhoudsgroepen t.b.v 1ste lijns onderhoud</t>
  </si>
  <si>
    <t>Documentatie en handleidingen</t>
  </si>
  <si>
    <t>C.1</t>
  </si>
  <si>
    <t>C.2</t>
  </si>
  <si>
    <t>C.3</t>
  </si>
  <si>
    <t>C.4</t>
  </si>
  <si>
    <t>C.5</t>
  </si>
  <si>
    <t>C.6</t>
  </si>
  <si>
    <t>C.7</t>
  </si>
  <si>
    <t>C.8</t>
  </si>
  <si>
    <t>C.9</t>
  </si>
  <si>
    <t>2e lijns onderhoud en beheer</t>
  </si>
  <si>
    <t>Overige kosten</t>
  </si>
  <si>
    <t>1e lijns onderhoud en beheer - activiteiten uitgevoerd door ParkeerService Spaarnelanden</t>
  </si>
  <si>
    <t>Totaal B</t>
  </si>
  <si>
    <t>Totaal</t>
  </si>
  <si>
    <t>Prijs</t>
  </si>
  <si>
    <t>Leveren, installeren en inrichten van de netwerkapparatuur</t>
  </si>
  <si>
    <t>Totaal D</t>
  </si>
  <si>
    <t>D.1</t>
  </si>
  <si>
    <t>D.2</t>
  </si>
  <si>
    <t>D.3</t>
  </si>
  <si>
    <t>D.4</t>
  </si>
  <si>
    <r>
      <t>2)</t>
    </r>
    <r>
      <rPr>
        <sz val="9"/>
        <color rgb="FF000000"/>
        <rFont val="Calibri"/>
        <family val="2"/>
      </rPr>
      <t xml:space="preserve"> In deze kostenpost zitten alle installatiekosten van Inschrijver van de aangeboden oplossing op basis van aantallen in aanbesteding.</t>
    </r>
  </si>
  <si>
    <t>Decentrale switchen indien van toepassing</t>
  </si>
  <si>
    <r>
      <t>C. Éénmalige kosten hardware</t>
    </r>
    <r>
      <rPr>
        <b/>
        <vertAlign val="superscript"/>
        <sz val="11"/>
        <color theme="1"/>
        <rFont val="Calibri"/>
        <family val="2"/>
      </rPr>
      <t>3</t>
    </r>
  </si>
  <si>
    <r>
      <t>3)</t>
    </r>
    <r>
      <rPr>
        <sz val="9"/>
        <color rgb="FF000000"/>
        <rFont val="Calibri"/>
        <family val="2"/>
      </rPr>
      <t xml:space="preserve"> In deze kostenpost zitten alle kosten van Inschrijver voor de hardware van de aangeboden oplossing op basis van aantallen in aanbesteding.</t>
    </r>
  </si>
  <si>
    <r>
      <t>D. Terugkerende kosten</t>
    </r>
    <r>
      <rPr>
        <b/>
        <vertAlign val="superscript"/>
        <sz val="11"/>
        <color theme="1"/>
        <rFont val="Calibri"/>
        <family val="2"/>
      </rPr>
      <t>4</t>
    </r>
  </si>
  <si>
    <r>
      <t>4)</t>
    </r>
    <r>
      <rPr>
        <sz val="9"/>
        <color rgb="FF000000"/>
        <rFont val="Calibri"/>
        <family val="2"/>
      </rPr>
      <t xml:space="preserve"> In deze kostenpost zitten alle terugkerende kosten in de scope van deze aanbesteding voor de aangeboden oplossing op basis van aantallen in aanbesteding.</t>
    </r>
  </si>
  <si>
    <t>Totaal Apparatuur</t>
  </si>
  <si>
    <t>Totaal terugkerende kosten</t>
  </si>
  <si>
    <r>
      <t>B. Éénmalige kosten Installatie</t>
    </r>
    <r>
      <rPr>
        <b/>
        <vertAlign val="superscript"/>
        <sz val="11"/>
        <color theme="1"/>
        <rFont val="Calibri"/>
        <family val="2"/>
      </rPr>
      <t>2</t>
    </r>
  </si>
  <si>
    <t>D. Terugkerende kosten</t>
  </si>
  <si>
    <t>Garage Houtplein</t>
  </si>
  <si>
    <t>Prijslijst Reserve onderdelen</t>
  </si>
  <si>
    <t>Beschrijving</t>
  </si>
  <si>
    <t>Artikelnummer</t>
  </si>
  <si>
    <t>A. Éénmalige implementatiekosten1</t>
  </si>
  <si>
    <t>Totaal Éénmalige implementatiekosten1</t>
  </si>
  <si>
    <t>Totaal C</t>
  </si>
  <si>
    <t>TOTAALPRIJS Terugkerende kosten</t>
  </si>
  <si>
    <t>TOTAALPRIJS EENMALIGE INSTALLATIE</t>
  </si>
  <si>
    <t>B. Éénmalige Installatie kosten</t>
  </si>
  <si>
    <t>Totaal éénmalige Installatie kosten</t>
  </si>
  <si>
    <t>C. Apparatuur</t>
  </si>
  <si>
    <t>Totaal Terugkerende kosten overige</t>
  </si>
  <si>
    <t>Totaal Apparatuur overige</t>
  </si>
  <si>
    <t>Totaal éénmalige Installatie kosten overige</t>
  </si>
  <si>
    <t>Totaal Éénmalige implementatiekosten1 overige</t>
  </si>
  <si>
    <t>Totaal4</t>
  </si>
  <si>
    <t>Aantallen5</t>
  </si>
  <si>
    <t>Prijs6</t>
  </si>
  <si>
    <t>Totaal7</t>
  </si>
  <si>
    <t>B.1a</t>
  </si>
  <si>
    <t>P7 optie</t>
  </si>
  <si>
    <t>P8 optie</t>
  </si>
  <si>
    <t>TOTAAL SOM (FICTIEF) VAN INSCHRIJVING ONDERDEEL A, B, C, D.</t>
  </si>
  <si>
    <t xml:space="preserve">    ·     U dient alle tabbladen individueel te ondertekenen en aan te leveren in pdf en excel.</t>
  </si>
  <si>
    <t>Garage Appelaar</t>
  </si>
  <si>
    <t>Garage Raaks</t>
  </si>
  <si>
    <t>Garage De Kamp</t>
  </si>
  <si>
    <t>Garage De Dreef</t>
  </si>
  <si>
    <t>Garage Cronjé</t>
  </si>
  <si>
    <r>
      <rPr>
        <b/>
        <sz val="11"/>
        <color rgb="FF000000"/>
        <rFont val="Calibri (Hoofdtekst)"/>
      </rPr>
      <t xml:space="preserve">·      B1a - </t>
    </r>
    <r>
      <rPr>
        <sz val="11"/>
        <color rgb="FF000000"/>
        <rFont val="Calibri (Hoofdtekst)"/>
      </rPr>
      <t>PM post bekabeling voor voorziening afwijkingen op de beschrijving in bijlage 6, aan te wenden bij goedkeuring gemeente Haarlem.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</si>
  <si>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Q4-2022;</t>
    </r>
  </si>
  <si>
    <t>Correctief - Materialen</t>
  </si>
  <si>
    <t>Correctief - Manuren</t>
  </si>
  <si>
    <t>Preventief - Materialen</t>
  </si>
  <si>
    <t>Preventief - Manuren</t>
  </si>
  <si>
    <t>gele cellen niet aanpassen</t>
  </si>
  <si>
    <t>Overige Kosten</t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</si>
  <si>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optionele parkeergarages P7 en P8 zijn volledig gebaseerd op parkeergarage P6 Cronjé</t>
    </r>
  </si>
  <si>
    <t>Etagetellingssysteem voor etage 1-4</t>
  </si>
  <si>
    <t>Overig (s.v.p. nader toelichten gebruik hiervoor tabblad Overige kosten)</t>
  </si>
  <si>
    <t>Etagetellingssysteem voor 1e en 2e etage</t>
  </si>
  <si>
    <t>Ledborden met 2 tellingen per bord</t>
  </si>
  <si>
    <t>Aantallen2</t>
  </si>
  <si>
    <t>Prijs3</t>
  </si>
  <si>
    <t>Aantallen8</t>
  </si>
  <si>
    <t>Prijs9</t>
  </si>
  <si>
    <t>Totaal10</t>
  </si>
  <si>
    <t>Aantallen11</t>
  </si>
  <si>
    <t>Prijs12</t>
  </si>
  <si>
    <t>Totaal13</t>
  </si>
  <si>
    <t>Aantallen14</t>
  </si>
  <si>
    <t>Prijs15</t>
  </si>
  <si>
    <t>Totaal16</t>
  </si>
  <si>
    <t>Prijslijst Opties</t>
  </si>
  <si>
    <t>Inritterminal compleet</t>
  </si>
  <si>
    <t xml:space="preserve">Uitritterminal compleet </t>
  </si>
  <si>
    <t>Intercom nevenpost loge</t>
  </si>
  <si>
    <t>Inrit De Dreef -1 naar -2</t>
  </si>
  <si>
    <t>Inrit Rechtbank Appelaar</t>
  </si>
  <si>
    <t>Uitrit Rechtbank Appelaar</t>
  </si>
  <si>
    <t>Intercom nevenposten 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</si>
</sst>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  <numFmt numFmtId="165" formatCode="_(&quot;€&quot;\ * #,##0_);_(&quot;€&quot;\ * \(#,##0\);_(&quot;€&quot;\ * &quot;-&quot;??_);_(@_)"/>
    <numFmt numFmtId="166" formatCode="_(* #,##0.0_);_(* \(#,##0.0\);_(* &quot;-&quot;??_);_(@_)"/>
    <numFmt numFmtId="167" formatCode="_(* #,##0_);_(* \(#,##0\);_(* &quot;-&quot;??_);_(@_)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4" tint="-0.499984740745262"/>
      <name val="Arial"/>
      <family val="2"/>
    </font>
    <font>
      <b/>
      <sz val="12"/>
      <color theme="0"/>
      <name val="Arial"/>
      <family val="2"/>
    </font>
    <font>
      <sz val="10"/>
      <color theme="4" tint="-0.249977111117893"/>
      <name val="Arial"/>
      <family val="2"/>
    </font>
    <font>
      <b/>
      <i/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1"/>
      <color rgb="FF000000"/>
      <name val="Calibri (Hoofdtekst)"/>
    </font>
    <font>
      <b/>
      <sz val="11"/>
      <color rgb="FF000000"/>
      <name val="Calibri (Hoofdtekst)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/>
    <xf numFmtId="0" fontId="6" fillId="0" borderId="0" xfId="0" applyFont="1"/>
    <xf numFmtId="0" fontId="10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4" fillId="3" borderId="0" xfId="0" applyFont="1" applyFill="1"/>
    <xf numFmtId="0" fontId="7" fillId="3" borderId="0" xfId="0" applyFont="1" applyFill="1" applyAlignment="1">
      <alignment horizontal="justify" vertical="center"/>
    </xf>
    <xf numFmtId="164" fontId="4" fillId="3" borderId="0" xfId="0" applyNumberFormat="1" applyFont="1" applyFill="1"/>
    <xf numFmtId="0" fontId="11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horizontal="left" vertical="center"/>
    </xf>
    <xf numFmtId="0" fontId="2" fillId="3" borderId="0" xfId="2" applyFill="1"/>
    <xf numFmtId="0" fontId="15" fillId="3" borderId="0" xfId="2" applyFont="1" applyFill="1" applyAlignment="1">
      <alignment vertical="center"/>
    </xf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164" fontId="4" fillId="6" borderId="10" xfId="0" applyNumberFormat="1" applyFont="1" applyFill="1" applyBorder="1"/>
    <xf numFmtId="0" fontId="19" fillId="0" borderId="7" xfId="1" applyFont="1" applyBorder="1" applyAlignment="1">
      <alignment horizontal="center" vertical="top"/>
    </xf>
    <xf numFmtId="0" fontId="12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7" fillId="0" borderId="9" xfId="0" applyFont="1" applyBorder="1" applyAlignment="1">
      <alignment horizontal="left"/>
    </xf>
    <xf numFmtId="0" fontId="9" fillId="0" borderId="9" xfId="2" applyFont="1" applyBorder="1" applyAlignment="1" applyProtection="1">
      <alignment horizontal="left" vertical="center"/>
      <protection locked="0"/>
    </xf>
    <xf numFmtId="0" fontId="22" fillId="0" borderId="0" xfId="0" applyFont="1"/>
    <xf numFmtId="164" fontId="7" fillId="7" borderId="21" xfId="0" applyNumberFormat="1" applyFont="1" applyFill="1" applyBorder="1"/>
    <xf numFmtId="164" fontId="5" fillId="5" borderId="22" xfId="0" applyNumberFormat="1" applyFont="1" applyFill="1" applyBorder="1"/>
    <xf numFmtId="164" fontId="7" fillId="7" borderId="23" xfId="0" applyNumberFormat="1" applyFont="1" applyFill="1" applyBorder="1"/>
    <xf numFmtId="0" fontId="17" fillId="3" borderId="0" xfId="1" applyFont="1" applyFill="1" applyAlignment="1">
      <alignment vertical="center"/>
    </xf>
    <xf numFmtId="44" fontId="0" fillId="0" borderId="0" xfId="4" applyFont="1"/>
    <xf numFmtId="0" fontId="24" fillId="8" borderId="25" xfId="0" applyFont="1" applyFill="1" applyBorder="1"/>
    <xf numFmtId="0" fontId="28" fillId="8" borderId="29" xfId="0" applyFont="1" applyFill="1" applyBorder="1" applyAlignment="1">
      <alignment horizontal="left"/>
    </xf>
    <xf numFmtId="0" fontId="27" fillId="8" borderId="35" xfId="0" applyFont="1" applyFill="1" applyBorder="1"/>
    <xf numFmtId="165" fontId="27" fillId="8" borderId="36" xfId="4" applyNumberFormat="1" applyFont="1" applyFill="1" applyBorder="1"/>
    <xf numFmtId="0" fontId="24" fillId="8" borderId="0" xfId="0" applyFont="1" applyFill="1"/>
    <xf numFmtId="0" fontId="26" fillId="8" borderId="0" xfId="0" applyFont="1" applyFill="1"/>
    <xf numFmtId="165" fontId="26" fillId="8" borderId="0" xfId="4" applyNumberFormat="1" applyFont="1" applyFill="1" applyBorder="1"/>
    <xf numFmtId="0" fontId="28" fillId="8" borderId="0" xfId="0" applyFont="1" applyFill="1" applyAlignment="1">
      <alignment horizontal="left"/>
    </xf>
    <xf numFmtId="0" fontId="27" fillId="8" borderId="0" xfId="0" applyFont="1" applyFill="1"/>
    <xf numFmtId="165" fontId="27" fillId="8" borderId="0" xfId="4" applyNumberFormat="1" applyFont="1" applyFill="1" applyBorder="1"/>
    <xf numFmtId="0" fontId="27" fillId="8" borderId="32" xfId="0" applyFont="1" applyFill="1" applyBorder="1"/>
    <xf numFmtId="0" fontId="27" fillId="8" borderId="27" xfId="0" applyFont="1" applyFill="1" applyBorder="1"/>
    <xf numFmtId="165" fontId="27" fillId="8" borderId="30" xfId="4" applyNumberFormat="1" applyFont="1" applyFill="1" applyBorder="1"/>
    <xf numFmtId="0" fontId="0" fillId="9" borderId="8" xfId="0" applyFill="1" applyBorder="1" applyAlignment="1">
      <alignment horizontal="left" wrapText="1" indent="1"/>
    </xf>
    <xf numFmtId="0" fontId="0" fillId="9" borderId="8" xfId="0" applyFill="1" applyBorder="1" applyAlignment="1">
      <alignment horizontal="left" indent="1"/>
    </xf>
    <xf numFmtId="0" fontId="0" fillId="5" borderId="41" xfId="0" applyFill="1" applyBorder="1"/>
    <xf numFmtId="0" fontId="0" fillId="5" borderId="42" xfId="0" applyFill="1" applyBorder="1"/>
    <xf numFmtId="165" fontId="0" fillId="5" borderId="43" xfId="4" applyNumberFormat="1" applyFont="1" applyFill="1" applyBorder="1"/>
    <xf numFmtId="165" fontId="0" fillId="3" borderId="8" xfId="4" applyNumberFormat="1" applyFont="1" applyFill="1" applyBorder="1"/>
    <xf numFmtId="44" fontId="9" fillId="0" borderId="8" xfId="4" quotePrefix="1" applyFont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27" fillId="0" borderId="0" xfId="0" applyFont="1"/>
    <xf numFmtId="165" fontId="27" fillId="0" borderId="0" xfId="4" applyNumberFormat="1" applyFont="1" applyFill="1" applyBorder="1"/>
    <xf numFmtId="0" fontId="31" fillId="5" borderId="41" xfId="0" applyFont="1" applyFill="1" applyBorder="1"/>
    <xf numFmtId="44" fontId="0" fillId="3" borderId="8" xfId="4" applyFont="1" applyFill="1" applyBorder="1"/>
    <xf numFmtId="0" fontId="33" fillId="5" borderId="8" xfId="0" applyFont="1" applyFill="1" applyBorder="1" applyAlignment="1">
      <alignment horizontal="center"/>
    </xf>
    <xf numFmtId="0" fontId="31" fillId="9" borderId="8" xfId="0" applyFont="1" applyFill="1" applyBorder="1" applyAlignment="1">
      <alignment horizontal="left" indent="1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/>
    <xf numFmtId="0" fontId="5" fillId="5" borderId="20" xfId="0" applyFont="1" applyFill="1" applyBorder="1"/>
    <xf numFmtId="0" fontId="5" fillId="5" borderId="6" xfId="0" applyFont="1" applyFill="1" applyBorder="1" applyAlignment="1">
      <alignment horizontal="center"/>
    </xf>
    <xf numFmtId="164" fontId="7" fillId="7" borderId="48" xfId="0" applyNumberFormat="1" applyFont="1" applyFill="1" applyBorder="1"/>
    <xf numFmtId="164" fontId="5" fillId="5" borderId="10" xfId="0" applyNumberFormat="1" applyFont="1" applyFill="1" applyBorder="1"/>
    <xf numFmtId="44" fontId="7" fillId="7" borderId="21" xfId="4" applyFont="1" applyFill="1" applyBorder="1"/>
    <xf numFmtId="44" fontId="9" fillId="0" borderId="8" xfId="4" quotePrefix="1" applyFont="1" applyBorder="1" applyAlignment="1">
      <alignment horizontal="center" vertical="center"/>
    </xf>
    <xf numFmtId="44" fontId="9" fillId="0" borderId="6" xfId="4" quotePrefix="1" applyFont="1" applyBorder="1" applyAlignment="1">
      <alignment horizontal="left" vertical="center"/>
    </xf>
    <xf numFmtId="44" fontId="0" fillId="0" borderId="8" xfId="4" applyFont="1" applyBorder="1" applyAlignment="1">
      <alignment horizontal="left" vertical="center"/>
    </xf>
    <xf numFmtId="44" fontId="9" fillId="0" borderId="37" xfId="4" quotePrefix="1" applyFont="1" applyBorder="1" applyAlignment="1">
      <alignment horizontal="left" vertical="center"/>
    </xf>
    <xf numFmtId="44" fontId="0" fillId="0" borderId="38" xfId="4" applyFont="1" applyBorder="1" applyAlignment="1">
      <alignment horizontal="left" vertical="center"/>
    </xf>
    <xf numFmtId="44" fontId="9" fillId="0" borderId="8" xfId="4" applyFont="1" applyBorder="1" applyAlignment="1">
      <alignment horizontal="left" vertical="center"/>
    </xf>
    <xf numFmtId="44" fontId="9" fillId="2" borderId="8" xfId="4" applyFont="1" applyFill="1" applyBorder="1" applyAlignment="1">
      <alignment horizontal="left" vertical="center"/>
    </xf>
    <xf numFmtId="0" fontId="25" fillId="5" borderId="41" xfId="0" applyFont="1" applyFill="1" applyBorder="1" applyAlignment="1">
      <alignment wrapText="1"/>
    </xf>
    <xf numFmtId="0" fontId="25" fillId="9" borderId="8" xfId="0" applyFont="1" applyFill="1" applyBorder="1" applyAlignment="1">
      <alignment horizontal="left" indent="1"/>
    </xf>
    <xf numFmtId="0" fontId="33" fillId="0" borderId="0" xfId="0" applyFont="1" applyAlignment="1">
      <alignment horizontal="center"/>
    </xf>
    <xf numFmtId="0" fontId="31" fillId="5" borderId="42" xfId="0" applyFont="1" applyFill="1" applyBorder="1"/>
    <xf numFmtId="165" fontId="31" fillId="5" borderId="43" xfId="4" applyNumberFormat="1" applyFont="1" applyFill="1" applyBorder="1"/>
    <xf numFmtId="0" fontId="31" fillId="9" borderId="8" xfId="0" applyFont="1" applyFill="1" applyBorder="1" applyAlignment="1">
      <alignment horizontal="left" wrapText="1" indent="1"/>
    </xf>
    <xf numFmtId="44" fontId="31" fillId="3" borderId="8" xfId="4" applyFont="1" applyFill="1" applyBorder="1"/>
    <xf numFmtId="165" fontId="31" fillId="3" borderId="8" xfId="4" applyNumberFormat="1" applyFont="1" applyFill="1" applyBorder="1"/>
    <xf numFmtId="165" fontId="31" fillId="5" borderId="47" xfId="4" applyNumberFormat="1" applyFont="1" applyFill="1" applyBorder="1"/>
    <xf numFmtId="165" fontId="31" fillId="3" borderId="34" xfId="4" applyNumberFormat="1" applyFont="1" applyFill="1" applyBorder="1"/>
    <xf numFmtId="0" fontId="27" fillId="8" borderId="33" xfId="0" applyFont="1" applyFill="1" applyBorder="1"/>
    <xf numFmtId="0" fontId="32" fillId="5" borderId="41" xfId="0" applyFont="1" applyFill="1" applyBorder="1"/>
    <xf numFmtId="165" fontId="27" fillId="8" borderId="36" xfId="4" applyNumberFormat="1" applyFont="1" applyFill="1" applyBorder="1" applyProtection="1"/>
    <xf numFmtId="44" fontId="9" fillId="0" borderId="6" xfId="4" quotePrefix="1" applyFont="1" applyBorder="1" applyAlignment="1">
      <alignment horizontal="center" vertical="center"/>
    </xf>
    <xf numFmtId="44" fontId="7" fillId="7" borderId="24" xfId="4" applyFont="1" applyFill="1" applyBorder="1"/>
    <xf numFmtId="44" fontId="5" fillId="5" borderId="33" xfId="0" applyNumberFormat="1" applyFont="1" applyFill="1" applyBorder="1" applyAlignment="1">
      <alignment horizontal="left"/>
    </xf>
    <xf numFmtId="44" fontId="5" fillId="5" borderId="8" xfId="0" applyNumberFormat="1" applyFont="1" applyFill="1" applyBorder="1" applyAlignment="1">
      <alignment horizontal="left"/>
    </xf>
    <xf numFmtId="0" fontId="34" fillId="3" borderId="0" xfId="0" applyFont="1" applyFill="1" applyAlignment="1">
      <alignment horizontal="left" vertical="center" indent="1"/>
    </xf>
    <xf numFmtId="0" fontId="0" fillId="10" borderId="38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37" xfId="0" applyFill="1" applyBorder="1" applyAlignment="1">
      <alignment horizontal="center" vertical="center"/>
    </xf>
    <xf numFmtId="0" fontId="0" fillId="10" borderId="45" xfId="0" applyFill="1" applyBorder="1" applyAlignment="1">
      <alignment horizontal="center" vertical="center"/>
    </xf>
    <xf numFmtId="0" fontId="36" fillId="0" borderId="0" xfId="0" applyFont="1"/>
    <xf numFmtId="0" fontId="0" fillId="10" borderId="8" xfId="0" applyFill="1" applyBorder="1" applyAlignment="1">
      <alignment horizontal="left" vertical="center" wrapText="1" indent="1"/>
    </xf>
    <xf numFmtId="44" fontId="0" fillId="10" borderId="8" xfId="4" applyFont="1" applyFill="1" applyBorder="1" applyProtection="1"/>
    <xf numFmtId="165" fontId="0" fillId="10" borderId="8" xfId="4" applyNumberFormat="1" applyFont="1" applyFill="1" applyBorder="1" applyProtection="1"/>
    <xf numFmtId="0" fontId="0" fillId="10" borderId="8" xfId="0" applyFill="1" applyBorder="1" applyAlignment="1">
      <alignment horizontal="center"/>
    </xf>
    <xf numFmtId="165" fontId="0" fillId="10" borderId="6" xfId="4" applyNumberFormat="1" applyFont="1" applyFill="1" applyBorder="1" applyProtection="1"/>
    <xf numFmtId="0" fontId="0" fillId="5" borderId="11" xfId="0" applyFill="1" applyBorder="1"/>
    <xf numFmtId="165" fontId="0" fillId="10" borderId="34" xfId="4" applyNumberFormat="1" applyFont="1" applyFill="1" applyBorder="1" applyProtection="1"/>
    <xf numFmtId="165" fontId="0" fillId="10" borderId="0" xfId="4" applyNumberFormat="1" applyFont="1" applyFill="1" applyBorder="1" applyProtection="1"/>
    <xf numFmtId="165" fontId="0" fillId="10" borderId="27" xfId="4" applyNumberFormat="1" applyFont="1" applyFill="1" applyBorder="1" applyProtection="1"/>
    <xf numFmtId="165" fontId="0" fillId="10" borderId="28" xfId="4" applyNumberFormat="1" applyFont="1" applyFill="1" applyBorder="1" applyProtection="1"/>
    <xf numFmtId="165" fontId="0" fillId="10" borderId="31" xfId="4" applyNumberFormat="1" applyFont="1" applyFill="1" applyBorder="1" applyProtection="1"/>
    <xf numFmtId="0" fontId="29" fillId="0" borderId="0" xfId="0" applyFont="1"/>
    <xf numFmtId="0" fontId="0" fillId="10" borderId="10" xfId="0" applyFill="1" applyBorder="1"/>
    <xf numFmtId="165" fontId="26" fillId="8" borderId="0" xfId="4" applyNumberFormat="1" applyFont="1" applyFill="1" applyBorder="1" applyProtection="1"/>
    <xf numFmtId="0" fontId="0" fillId="9" borderId="8" xfId="0" applyFill="1" applyBorder="1" applyAlignment="1">
      <alignment horizontal="left" vertical="center" wrapText="1" indent="1"/>
    </xf>
    <xf numFmtId="0" fontId="9" fillId="3" borderId="8" xfId="0" quotePrefix="1" applyFont="1" applyFill="1" applyBorder="1" applyAlignment="1">
      <alignment horizontal="center" vertical="center"/>
    </xf>
    <xf numFmtId="44" fontId="0" fillId="3" borderId="38" xfId="4" applyFont="1" applyFill="1" applyBorder="1" applyProtection="1"/>
    <xf numFmtId="165" fontId="0" fillId="3" borderId="39" xfId="4" applyNumberFormat="1" applyFont="1" applyFill="1" applyBorder="1" applyProtection="1"/>
    <xf numFmtId="44" fontId="0" fillId="3" borderId="8" xfId="4" applyFont="1" applyFill="1" applyBorder="1" applyProtection="1"/>
    <xf numFmtId="165" fontId="0" fillId="3" borderId="34" xfId="4" applyNumberFormat="1" applyFont="1" applyFill="1" applyBorder="1" applyProtection="1"/>
    <xf numFmtId="165" fontId="0" fillId="3" borderId="8" xfId="4" applyNumberFormat="1" applyFont="1" applyFill="1" applyBorder="1" applyProtection="1"/>
    <xf numFmtId="165" fontId="27" fillId="8" borderId="0" xfId="4" applyNumberFormat="1" applyFont="1" applyFill="1" applyBorder="1" applyProtection="1"/>
    <xf numFmtId="165" fontId="27" fillId="0" borderId="0" xfId="4" applyNumberFormat="1" applyFont="1" applyFill="1" applyBorder="1" applyProtection="1"/>
    <xf numFmtId="0" fontId="0" fillId="5" borderId="18" xfId="0" applyFill="1" applyBorder="1"/>
    <xf numFmtId="165" fontId="0" fillId="5" borderId="40" xfId="4" applyNumberFormat="1" applyFont="1" applyFill="1" applyBorder="1" applyProtection="1"/>
    <xf numFmtId="0" fontId="25" fillId="5" borderId="41" xfId="0" applyFont="1" applyFill="1" applyBorder="1"/>
    <xf numFmtId="165" fontId="0" fillId="5" borderId="43" xfId="4" applyNumberFormat="1" applyFont="1" applyFill="1" applyBorder="1" applyProtection="1"/>
    <xf numFmtId="0" fontId="0" fillId="3" borderId="8" xfId="0" applyFill="1" applyBorder="1" applyAlignment="1">
      <alignment horizontal="center"/>
    </xf>
    <xf numFmtId="165" fontId="0" fillId="3" borderId="6" xfId="4" applyNumberFormat="1" applyFont="1" applyFill="1" applyBorder="1" applyProtection="1"/>
    <xf numFmtId="0" fontId="26" fillId="8" borderId="32" xfId="0" applyFont="1" applyFill="1" applyBorder="1"/>
    <xf numFmtId="165" fontId="26" fillId="8" borderId="26" xfId="4" applyNumberFormat="1" applyFont="1" applyFill="1" applyBorder="1" applyProtection="1"/>
    <xf numFmtId="0" fontId="0" fillId="5" borderId="32" xfId="0" applyFill="1" applyBorder="1"/>
    <xf numFmtId="0" fontId="25" fillId="5" borderId="0" xfId="0" applyFont="1" applyFill="1"/>
    <xf numFmtId="44" fontId="0" fillId="3" borderId="37" xfId="4" applyFont="1" applyFill="1" applyBorder="1" applyProtection="1"/>
    <xf numFmtId="165" fontId="0" fillId="3" borderId="44" xfId="4" applyNumberFormat="1" applyFont="1" applyFill="1" applyBorder="1" applyProtection="1"/>
    <xf numFmtId="0" fontId="0" fillId="5" borderId="0" xfId="0" applyFill="1"/>
    <xf numFmtId="0" fontId="0" fillId="5" borderId="27" xfId="0" applyFill="1" applyBorder="1"/>
    <xf numFmtId="0" fontId="25" fillId="5" borderId="27" xfId="0" applyFont="1" applyFill="1" applyBorder="1"/>
    <xf numFmtId="44" fontId="0" fillId="3" borderId="45" xfId="4" applyFont="1" applyFill="1" applyBorder="1" applyProtection="1"/>
    <xf numFmtId="165" fontId="0" fillId="3" borderId="46" xfId="4" applyNumberFormat="1" applyFont="1" applyFill="1" applyBorder="1" applyProtection="1"/>
    <xf numFmtId="0" fontId="0" fillId="9" borderId="37" xfId="0" applyFill="1" applyBorder="1" applyAlignment="1">
      <alignment horizontal="left" wrapText="1" indent="1"/>
    </xf>
    <xf numFmtId="0" fontId="0" fillId="9" borderId="27" xfId="0" applyFill="1" applyBorder="1" applyAlignment="1">
      <alignment horizontal="left" indent="1"/>
    </xf>
    <xf numFmtId="0" fontId="27" fillId="8" borderId="26" xfId="0" applyFont="1" applyFill="1" applyBorder="1"/>
    <xf numFmtId="0" fontId="27" fillId="8" borderId="28" xfId="0" applyFont="1" applyFill="1" applyBorder="1"/>
    <xf numFmtId="0" fontId="32" fillId="5" borderId="8" xfId="0" applyFont="1" applyFill="1" applyBorder="1"/>
    <xf numFmtId="165" fontId="0" fillId="0" borderId="26" xfId="4" applyNumberFormat="1" applyFont="1" applyBorder="1" applyProtection="1"/>
    <xf numFmtId="165" fontId="0" fillId="0" borderId="0" xfId="4" applyNumberFormat="1" applyFont="1" applyBorder="1" applyProtection="1"/>
    <xf numFmtId="165" fontId="27" fillId="8" borderId="28" xfId="4" applyNumberFormat="1" applyFont="1" applyFill="1" applyBorder="1" applyProtection="1"/>
    <xf numFmtId="165" fontId="0" fillId="0" borderId="28" xfId="4" applyNumberFormat="1" applyFont="1" applyBorder="1" applyProtection="1"/>
    <xf numFmtId="165" fontId="0" fillId="0" borderId="31" xfId="4" applyNumberFormat="1" applyFont="1" applyBorder="1" applyProtection="1"/>
    <xf numFmtId="165" fontId="0" fillId="0" borderId="0" xfId="4" applyNumberFormat="1" applyFont="1" applyFill="1" applyBorder="1" applyProtection="1"/>
    <xf numFmtId="0" fontId="32" fillId="5" borderId="42" xfId="0" applyFont="1" applyFill="1" applyBorder="1"/>
    <xf numFmtId="0" fontId="28" fillId="8" borderId="29" xfId="0" applyFont="1" applyFill="1" applyBorder="1"/>
    <xf numFmtId="165" fontId="27" fillId="8" borderId="33" xfId="4" applyNumberFormat="1" applyFont="1" applyFill="1" applyBorder="1" applyProtection="1"/>
    <xf numFmtId="165" fontId="27" fillId="8" borderId="30" xfId="4" applyNumberFormat="1" applyFont="1" applyFill="1" applyBorder="1" applyProtection="1"/>
    <xf numFmtId="0" fontId="19" fillId="0" borderId="4" xfId="1" applyFont="1" applyBorder="1" applyAlignment="1">
      <alignment horizontal="left" vertical="center" wrapText="1"/>
    </xf>
    <xf numFmtId="0" fontId="19" fillId="0" borderId="5" xfId="1" applyFont="1" applyBorder="1" applyAlignment="1">
      <alignment horizontal="left" vertical="center" wrapText="1"/>
    </xf>
    <xf numFmtId="0" fontId="19" fillId="0" borderId="7" xfId="1" applyFont="1" applyBorder="1" applyAlignment="1">
      <alignment horizontal="left" vertical="top"/>
    </xf>
    <xf numFmtId="0" fontId="0" fillId="0" borderId="0" xfId="0" applyAlignment="1">
      <alignment horizontal="left"/>
    </xf>
    <xf numFmtId="0" fontId="18" fillId="3" borderId="0" xfId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left"/>
    </xf>
    <xf numFmtId="164" fontId="9" fillId="3" borderId="0" xfId="2" applyNumberFormat="1" applyFont="1" applyFill="1" applyAlignment="1" applyProtection="1">
      <alignment horizontal="left" vertical="center"/>
      <protection locked="0"/>
    </xf>
    <xf numFmtId="0" fontId="32" fillId="5" borderId="53" xfId="0" applyFont="1" applyFill="1" applyBorder="1" applyAlignment="1">
      <alignment wrapText="1"/>
    </xf>
    <xf numFmtId="0" fontId="31" fillId="10" borderId="5" xfId="0" applyFont="1" applyFill="1" applyBorder="1" applyAlignment="1">
      <alignment horizontal="left" vertical="center" wrapText="1" indent="1"/>
    </xf>
    <xf numFmtId="0" fontId="0" fillId="11" borderId="8" xfId="0" applyFill="1" applyBorder="1" applyAlignment="1">
      <alignment horizontal="center" vertical="center"/>
    </xf>
    <xf numFmtId="0" fontId="31" fillId="11" borderId="8" xfId="0" applyFont="1" applyFill="1" applyBorder="1" applyAlignment="1">
      <alignment horizontal="center" vertical="center"/>
    </xf>
    <xf numFmtId="165" fontId="0" fillId="10" borderId="29" xfId="4" applyNumberFormat="1" applyFont="1" applyFill="1" applyBorder="1" applyProtection="1"/>
    <xf numFmtId="165" fontId="0" fillId="10" borderId="30" xfId="4" applyNumberFormat="1" applyFont="1" applyFill="1" applyBorder="1" applyProtection="1"/>
    <xf numFmtId="166" fontId="0" fillId="0" borderId="25" xfId="5" applyNumberFormat="1" applyFont="1" applyBorder="1" applyProtection="1"/>
    <xf numFmtId="166" fontId="0" fillId="0" borderId="27" xfId="5" applyNumberFormat="1" applyFont="1" applyBorder="1" applyProtection="1"/>
    <xf numFmtId="167" fontId="0" fillId="0" borderId="25" xfId="5" applyNumberFormat="1" applyFont="1" applyBorder="1" applyProtection="1"/>
    <xf numFmtId="167" fontId="0" fillId="0" borderId="27" xfId="5" applyNumberFormat="1" applyFont="1" applyBorder="1" applyProtection="1"/>
    <xf numFmtId="167" fontId="0" fillId="0" borderId="27" xfId="5" applyNumberFormat="1" applyFont="1" applyFill="1" applyBorder="1" applyProtection="1"/>
    <xf numFmtId="167" fontId="0" fillId="10" borderId="27" xfId="5" applyNumberFormat="1" applyFont="1" applyFill="1" applyBorder="1" applyProtection="1"/>
    <xf numFmtId="167" fontId="0" fillId="0" borderId="0" xfId="5" applyNumberFormat="1" applyFont="1" applyBorder="1" applyProtection="1"/>
    <xf numFmtId="167" fontId="0" fillId="0" borderId="0" xfId="5" applyNumberFormat="1" applyFont="1" applyFill="1" applyBorder="1" applyProtection="1"/>
    <xf numFmtId="167" fontId="0" fillId="10" borderId="0" xfId="5" applyNumberFormat="1" applyFont="1" applyFill="1" applyBorder="1" applyProtection="1"/>
    <xf numFmtId="167" fontId="0" fillId="8" borderId="0" xfId="5" applyNumberFormat="1" applyFont="1" applyFill="1" applyBorder="1" applyProtection="1"/>
    <xf numFmtId="167" fontId="0" fillId="8" borderId="27" xfId="5" applyNumberFormat="1" applyFont="1" applyFill="1" applyBorder="1" applyProtection="1"/>
    <xf numFmtId="166" fontId="0" fillId="8" borderId="27" xfId="5" applyNumberFormat="1" applyFont="1" applyFill="1" applyBorder="1" applyProtection="1"/>
    <xf numFmtId="0" fontId="11" fillId="6" borderId="1" xfId="0" applyFont="1" applyFill="1" applyBorder="1" applyAlignment="1">
      <alignment horizontal="justify" vertical="center"/>
    </xf>
    <xf numFmtId="0" fontId="11" fillId="6" borderId="3" xfId="0" applyFont="1" applyFill="1" applyBorder="1" applyAlignment="1">
      <alignment horizontal="justify" vertical="center"/>
    </xf>
    <xf numFmtId="164" fontId="9" fillId="7" borderId="52" xfId="2" applyNumberFormat="1" applyFont="1" applyFill="1" applyBorder="1" applyAlignment="1" applyProtection="1">
      <alignment horizontal="left" vertical="center"/>
      <protection locked="0"/>
    </xf>
    <xf numFmtId="164" fontId="9" fillId="7" borderId="50" xfId="2" applyNumberFormat="1" applyFont="1" applyFill="1" applyBorder="1" applyAlignment="1" applyProtection="1">
      <alignment horizontal="left" vertical="center"/>
      <protection locked="0"/>
    </xf>
    <xf numFmtId="0" fontId="18" fillId="4" borderId="1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3" xfId="1" applyFont="1" applyFill="1" applyBorder="1" applyAlignment="1">
      <alignment horizontal="center" vertical="center"/>
    </xf>
    <xf numFmtId="164" fontId="7" fillId="7" borderId="12" xfId="0" applyNumberFormat="1" applyFont="1" applyFill="1" applyBorder="1" applyAlignment="1">
      <alignment horizontal="left"/>
    </xf>
    <xf numFmtId="164" fontId="7" fillId="7" borderId="51" xfId="0" applyNumberFormat="1" applyFont="1" applyFill="1" applyBorder="1" applyAlignment="1">
      <alignment horizontal="left"/>
    </xf>
    <xf numFmtId="164" fontId="9" fillId="7" borderId="14" xfId="2" applyNumberFormat="1" applyFont="1" applyFill="1" applyBorder="1" applyAlignment="1" applyProtection="1">
      <alignment horizontal="left" vertical="center"/>
      <protection locked="0"/>
    </xf>
    <xf numFmtId="164" fontId="9" fillId="7" borderId="49" xfId="2" applyNumberFormat="1" applyFont="1" applyFill="1" applyBorder="1" applyAlignment="1" applyProtection="1">
      <alignment horizontal="left" vertical="center"/>
      <protection locked="0"/>
    </xf>
    <xf numFmtId="0" fontId="5" fillId="5" borderId="8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17" fillId="3" borderId="0" xfId="1" applyFont="1" applyFill="1" applyAlignment="1">
      <alignment vertical="center"/>
    </xf>
    <xf numFmtId="0" fontId="9" fillId="0" borderId="8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49" fontId="9" fillId="0" borderId="8" xfId="2" quotePrefix="1" applyNumberFormat="1" applyFont="1" applyBorder="1" applyAlignment="1">
      <alignment horizontal="left" vertical="center"/>
    </xf>
    <xf numFmtId="49" fontId="9" fillId="0" borderId="6" xfId="2" applyNumberFormat="1" applyFont="1" applyBorder="1" applyAlignment="1">
      <alignment horizontal="left" vertical="center"/>
    </xf>
    <xf numFmtId="49" fontId="9" fillId="2" borderId="8" xfId="2" quotePrefix="1" applyNumberFormat="1" applyFont="1" applyFill="1" applyBorder="1" applyAlignment="1">
      <alignment horizontal="left" vertical="center"/>
    </xf>
    <xf numFmtId="49" fontId="9" fillId="2" borderId="6" xfId="2" applyNumberFormat="1" applyFont="1" applyFill="1" applyBorder="1" applyAlignment="1">
      <alignment horizontal="left" vertical="center"/>
    </xf>
    <xf numFmtId="49" fontId="9" fillId="7" borderId="11" xfId="2" quotePrefix="1" applyNumberFormat="1" applyFont="1" applyFill="1" applyBorder="1" applyAlignment="1">
      <alignment horizontal="left" vertical="center"/>
    </xf>
    <xf numFmtId="0" fontId="0" fillId="7" borderId="18" xfId="0" applyFill="1" applyBorder="1" applyAlignment="1">
      <alignment horizontal="left" vertical="center"/>
    </xf>
    <xf numFmtId="0" fontId="9" fillId="0" borderId="19" xfId="0" quotePrefix="1" applyFont="1" applyBorder="1" applyAlignment="1">
      <alignment horizontal="left" vertical="center"/>
    </xf>
    <xf numFmtId="0" fontId="9" fillId="0" borderId="37" xfId="0" quotePrefix="1" applyFont="1" applyBorder="1" applyAlignment="1">
      <alignment horizontal="left" vertical="center"/>
    </xf>
    <xf numFmtId="0" fontId="9" fillId="0" borderId="11" xfId="0" quotePrefix="1" applyFont="1" applyBorder="1" applyAlignment="1">
      <alignment horizontal="left" vertical="center"/>
    </xf>
    <xf numFmtId="0" fontId="9" fillId="0" borderId="38" xfId="0" quotePrefix="1" applyFont="1" applyBorder="1" applyAlignment="1">
      <alignment horizontal="left" vertical="center"/>
    </xf>
    <xf numFmtId="0" fontId="9" fillId="0" borderId="41" xfId="0" quotePrefix="1" applyFont="1" applyBorder="1" applyAlignment="1">
      <alignment horizontal="left" vertical="center"/>
    </xf>
    <xf numFmtId="0" fontId="9" fillId="3" borderId="8" xfId="0" quotePrefix="1" applyFont="1" applyFill="1" applyBorder="1" applyAlignment="1">
      <alignment horizontal="left" vertical="center"/>
    </xf>
    <xf numFmtId="0" fontId="9" fillId="3" borderId="6" xfId="0" quotePrefix="1" applyFont="1" applyFill="1" applyBorder="1" applyAlignment="1">
      <alignment horizontal="left" vertical="center"/>
    </xf>
    <xf numFmtId="0" fontId="9" fillId="3" borderId="9" xfId="0" quotePrefix="1" applyFont="1" applyFill="1" applyBorder="1" applyAlignment="1">
      <alignment horizontal="left" vertical="center"/>
    </xf>
    <xf numFmtId="0" fontId="27" fillId="8" borderId="32" xfId="0" applyFont="1" applyFill="1" applyBorder="1" applyAlignment="1">
      <alignment horizontal="center"/>
    </xf>
    <xf numFmtId="0" fontId="33" fillId="5" borderId="8" xfId="0" applyFont="1" applyFill="1" applyBorder="1" applyAlignment="1">
      <alignment horizontal="center"/>
    </xf>
    <xf numFmtId="164" fontId="7" fillId="7" borderId="13" xfId="0" applyNumberFormat="1" applyFont="1" applyFill="1" applyBorder="1" applyAlignment="1">
      <alignment horizontal="left"/>
    </xf>
    <xf numFmtId="164" fontId="9" fillId="7" borderId="14" xfId="2" applyNumberFormat="1" applyFont="1" applyFill="1" applyBorder="1" applyAlignment="1">
      <alignment horizontal="left" vertical="center"/>
    </xf>
    <xf numFmtId="164" fontId="9" fillId="7" borderId="15" xfId="2" applyNumberFormat="1" applyFont="1" applyFill="1" applyBorder="1" applyAlignment="1">
      <alignment horizontal="left" vertical="center"/>
    </xf>
    <xf numFmtId="164" fontId="9" fillId="7" borderId="16" xfId="2" applyNumberFormat="1" applyFont="1" applyFill="1" applyBorder="1" applyAlignment="1">
      <alignment horizontal="left" vertical="center"/>
    </xf>
    <xf numFmtId="164" fontId="9" fillId="7" borderId="17" xfId="2" applyNumberFormat="1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center"/>
    </xf>
    <xf numFmtId="0" fontId="33" fillId="5" borderId="38" xfId="0" applyFont="1" applyFill="1" applyBorder="1" applyAlignment="1">
      <alignment horizontal="center"/>
    </xf>
    <xf numFmtId="0" fontId="18" fillId="4" borderId="1" xfId="1" applyFont="1" applyFill="1" applyBorder="1" applyAlignment="1">
      <alignment horizontal="left" vertical="center"/>
    </xf>
    <xf numFmtId="0" fontId="18" fillId="4" borderId="2" xfId="1" applyFont="1" applyFill="1" applyBorder="1" applyAlignment="1">
      <alignment horizontal="left" vertical="center"/>
    </xf>
    <xf numFmtId="0" fontId="18" fillId="4" borderId="3" xfId="1" applyFont="1" applyFill="1" applyBorder="1" applyAlignment="1">
      <alignment horizontal="left" vertical="center"/>
    </xf>
    <xf numFmtId="0" fontId="30" fillId="8" borderId="0" xfId="0" applyFont="1" applyFill="1" applyAlignment="1">
      <alignment horizontal="center"/>
    </xf>
  </cellXfs>
  <cellStyles count="6">
    <cellStyle name="Komma" xfId="5" builtinId="3"/>
    <cellStyle name="Standaard" xfId="0" builtinId="0"/>
    <cellStyle name="Standaard 2" xfId="1" xr:uid="{00000000-0005-0000-0000-000001000000}"/>
    <cellStyle name="Standaard 2 2" xfId="2" xr:uid="{EF7AE872-282C-495C-B0D3-69B5EF6B7BDD}"/>
    <cellStyle name="Standaard 4" xfId="3" xr:uid="{F1B5959F-028A-491D-ADD6-D2AD2A782D24}"/>
    <cellStyle name="Valuta" xfId="4" builtinId="4"/>
  </cellStyles>
  <dxfs count="146"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1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1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1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1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1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  <protection locked="1" hidden="0"/>
    </dxf>
    <dxf>
      <numFmt numFmtId="165" formatCode="_(&quot;€&quot;\ * #,##0_);_(&quot;€&quot;\ * \(#,##0\);_(&quot;€&quot;\ * &quot;-&quot;??_);_(@_)"/>
      <protection locked="1" hidden="0"/>
    </dxf>
    <dxf>
      <protection locked="1" hidden="0"/>
    </dxf>
    <dxf>
      <protection locked="1" hidden="0"/>
    </dxf>
    <dxf>
      <alignment horizontal="left" vertical="bottom" textRotation="0" wrapText="0" indent="1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€&quot;\ * #,##0_);_(&quot;€&quot;\ * \(#,##0\);_(&quot;€&quot;\ 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€&quot;\ * #,##0_);_(&quot;€&quot;\ * \(#,##0\);_(&quot;€&quot;\ 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€&quot;\ * #,##0_);_(&quot;€&quot;\ * \(#,##0\);_(&quot;€&quot;\ 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€&quot;\ * #,##0_);_(&quot;€&quot;\ * \(#,##0\);_(&quot;€&quot;\ 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€&quot;\ * #,##0_);_(&quot;€&quot;\ * \(#,##0\);_(&quot;€&quot;\ 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_(&quot;€&quot;\ * #,##0_);_(&quot;€&quot;\ * \(#,##0\);_(&quot;€&quot;\ * &quot;-&quot;??_);_(@_)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</dxf>
    <dxf>
      <numFmt numFmtId="165" formatCode="_(&quot;€&quot;\ * #,##0_);_(&quot;€&quot;\ * \(#,##0\);_(&quot;€&quot;\ * &quot;-&quot;??_);_(@_)"/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1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499984740745262"/>
        </patternFill>
      </fill>
    </dxf>
    <dxf>
      <numFmt numFmtId="165" formatCode="_(&quot;€&quot;\ * #,##0_);_(&quot;€&quot;\ * \(#,##0\);_(&quot;€&quot;\ * &quot;-&quot;??_);_(@_)"/>
    </dxf>
    <dxf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4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B6F20E-0637-4C5C-8E18-4B2673AB7C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" cy="8191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4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3E2651-0A62-5942-AB91-8252D91CFE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0725" cy="838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4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D9B5A2-633E-F646-A7E6-5E17A4ED04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0725" cy="838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4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BD77DD7-0B7D-8A4A-9B2A-A83896864E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0725" cy="838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4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29D27F4-4D03-CA4C-98F7-C4BB0596A1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0725" cy="838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4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5165D4-750F-1141-BA75-A07095E665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0725" cy="8382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1A3BC0-3970-4664-A6AC-1754CCEDAAF8}" name="Tabel16" displayName="Tabel16" ref="B36:E48" totalsRowShown="0" headerRowDxfId="145">
  <tableColumns count="4">
    <tableColumn id="1" xr3:uid="{93BB7A3D-D638-4A87-805C-4862C6D772EE}" name="C. Apparatuur" dataDxfId="144"/>
    <tableColumn id="2" xr3:uid="{5947DABB-F5E4-49F2-8B60-6BF32D3B03E7}" name="Aantallen"/>
    <tableColumn id="3" xr3:uid="{05344268-764E-4518-AD49-841F374A4340}" name="Prijs"/>
    <tableColumn id="4" xr3:uid="{A0A4D224-829C-458C-B2F8-B8026A1B38D6}" name="Totaal" dataDxfId="143" dataCellStyle="Valuta">
      <calculatedColumnFormula>Tabel16[[#This Row],[Aantallen]]*Tabel16[[#This Row],[Prijs]]</calculatedColumn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EC78895-ED49-714D-8EF8-CF669D9F21DF}" name="Tabel1311" displayName="Tabel1311" ref="B41:E82" totalsRowShown="0" headerRowDxfId="79" dataDxfId="78">
  <autoFilter ref="B41:E82" xr:uid="{98A24A67-ADA8-2B46-9B40-BE56AB25A26D}">
    <filterColumn colId="0" hiddenButton="1"/>
    <filterColumn colId="1" hiddenButton="1"/>
    <filterColumn colId="2" hiddenButton="1"/>
    <filterColumn colId="3" hiddenButton="1"/>
  </autoFilter>
  <tableColumns count="4">
    <tableColumn id="1" xr3:uid="{36E512E4-7173-4745-AFB8-9146ED5DB790}" name="C. Apparatuur" dataDxfId="77"/>
    <tableColumn id="2" xr3:uid="{A6278BF1-A42B-8142-BB70-92160D4784AD}" name="Aantallen" dataDxfId="76"/>
    <tableColumn id="3" xr3:uid="{62DEB248-DA49-054C-AEB9-5CCF4499EA4B}" name="Prijs" dataDxfId="75"/>
    <tableColumn id="4" xr3:uid="{736CED1C-5DF9-014E-A992-E3717F80B474}" name="Totaal" dataDxfId="74" dataCellStyle="Valuta">
      <calculatedColumnFormula>Tabel1311[[#This Row],[Aantallen]]*Tabel1311[[#This Row],[Prijs]]</calculatedColumnFormula>
    </tableColumn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1F48091-491F-4543-B979-DF44CEF68448}" name="Tabel3912" displayName="Tabel3912" ref="B22:E39" totalsRowShown="0" headerRowDxfId="73" dataDxfId="72" tableBorderDxfId="71">
  <autoFilter ref="B22:E39" xr:uid="{54F5F246-00DF-034C-BBAC-679B4039EB5F}">
    <filterColumn colId="0" hiddenButton="1"/>
    <filterColumn colId="1" hiddenButton="1"/>
    <filterColumn colId="2" hiddenButton="1"/>
    <filterColumn colId="3" hiddenButton="1"/>
  </autoFilter>
  <tableColumns count="4">
    <tableColumn id="1" xr3:uid="{D1018E4A-AD4F-744B-BD5A-F7F1CC8C59A4}" name="B. Éénmalige Installatie kosten" dataDxfId="70"/>
    <tableColumn id="2" xr3:uid="{355FD283-CCCA-B848-B4F1-0A2B44474C1E}" name="Aantallen" dataDxfId="69"/>
    <tableColumn id="3" xr3:uid="{A8822343-8411-D743-BF5F-33045A2A2F4F}" name="Prijs" dataDxfId="68"/>
    <tableColumn id="4" xr3:uid="{53B0C89F-09F8-0C4C-B7FE-3D24BC3FF612}" name="Totaal" dataDxfId="67" dataCellStyle="Valuta">
      <calculatedColumnFormula>Tabel3912[[#This Row],[Aantallen]]*Tabel3912[[#This Row],[Prijs]]</calculatedColumnFormula>
    </tableColumn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60EB08C-B8E0-9B4D-97C5-E54FF60A7510}" name="Tabel351013" displayName="Tabel351013" ref="B7:E20" totalsRowShown="0" headerRowDxfId="66" dataDxfId="65" tableBorderDxfId="64">
  <tableColumns count="4">
    <tableColumn id="1" xr3:uid="{5FF64249-0195-AD44-B032-BC4A5CA57EF6}" name="A. Éénmalige implementatiekosten1" dataDxfId="63"/>
    <tableColumn id="2" xr3:uid="{CF5E7C5F-9762-FD41-939A-4F753D47EC73}" name="Aantallen" dataDxfId="62"/>
    <tableColumn id="3" xr3:uid="{47DEFE02-EE3B-5B45-AFA2-2DBB7E1632BC}" name="Prijs" dataDxfId="61"/>
    <tableColumn id="4" xr3:uid="{833E440A-B5BB-084B-A2A9-7D22CFCBCB6F}" name="Totaal" dataDxfId="60" dataCellStyle="Valuta">
      <calculatedColumnFormula>Tabel351013[[#This Row],[Aantallen]]*Tabel351013[[#This Row],[Prijs]]</calculatedColumnFormula>
    </tableColumn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8D26C18-84D0-6645-B478-798764ACA21A}" name="Tabel131114" displayName="Tabel131114" ref="B41:E82" totalsRowShown="0" headerRowDxfId="59" dataDxfId="58">
  <autoFilter ref="B41:E82" xr:uid="{98A24A67-ADA8-2B46-9B40-BE56AB25A26D}">
    <filterColumn colId="0" hiddenButton="1"/>
    <filterColumn colId="1" hiddenButton="1"/>
    <filterColumn colId="2" hiddenButton="1"/>
    <filterColumn colId="3" hiddenButton="1"/>
  </autoFilter>
  <tableColumns count="4">
    <tableColumn id="1" xr3:uid="{A9635077-FA73-CA46-ACE1-262AE7E7303F}" name="C. Apparatuur" dataDxfId="57"/>
    <tableColumn id="2" xr3:uid="{76934880-2329-F948-B727-23F485B6C5BA}" name="Aantallen" dataDxfId="56"/>
    <tableColumn id="3" xr3:uid="{4C7BD0BD-C55F-144D-A431-315ADC955350}" name="Prijs" dataDxfId="55"/>
    <tableColumn id="4" xr3:uid="{8962A02D-158A-044B-A5FC-90243C46E734}" name="Totaal" dataDxfId="54" dataCellStyle="Valuta">
      <calculatedColumnFormula>Tabel131114[[#This Row],[Aantallen]]*Tabel131114[[#This Row],[Prijs]]</calculatedColumnFormula>
    </tableColumn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EA6EFDE-C1FB-8849-B3E4-8FE0BF0A6635}" name="Tabel391215" displayName="Tabel391215" ref="B22:E39" totalsRowShown="0" headerRowDxfId="53" dataDxfId="52" tableBorderDxfId="51">
  <autoFilter ref="B22:E39" xr:uid="{54F5F246-00DF-034C-BBAC-679B4039EB5F}">
    <filterColumn colId="0" hiddenButton="1"/>
    <filterColumn colId="1" hiddenButton="1"/>
    <filterColumn colId="2" hiddenButton="1"/>
    <filterColumn colId="3" hiddenButton="1"/>
  </autoFilter>
  <tableColumns count="4">
    <tableColumn id="1" xr3:uid="{8165DE1E-BD80-B14B-B51F-9D10165CB3BD}" name="B. Éénmalige Installatie kosten" dataDxfId="50"/>
    <tableColumn id="2" xr3:uid="{254D9364-8018-A848-80C8-54CE845E134F}" name="Aantallen" dataDxfId="49"/>
    <tableColumn id="3" xr3:uid="{BB8BEA65-8D7F-E44B-9789-88CFD4D7E4E2}" name="Prijs" dataDxfId="48"/>
    <tableColumn id="4" xr3:uid="{A0CC8999-B661-C04A-9831-A1E0CBDF0825}" name="Totaal" dataDxfId="47" dataCellStyle="Valuta">
      <calculatedColumnFormula>Tabel391215[[#This Row],[Aantallen]]*Tabel391215[[#This Row],[Prijs]]</calculatedColumnFormula>
    </tableColumn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6BB3140-FBA0-A643-B326-F67DF9445325}" name="Tabel35101316" displayName="Tabel35101316" ref="B7:E20" totalsRowShown="0" headerRowDxfId="46" dataDxfId="45" tableBorderDxfId="44">
  <tableColumns count="4">
    <tableColumn id="1" xr3:uid="{054D2CC1-F40C-964A-A785-1FD1831E8BB6}" name="A. Éénmalige implementatiekosten1" dataDxfId="43"/>
    <tableColumn id="2" xr3:uid="{F7E1DCA2-1464-6F4B-94C6-5A7AEBCFC48B}" name="Aantallen" dataDxfId="42"/>
    <tableColumn id="3" xr3:uid="{C8BC8035-2065-CF48-9655-AD73C872F653}" name="Prijs" dataDxfId="41"/>
    <tableColumn id="4" xr3:uid="{E3942CD8-C42E-334F-A875-C398E5DAA589}" name="Totaal" dataDxfId="40" dataCellStyle="Valuta">
      <calculatedColumnFormula>Tabel35101316[[#This Row],[Aantallen]]*Tabel35101316[[#This Row],[Prijs]]</calculatedColumnFormula>
    </tableColumn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58340A-E721-2F44-85DC-2BA81E7AA0F9}" name="Tabel13" displayName="Tabel13" ref="B41:E83" totalsRowShown="0" headerRowDxfId="39" dataDxfId="38">
  <autoFilter ref="B41:E83" xr:uid="{98A24A67-ADA8-2B46-9B40-BE56AB25A26D}">
    <filterColumn colId="0" hiddenButton="1"/>
    <filterColumn colId="1" hiddenButton="1"/>
    <filterColumn colId="2" hiddenButton="1"/>
    <filterColumn colId="3" hiddenButton="1"/>
  </autoFilter>
  <tableColumns count="4">
    <tableColumn id="1" xr3:uid="{1AB9E710-1DC1-644E-B4F4-526CDB5FB5C6}" name="C. Apparatuur" dataDxfId="37"/>
    <tableColumn id="2" xr3:uid="{1C11A9C8-3E90-7F43-B332-EC4038EF682E}" name="Aantallen" dataDxfId="36"/>
    <tableColumn id="3" xr3:uid="{4557FD2D-E2F5-E340-BD7C-1FE6BEA45244}" name="Prijs" dataDxfId="35"/>
    <tableColumn id="4" xr3:uid="{D65C5E4E-1562-654C-A850-47653A8B4BA4}" name="Totaal" dataDxfId="34" dataCellStyle="Valuta">
      <calculatedColumnFormula>Tabel13[[#This Row],[Aantallen]]*Tabel13[[#This Row],[Prijs]]</calculatedColumnFormula>
    </tableColumn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5109682-6F08-7847-B268-9285FF0B4FFD}" name="Tabel39" displayName="Tabel39" ref="B22:E39" totalsRowShown="0" headerRowDxfId="33" dataDxfId="32" tableBorderDxfId="31">
  <autoFilter ref="B22:E39" xr:uid="{54F5F246-00DF-034C-BBAC-679B4039EB5F}">
    <filterColumn colId="0" hiddenButton="1"/>
    <filterColumn colId="1" hiddenButton="1"/>
    <filterColumn colId="2" hiddenButton="1"/>
    <filterColumn colId="3" hiddenButton="1"/>
  </autoFilter>
  <tableColumns count="4">
    <tableColumn id="1" xr3:uid="{FFCF9100-5BFC-F64F-971D-39B77C40BD0E}" name="B. Éénmalige Installatie kosten" dataDxfId="30"/>
    <tableColumn id="2" xr3:uid="{FCB89AC9-35B3-8848-A28A-E0A1C6779FCF}" name="Aantallen" dataDxfId="29"/>
    <tableColumn id="3" xr3:uid="{176C4146-9C7D-8348-B8BE-4FEC62422AA1}" name="Prijs" dataDxfId="28"/>
    <tableColumn id="4" xr3:uid="{40F0A197-A437-F245-82FB-EB67AF23A989}" name="Totaal" dataDxfId="27" dataCellStyle="Valuta">
      <calculatedColumnFormula>Tabel39[[#This Row],[Aantallen]]*Tabel39[[#This Row],[Prijs]]</calculatedColumnFormula>
    </tableColumn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50459E6-D1FF-AA49-97F6-89C8BA424AB9}" name="Tabel3510" displayName="Tabel3510" ref="B7:E20" totalsRowShown="0" headerRowDxfId="26" dataDxfId="25" tableBorderDxfId="24">
  <tableColumns count="4">
    <tableColumn id="1" xr3:uid="{F2C0ECE3-1641-0541-BAE6-850582DBE8FE}" name="A. Éénmalige implementatiekosten1" dataDxfId="23"/>
    <tableColumn id="2" xr3:uid="{64CCB8F9-0B25-C542-A38F-286F21685B85}" name="Aantallen" dataDxfId="22"/>
    <tableColumn id="3" xr3:uid="{3C2A1D86-0ADA-3F4A-9DEF-7EB893894039}" name="Prijs" dataDxfId="21"/>
    <tableColumn id="4" xr3:uid="{D917DA11-A19B-8743-8463-BAFC10D35D91}" name="Totaal" dataDxfId="20" dataCellStyle="Valuta">
      <calculatedColumnFormula>Tabel3510[[#This Row],[Aantallen]]*Tabel3510[[#This Row],[Prijs]]</calculatedColumnFormula>
    </tableColumn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26CD8F5-A64D-E14D-8823-62ABA86121F3}" name="Tabel13111420" displayName="Tabel13111420" ref="B41:E82" totalsRowShown="0" headerRowDxfId="19" dataDxfId="18">
  <autoFilter ref="B41:E82" xr:uid="{98A24A67-ADA8-2B46-9B40-BE56AB25A26D}">
    <filterColumn colId="0" hiddenButton="1"/>
    <filterColumn colId="1" hiddenButton="1"/>
    <filterColumn colId="2" hiddenButton="1"/>
    <filterColumn colId="3" hiddenButton="1"/>
  </autoFilter>
  <tableColumns count="4">
    <tableColumn id="1" xr3:uid="{DCCBB967-AFE3-3049-B939-F815F4B4BBFF}" name="C. Apparatuur" dataDxfId="17"/>
    <tableColumn id="2" xr3:uid="{504042A4-2C70-FD45-BBFE-369E21A2D1EF}" name="Aantallen" dataDxfId="16"/>
    <tableColumn id="3" xr3:uid="{03583097-9AD2-A143-9326-621E4AF4749D}" name="Prijs" dataDxfId="15"/>
    <tableColumn id="4" xr3:uid="{BB804C73-87F7-564D-8B29-992C48534C42}" name="Totaal" dataDxfId="14" dataCellStyle="Valuta">
      <calculatedColumnFormula>Tabel13111420[[#This Row],[Aantallen]]*Tabel13111420[[#This Row],[Prijs]]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E7BB0AD-B459-4583-911D-5C5237234221}" name="Tabel37" displayName="Tabel37" ref="B21:E33" totalsRowShown="0" headerRowDxfId="142" tableBorderDxfId="141">
  <tableColumns count="4">
    <tableColumn id="1" xr3:uid="{09799C9D-18F2-4EF8-BE48-93BE9310AC61}" name="B. Éénmalige Installatie kosten" dataDxfId="140"/>
    <tableColumn id="2" xr3:uid="{6A8223C0-E7E0-4B7A-809E-AE9EC9BB0601}" name="Aantallen"/>
    <tableColumn id="3" xr3:uid="{0325186F-2A27-412D-A350-33126D10C4BB}" name="Prijs"/>
    <tableColumn id="4" xr3:uid="{9B0D4E8C-D5BE-4610-AFA7-4E3FAF84137A}" name="Totaal" dataDxfId="139" dataCellStyle="Valuta">
      <calculatedColumnFormula>Tabel37[[#This Row],[Aantallen]]*Tabel37[[#This Row],[Prijs]]</calculatedColumnFormula>
    </tableColumn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05B247C-8AA6-A24D-8C05-BC057EA6C40D}" name="Tabel39121521" displayName="Tabel39121521" ref="B22:E39" totalsRowShown="0" headerRowDxfId="13" dataDxfId="12" tableBorderDxfId="11">
  <autoFilter ref="B22:E39" xr:uid="{54F5F246-00DF-034C-BBAC-679B4039EB5F}">
    <filterColumn colId="0" hiddenButton="1"/>
    <filterColumn colId="1" hiddenButton="1"/>
    <filterColumn colId="2" hiddenButton="1"/>
    <filterColumn colId="3" hiddenButton="1"/>
  </autoFilter>
  <tableColumns count="4">
    <tableColumn id="1" xr3:uid="{61317005-5B53-1049-BE29-77FFBCD01EB3}" name="B. Éénmalige Installatie kosten" dataDxfId="10"/>
    <tableColumn id="2" xr3:uid="{71C7BDF5-B662-C64A-BC49-BEA46638EC42}" name="Aantallen" dataDxfId="9"/>
    <tableColumn id="3" xr3:uid="{9DBC3B8D-2BD0-3A45-A6FE-BBC2BD50267A}" name="Prijs" dataDxfId="8"/>
    <tableColumn id="4" xr3:uid="{77040E68-FE39-604A-8D82-5521A4BFD963}" name="Totaal" dataDxfId="7" dataCellStyle="Valuta">
      <calculatedColumnFormula>Tabel39121521[[#This Row],[Aantallen]]*Tabel39121521[[#This Row],[Prijs]]</calculatedColumnFormula>
    </tableColumn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B4276AA-248B-1F4F-BCC7-E942169776B6}" name="Tabel3510131622" displayName="Tabel3510131622" ref="B7:E20" totalsRowShown="0" headerRowDxfId="6" dataDxfId="5" tableBorderDxfId="4">
  <tableColumns count="4">
    <tableColumn id="1" xr3:uid="{4E3313E3-3392-A041-BE51-0888145754B8}" name="A. Éénmalige implementatiekosten1" dataDxfId="3"/>
    <tableColumn id="2" xr3:uid="{E927D687-6BFF-F64A-9814-8A36E9DAFC0D}" name="Aantallen" dataDxfId="2"/>
    <tableColumn id="3" xr3:uid="{F69A6FDB-7D95-2549-A19F-52BFD9376746}" name="Prijs" dataDxfId="1"/>
    <tableColumn id="4" xr3:uid="{11445988-D314-8141-A76A-34C884DE22F8}" name="Totaal" dataDxfId="0" dataCellStyle="Valuta">
      <calculatedColumnFormula>Tabel3510131622[[#This Row],[Aantallen]]*Tabel3510131622[[#This Row],[Prijs]]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9458956-DC6E-404D-BB05-9D9C4BF10B32}" name="Tabel358" displayName="Tabel358" ref="B5:T17" totalsRowShown="0" headerRowDxfId="138" tableBorderDxfId="137">
  <tableColumns count="19">
    <tableColumn id="1" xr3:uid="{F142CE35-4F46-4959-BF74-2CEF50F08795}" name="A. Éénmalige implementatiekosten1" dataDxfId="136"/>
    <tableColumn id="2" xr3:uid="{8EB382F6-CC76-4EF9-A4B0-B9559210E6A6}" name="Aantallen"/>
    <tableColumn id="3" xr3:uid="{2E44C58A-AE9A-4A75-BE86-F89BB54E40C6}" name="Prijs"/>
    <tableColumn id="4" xr3:uid="{10CD45C9-075B-4FCA-8063-0E945DC280E3}" name="Totaal" dataDxfId="135" dataCellStyle="Valuta">
      <calculatedColumnFormula>Tabel358[[#This Row],[Aantallen]]*Tabel358[[#This Row],[Prijs]]</calculatedColumnFormula>
    </tableColumn>
    <tableColumn id="5" xr3:uid="{C387C749-CA47-4F89-9135-76B451AC60DB}" name="Aantallen2" dataDxfId="134"/>
    <tableColumn id="6" xr3:uid="{B7D17FB4-9947-43FF-8FEB-93E3333EB61A}" name="Prijs3" dataDxfId="133" dataCellStyle="Valuta"/>
    <tableColumn id="7" xr3:uid="{4DDA02B6-9305-4F03-9DA9-987B6AF9DD36}" name="Totaal4" dataDxfId="132" dataCellStyle="Valuta"/>
    <tableColumn id="8" xr3:uid="{AE84B2AD-BE10-4242-B784-E6C644B649DF}" name="Aantallen5" dataDxfId="131"/>
    <tableColumn id="9" xr3:uid="{53F8361A-B5DB-4E38-97D0-E99C3621D3AE}" name="Prijs6" dataDxfId="130" dataCellStyle="Valuta"/>
    <tableColumn id="10" xr3:uid="{AB3A7213-8581-411A-9D75-FD235A87DC34}" name="Totaal7" dataDxfId="129" dataCellStyle="Valuta"/>
    <tableColumn id="11" xr3:uid="{0A0FD106-8659-4786-A26C-D2582E440CB2}" name="Aantallen8" dataDxfId="128"/>
    <tableColumn id="12" xr3:uid="{FECE5971-B16C-40AF-93D4-5DD9BF315B95}" name="Prijs9" dataDxfId="127" dataCellStyle="Valuta"/>
    <tableColumn id="13" xr3:uid="{DF77EA6F-156E-4FDB-9DCA-251CCEB6BBC3}" name="Totaal10" dataDxfId="126" dataCellStyle="Valuta"/>
    <tableColumn id="14" xr3:uid="{DA616D93-DAF7-4C5D-B0AE-40D964AD92F2}" name="Aantallen11" dataDxfId="125"/>
    <tableColumn id="15" xr3:uid="{E9146DC0-1B76-49B7-BA83-AEBA9ABB5CF9}" name="Prijs12" dataDxfId="124" dataCellStyle="Valuta"/>
    <tableColumn id="16" xr3:uid="{CD8BD3A5-03D5-4550-9915-896F0C7C3CE4}" name="Totaal13" dataDxfId="123" dataCellStyle="Valuta"/>
    <tableColumn id="17" xr3:uid="{EF74372A-756E-48BE-9023-A5C4E61F3A03}" name="Aantallen14" dataDxfId="122"/>
    <tableColumn id="18" xr3:uid="{6C52B44E-3BEF-4152-A5E2-70837ABF7DEB}" name="Prijs15" dataDxfId="121" dataCellStyle="Valuta"/>
    <tableColumn id="19" xr3:uid="{FA1DFABB-E52D-464D-AFDC-30194142B7EC}" name="Totaal16" dataDxfId="120" dataCellStyle="Valuta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A24A67-ADA8-2B46-9B40-BE56AB25A26D}" name="Tabel1" displayName="Tabel1" ref="B41:E82" totalsRowShown="0" headerRowDxfId="119" dataDxfId="118">
  <autoFilter ref="B41:E82" xr:uid="{98A24A67-ADA8-2B46-9B40-BE56AB25A26D}">
    <filterColumn colId="0" hiddenButton="1"/>
    <filterColumn colId="1" hiddenButton="1"/>
    <filterColumn colId="2" hiddenButton="1"/>
    <filterColumn colId="3" hiddenButton="1"/>
  </autoFilter>
  <tableColumns count="4">
    <tableColumn id="1" xr3:uid="{70365175-9AE7-FC42-AF68-D546CF740276}" name="C. Apparatuur" dataDxfId="117"/>
    <tableColumn id="2" xr3:uid="{1317BCA8-2FBE-764D-89C6-FE3E1E2EADAB}" name="Aantallen" dataDxfId="116"/>
    <tableColumn id="3" xr3:uid="{35FFA36E-E312-4646-9D1B-2BE32F9620E3}" name="Prijs" dataDxfId="115"/>
    <tableColumn id="4" xr3:uid="{14F76F9B-5258-464A-A1A9-496CB9EF0E7C}" name="Totaal" dataDxfId="114" dataCellStyle="Valuta">
      <calculatedColumnFormula>Tabel1[[#This Row],[Aantallen]]*Tabel1[[#This Row],[Prijs]]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F5F246-00DF-034C-BBAC-679B4039EB5F}" name="Tabel3" displayName="Tabel3" ref="B22:E39" totalsRowShown="0" headerRowDxfId="113" dataDxfId="112" tableBorderDxfId="111">
  <autoFilter ref="B22:E39" xr:uid="{54F5F246-00DF-034C-BBAC-679B4039EB5F}">
    <filterColumn colId="0" hiddenButton="1"/>
    <filterColumn colId="1" hiddenButton="1"/>
    <filterColumn colId="2" hiddenButton="1"/>
    <filterColumn colId="3" hiddenButton="1"/>
  </autoFilter>
  <tableColumns count="4">
    <tableColumn id="1" xr3:uid="{B6CC3947-D81F-554E-812D-9EFDD0DCA113}" name="B. Éénmalige Installatie kosten" dataDxfId="110"/>
    <tableColumn id="2" xr3:uid="{3839DAAB-CC76-9141-8D33-DC2D57D3C029}" name="Aantallen" dataDxfId="109"/>
    <tableColumn id="3" xr3:uid="{F34F491F-4D49-D545-AC31-250E8DB5702B}" name="Prijs" dataDxfId="108"/>
    <tableColumn id="4" xr3:uid="{B0C3CFB0-20CD-4242-B114-CD523AC4C53C}" name="Totaal" dataDxfId="107" dataCellStyle="Valuta">
      <calculatedColumnFormula>Tabel3[[#This Row],[Aantallen]]*Tabel3[[#This Row],[Prijs]]</calculatedColumnFormula>
    </tableColumn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F96CA2-4593-45FF-9549-6A3F0E71BA3B}" name="Tabel35" displayName="Tabel35" ref="B7:E20" totalsRowShown="0" headerRowDxfId="106" dataDxfId="105" tableBorderDxfId="104">
  <tableColumns count="4">
    <tableColumn id="1" xr3:uid="{E38E0762-CB46-4473-A678-8C372329E0B5}" name="A. Éénmalige implementatiekosten1" dataDxfId="103"/>
    <tableColumn id="2" xr3:uid="{4F626F28-4BA8-4464-851E-9494CE41197B}" name="Aantallen" dataDxfId="102"/>
    <tableColumn id="3" xr3:uid="{34805575-A958-4B0E-B673-B5D766301AE3}" name="Prijs" dataDxfId="101"/>
    <tableColumn id="4" xr3:uid="{CB95C85E-932C-487A-9DEB-B1D0573B0A0F}" name="Totaal" dataDxfId="100" dataCellStyle="Valuta">
      <calculatedColumnFormula>Tabel35[[#This Row],[Aantallen]]*Tabel35[[#This Row],[Prijs]]</calculatedColumnFormula>
    </tableColumn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941239E-5A40-4946-9E8C-AF612911E3E9}" name="Tabel117" displayName="Tabel117" ref="B41:E83" totalsRowShown="0" headerRowDxfId="99" dataDxfId="98">
  <autoFilter ref="B41:E83" xr:uid="{98A24A67-ADA8-2B46-9B40-BE56AB25A26D}">
    <filterColumn colId="0" hiddenButton="1"/>
    <filterColumn colId="1" hiddenButton="1"/>
    <filterColumn colId="2" hiddenButton="1"/>
    <filterColumn colId="3" hiddenButton="1"/>
  </autoFilter>
  <tableColumns count="4">
    <tableColumn id="1" xr3:uid="{D0BAE192-A63C-AB42-ACF3-2D5409A3CE17}" name="C. Apparatuur" dataDxfId="97"/>
    <tableColumn id="2" xr3:uid="{C76391BA-CA96-384B-B830-58F6807169A8}" name="Aantallen" dataDxfId="96"/>
    <tableColumn id="3" xr3:uid="{4E6A492C-9970-8640-8E5D-2471408DA4BC}" name="Prijs" dataDxfId="95"/>
    <tableColumn id="4" xr3:uid="{904C8B65-E89D-4B4C-B4B2-2046A8ECD087}" name="Totaal" dataDxfId="94" dataCellStyle="Valuta">
      <calculatedColumnFormula>Tabel117[[#This Row],[Aantallen]]*Tabel117[[#This Row],[Prijs]]</calculatedColumnFormula>
    </tableColumn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6370209-42CF-DF41-9373-59B4AC2970DF}" name="Tabel318" displayName="Tabel318" ref="B22:E39" totalsRowShown="0" headerRowDxfId="93" dataDxfId="92" tableBorderDxfId="91">
  <autoFilter ref="B22:E39" xr:uid="{54F5F246-00DF-034C-BBAC-679B4039EB5F}">
    <filterColumn colId="0" hiddenButton="1"/>
    <filterColumn colId="1" hiddenButton="1"/>
    <filterColumn colId="2" hiddenButton="1"/>
    <filterColumn colId="3" hiddenButton="1"/>
  </autoFilter>
  <tableColumns count="4">
    <tableColumn id="1" xr3:uid="{5560477B-23D1-3C4D-A2A9-DBE522346CC9}" name="B. Éénmalige Installatie kosten" dataDxfId="90"/>
    <tableColumn id="2" xr3:uid="{D894F91A-83FF-DA49-B7E8-6BB9F30BD345}" name="Aantallen" dataDxfId="89"/>
    <tableColumn id="3" xr3:uid="{6E1620D7-CB13-E24F-8073-E7A67A2F43DE}" name="Prijs" dataDxfId="88"/>
    <tableColumn id="4" xr3:uid="{12906575-120C-FD47-8EA6-D108F8B3C982}" name="Totaal" dataDxfId="87" dataCellStyle="Valuta">
      <calculatedColumnFormula>Tabel318[[#This Row],[Aantallen]]*Tabel318[[#This Row],[Prijs]]</calculatedColumnFormula>
    </tableColumn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0B05EBF-77E1-7F4F-A9B5-B4DC8D768B13}" name="Tabel3519" displayName="Tabel3519" ref="B7:E20" totalsRowShown="0" headerRowDxfId="86" dataDxfId="85" tableBorderDxfId="84">
  <tableColumns count="4">
    <tableColumn id="1" xr3:uid="{808F30A7-118E-844C-BC94-C95601E4262A}" name="A. Éénmalige implementatiekosten1" dataDxfId="83"/>
    <tableColumn id="2" xr3:uid="{9FFAB32B-EB7A-C84B-9D16-8FC0351F154E}" name="Aantallen" dataDxfId="82"/>
    <tableColumn id="3" xr3:uid="{3934E89B-DF83-A74D-9C73-50F251B3C530}" name="Prijs" dataDxfId="81"/>
    <tableColumn id="4" xr3:uid="{AA739212-1231-BC40-AB68-DB56149E62CE}" name="Totaal" dataDxfId="80" dataCellStyle="Valuta">
      <calculatedColumnFormula>Tabel3519[[#This Row],[Aantallen]]*Tabel3519[[#This Row],[Prijs]]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table" Target="../tables/table21.xml"/><Relationship Id="rId4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6"/>
  <sheetViews>
    <sheetView tabSelected="1" zoomScale="112" zoomScaleNormal="93" workbookViewId="0">
      <selection activeCell="B23" sqref="B23:L24"/>
    </sheetView>
  </sheetViews>
  <sheetFormatPr baseColWidth="10" defaultColWidth="9.1640625" defaultRowHeight="15" x14ac:dyDescent="0.2"/>
  <cols>
    <col min="1" max="1" width="14.6640625" style="16" bestFit="1" customWidth="1"/>
    <col min="2" max="2" width="80.1640625" style="1" customWidth="1"/>
    <col min="3" max="3" width="4.1640625" style="1" customWidth="1"/>
    <col min="4" max="11" width="15.1640625" style="1" customWidth="1"/>
    <col min="12" max="12" width="22.6640625" style="1" bestFit="1" customWidth="1"/>
    <col min="13" max="13" width="26.5" style="1" customWidth="1"/>
    <col min="14" max="16384" width="9.1640625" style="1"/>
  </cols>
  <sheetData>
    <row r="2" spans="1:25" ht="19" x14ac:dyDescent="0.2">
      <c r="A2" s="15"/>
      <c r="B2" s="3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</row>
    <row r="3" spans="1:25" ht="19" x14ac:dyDescent="0.2">
      <c r="A3" s="13"/>
      <c r="B3" s="3" t="s">
        <v>30</v>
      </c>
      <c r="C3" s="5"/>
      <c r="D3" s="5"/>
      <c r="E3" s="5"/>
      <c r="F3" s="5"/>
      <c r="G3" s="5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">
      <c r="A4" s="1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2" customFormat="1" ht="16" thickBot="1" x14ac:dyDescent="0.25">
      <c r="A5" s="1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7" x14ac:dyDescent="0.2">
      <c r="A6" s="15" t="s">
        <v>22</v>
      </c>
      <c r="B6" s="186" t="s">
        <v>28</v>
      </c>
      <c r="C6" s="187"/>
      <c r="D6" s="58" t="s">
        <v>63</v>
      </c>
      <c r="E6" s="58" t="s">
        <v>64</v>
      </c>
      <c r="F6" s="58" t="s">
        <v>65</v>
      </c>
      <c r="G6" s="58" t="s">
        <v>66</v>
      </c>
      <c r="H6" s="58" t="s">
        <v>62</v>
      </c>
      <c r="I6" s="61" t="s">
        <v>67</v>
      </c>
      <c r="J6" s="58" t="s">
        <v>150</v>
      </c>
      <c r="K6" s="61" t="s">
        <v>151</v>
      </c>
      <c r="L6" s="60" t="s">
        <v>0</v>
      </c>
      <c r="M6" s="59" t="s">
        <v>25</v>
      </c>
      <c r="N6" s="4"/>
      <c r="O6" s="4"/>
      <c r="P6" s="4"/>
      <c r="Q6" s="4"/>
      <c r="R6" s="4"/>
      <c r="S6" s="4"/>
    </row>
    <row r="7" spans="1:25" x14ac:dyDescent="0.2">
      <c r="A7" s="15" t="s">
        <v>17</v>
      </c>
      <c r="B7" s="191" t="s">
        <v>88</v>
      </c>
      <c r="C7" s="192"/>
      <c r="D7" s="65">
        <f>'P 1 Houtplein'!E8</f>
        <v>10</v>
      </c>
      <c r="E7" s="65">
        <f>'P 3 Appelaar'!$E8</f>
        <v>10</v>
      </c>
      <c r="F7" s="65">
        <f>'P 3 Appelaar'!$E8</f>
        <v>10</v>
      </c>
      <c r="G7" s="65">
        <f>'P 4 De Kamp'!$E8</f>
        <v>10</v>
      </c>
      <c r="H7" s="65">
        <f>'P 5 De Dreef'!$E8</f>
        <v>10</v>
      </c>
      <c r="I7" s="85">
        <f>'P 6 Cronjé'!$E8</f>
        <v>10</v>
      </c>
      <c r="J7" s="65">
        <f>I7</f>
        <v>10</v>
      </c>
      <c r="K7" s="65">
        <f>J7</f>
        <v>10</v>
      </c>
      <c r="L7" s="64">
        <f>SUM(D7:I7)</f>
        <v>60</v>
      </c>
      <c r="M7" s="23"/>
      <c r="N7" s="4"/>
      <c r="O7" s="4"/>
      <c r="P7" s="4"/>
      <c r="Q7" s="4"/>
      <c r="R7" s="4"/>
      <c r="S7" s="4"/>
    </row>
    <row r="8" spans="1:25" x14ac:dyDescent="0.2">
      <c r="A8" s="15" t="s">
        <v>18</v>
      </c>
      <c r="B8" s="191" t="s">
        <v>89</v>
      </c>
      <c r="C8" s="192"/>
      <c r="D8" s="65">
        <f>'P 1 Houtplein'!E9</f>
        <v>10</v>
      </c>
      <c r="E8" s="65">
        <f>'P 2 Raaks'!E9</f>
        <v>10</v>
      </c>
      <c r="F8" s="65">
        <f>'P 3 Appelaar'!$E9</f>
        <v>10</v>
      </c>
      <c r="G8" s="65">
        <f>'P 4 De Kamp'!$E9</f>
        <v>10</v>
      </c>
      <c r="H8" s="65">
        <f>'P 5 De Dreef'!$E9</f>
        <v>10</v>
      </c>
      <c r="I8" s="85">
        <f>'P 6 Cronjé'!$E9</f>
        <v>10</v>
      </c>
      <c r="J8" s="65">
        <f t="shared" ref="J8:K18" si="0">I8</f>
        <v>10</v>
      </c>
      <c r="K8" s="65">
        <f t="shared" si="0"/>
        <v>10</v>
      </c>
      <c r="L8" s="64">
        <f t="shared" ref="L8:L18" si="1">SUM(D8:I8)</f>
        <v>60</v>
      </c>
      <c r="M8" s="23"/>
      <c r="N8" s="4"/>
      <c r="O8" s="4"/>
      <c r="P8" s="4"/>
      <c r="Q8" s="4"/>
      <c r="R8" s="4"/>
      <c r="S8" s="4"/>
    </row>
    <row r="9" spans="1:25" x14ac:dyDescent="0.2">
      <c r="A9" s="15" t="s">
        <v>19</v>
      </c>
      <c r="B9" s="192" t="s">
        <v>90</v>
      </c>
      <c r="C9" s="199"/>
      <c r="D9" s="65">
        <f>'P 1 Houtplein'!E10</f>
        <v>10</v>
      </c>
      <c r="E9" s="65">
        <f>'P 2 Raaks'!E10</f>
        <v>10</v>
      </c>
      <c r="F9" s="65">
        <f>'P 3 Appelaar'!$E10</f>
        <v>10</v>
      </c>
      <c r="G9" s="65">
        <f>'P 4 De Kamp'!$E10</f>
        <v>10</v>
      </c>
      <c r="H9" s="65">
        <f>'P 5 De Dreef'!$E10</f>
        <v>10</v>
      </c>
      <c r="I9" s="85">
        <f>'P 6 Cronjé'!$E10</f>
        <v>10</v>
      </c>
      <c r="J9" s="65">
        <f t="shared" si="0"/>
        <v>10</v>
      </c>
      <c r="K9" s="65">
        <f t="shared" si="0"/>
        <v>10</v>
      </c>
      <c r="L9" s="64">
        <f t="shared" si="1"/>
        <v>60</v>
      </c>
      <c r="M9" s="23"/>
      <c r="N9" s="4"/>
      <c r="O9" s="4"/>
      <c r="P9" s="4"/>
      <c r="Q9" s="4"/>
      <c r="R9" s="4"/>
      <c r="S9" s="4"/>
    </row>
    <row r="10" spans="1:25" x14ac:dyDescent="0.2">
      <c r="A10" s="15" t="s">
        <v>20</v>
      </c>
      <c r="B10" s="192" t="s">
        <v>113</v>
      </c>
      <c r="C10" s="199"/>
      <c r="D10" s="65">
        <f>'P 1 Houtplein'!E11</f>
        <v>10</v>
      </c>
      <c r="E10" s="65">
        <f>'P 2 Raaks'!E11</f>
        <v>10</v>
      </c>
      <c r="F10" s="65">
        <f>'P 3 Appelaar'!$E11</f>
        <v>10</v>
      </c>
      <c r="G10" s="65">
        <f>'P 4 De Kamp'!$E11</f>
        <v>10</v>
      </c>
      <c r="H10" s="65">
        <f>'P 5 De Dreef'!$E11</f>
        <v>10</v>
      </c>
      <c r="I10" s="85">
        <f>'P 6 Cronjé'!$E11</f>
        <v>10</v>
      </c>
      <c r="J10" s="65">
        <f t="shared" si="0"/>
        <v>10</v>
      </c>
      <c r="K10" s="65">
        <f t="shared" si="0"/>
        <v>10</v>
      </c>
      <c r="L10" s="64">
        <f t="shared" si="1"/>
        <v>60</v>
      </c>
      <c r="M10" s="23"/>
      <c r="N10" s="4"/>
      <c r="O10" s="4"/>
      <c r="P10" s="4"/>
      <c r="Q10" s="4"/>
      <c r="R10" s="4"/>
      <c r="S10" s="4"/>
    </row>
    <row r="11" spans="1:25" x14ac:dyDescent="0.2">
      <c r="A11" s="15" t="s">
        <v>21</v>
      </c>
      <c r="B11" s="191" t="s">
        <v>91</v>
      </c>
      <c r="C11" s="192"/>
      <c r="D11" s="65">
        <f>'P 1 Houtplein'!E12</f>
        <v>10</v>
      </c>
      <c r="E11" s="65">
        <f>'P 2 Raaks'!E12</f>
        <v>10</v>
      </c>
      <c r="F11" s="65">
        <f>'P 3 Appelaar'!$E12</f>
        <v>10</v>
      </c>
      <c r="G11" s="65">
        <f>'P 4 De Kamp'!$E12</f>
        <v>10</v>
      </c>
      <c r="H11" s="65">
        <f>'P 5 De Dreef'!$E12</f>
        <v>10</v>
      </c>
      <c r="I11" s="85">
        <f>'P 6 Cronjé'!$E12</f>
        <v>10</v>
      </c>
      <c r="J11" s="65">
        <f t="shared" si="0"/>
        <v>10</v>
      </c>
      <c r="K11" s="65">
        <f t="shared" si="0"/>
        <v>10</v>
      </c>
      <c r="L11" s="64">
        <f t="shared" si="1"/>
        <v>60</v>
      </c>
      <c r="M11" s="23"/>
      <c r="N11" s="4"/>
      <c r="O11" s="4"/>
      <c r="P11" s="4"/>
      <c r="Q11" s="4"/>
      <c r="R11" s="4"/>
      <c r="S11" s="4"/>
    </row>
    <row r="12" spans="1:25" x14ac:dyDescent="0.2">
      <c r="A12" s="15" t="s">
        <v>26</v>
      </c>
      <c r="B12" s="193" t="s">
        <v>92</v>
      </c>
      <c r="C12" s="194"/>
      <c r="D12" s="65">
        <f>'P 1 Houtplein'!E13</f>
        <v>10</v>
      </c>
      <c r="E12" s="65">
        <f>'P 2 Raaks'!E13</f>
        <v>10</v>
      </c>
      <c r="F12" s="65">
        <f>'P 3 Appelaar'!$E13</f>
        <v>10</v>
      </c>
      <c r="G12" s="65">
        <f>'P 4 De Kamp'!$E13</f>
        <v>10</v>
      </c>
      <c r="H12" s="65">
        <f>'P 5 De Dreef'!$E13</f>
        <v>10</v>
      </c>
      <c r="I12" s="85">
        <f>'P 6 Cronjé'!$E13</f>
        <v>10</v>
      </c>
      <c r="J12" s="65">
        <f t="shared" si="0"/>
        <v>10</v>
      </c>
      <c r="K12" s="65">
        <f t="shared" si="0"/>
        <v>10</v>
      </c>
      <c r="L12" s="64">
        <f t="shared" si="1"/>
        <v>60</v>
      </c>
      <c r="M12" s="23"/>
      <c r="N12" s="10"/>
      <c r="O12" s="10"/>
      <c r="P12" s="10"/>
      <c r="Q12" s="10"/>
      <c r="R12" s="10"/>
      <c r="S12" s="4"/>
    </row>
    <row r="13" spans="1:25" x14ac:dyDescent="0.2">
      <c r="A13" s="15" t="s">
        <v>31</v>
      </c>
      <c r="B13" s="195" t="s">
        <v>93</v>
      </c>
      <c r="C13" s="196"/>
      <c r="D13" s="65">
        <f>'P 1 Houtplein'!E14</f>
        <v>10</v>
      </c>
      <c r="E13" s="65">
        <f>'P 2 Raaks'!E14</f>
        <v>10</v>
      </c>
      <c r="F13" s="65">
        <f>'P 3 Appelaar'!$E14</f>
        <v>10</v>
      </c>
      <c r="G13" s="65">
        <f>'P 4 De Kamp'!$E14</f>
        <v>10</v>
      </c>
      <c r="H13" s="65">
        <f>'P 5 De Dreef'!$E14</f>
        <v>10</v>
      </c>
      <c r="I13" s="85">
        <f>'P 6 Cronjé'!$E14</f>
        <v>10</v>
      </c>
      <c r="J13" s="65">
        <f t="shared" si="0"/>
        <v>10</v>
      </c>
      <c r="K13" s="65">
        <f t="shared" si="0"/>
        <v>10</v>
      </c>
      <c r="L13" s="64">
        <f t="shared" si="1"/>
        <v>60</v>
      </c>
      <c r="M13" s="23"/>
      <c r="N13" s="11"/>
      <c r="O13" s="11"/>
      <c r="P13" s="11"/>
      <c r="Q13" s="11"/>
      <c r="R13" s="11"/>
      <c r="S13" s="4"/>
    </row>
    <row r="14" spans="1:25" x14ac:dyDescent="0.2">
      <c r="A14" s="15" t="s">
        <v>32</v>
      </c>
      <c r="B14" s="195" t="s">
        <v>94</v>
      </c>
      <c r="C14" s="196"/>
      <c r="D14" s="65">
        <f>'P 1 Houtplein'!E15</f>
        <v>10</v>
      </c>
      <c r="E14" s="65">
        <f>'P 2 Raaks'!E15</f>
        <v>10</v>
      </c>
      <c r="F14" s="65">
        <f>'P 3 Appelaar'!$E15</f>
        <v>10</v>
      </c>
      <c r="G14" s="65">
        <f>'P 4 De Kamp'!$E15</f>
        <v>10</v>
      </c>
      <c r="H14" s="65">
        <f>'P 5 De Dreef'!$E15</f>
        <v>10</v>
      </c>
      <c r="I14" s="85">
        <f>'P 6 Cronjé'!$E15</f>
        <v>10</v>
      </c>
      <c r="J14" s="65">
        <f t="shared" si="0"/>
        <v>10</v>
      </c>
      <c r="K14" s="65">
        <f t="shared" si="0"/>
        <v>10</v>
      </c>
      <c r="L14" s="64">
        <f t="shared" si="1"/>
        <v>60</v>
      </c>
      <c r="M14" s="23"/>
      <c r="N14" s="11"/>
      <c r="O14" s="11"/>
      <c r="P14" s="11"/>
      <c r="Q14" s="11"/>
      <c r="R14" s="11"/>
      <c r="S14" s="4"/>
    </row>
    <row r="15" spans="1:25" x14ac:dyDescent="0.2">
      <c r="A15" s="15" t="s">
        <v>33</v>
      </c>
      <c r="B15" s="193" t="s">
        <v>95</v>
      </c>
      <c r="C15" s="194"/>
      <c r="D15" s="65">
        <f>'P 1 Houtplein'!E16</f>
        <v>10</v>
      </c>
      <c r="E15" s="65">
        <f>'P 2 Raaks'!E16</f>
        <v>10</v>
      </c>
      <c r="F15" s="65">
        <f>'P 3 Appelaar'!$E16</f>
        <v>10</v>
      </c>
      <c r="G15" s="65">
        <f>'P 4 De Kamp'!$E16</f>
        <v>10</v>
      </c>
      <c r="H15" s="65">
        <f>'P 5 De Dreef'!$E16</f>
        <v>10</v>
      </c>
      <c r="I15" s="85">
        <f>'P 6 Cronjé'!$E16</f>
        <v>10</v>
      </c>
      <c r="J15" s="65">
        <f t="shared" si="0"/>
        <v>10</v>
      </c>
      <c r="K15" s="65">
        <f t="shared" si="0"/>
        <v>10</v>
      </c>
      <c r="L15" s="64">
        <f t="shared" si="1"/>
        <v>60</v>
      </c>
      <c r="M15" s="23"/>
      <c r="N15" s="10"/>
      <c r="O15" s="10"/>
      <c r="P15" s="10"/>
      <c r="Q15" s="10"/>
      <c r="R15" s="10"/>
      <c r="S15" s="4"/>
    </row>
    <row r="16" spans="1:25" x14ac:dyDescent="0.2">
      <c r="A16" s="15" t="s">
        <v>34</v>
      </c>
      <c r="B16" s="193" t="s">
        <v>96</v>
      </c>
      <c r="C16" s="194"/>
      <c r="D16" s="65">
        <f>'P 1 Houtplein'!E17</f>
        <v>10</v>
      </c>
      <c r="E16" s="65">
        <f>'P 2 Raaks'!E17</f>
        <v>10</v>
      </c>
      <c r="F16" s="65">
        <f>'P 3 Appelaar'!$E17</f>
        <v>10</v>
      </c>
      <c r="G16" s="65">
        <f>'P 4 De Kamp'!$E17</f>
        <v>10</v>
      </c>
      <c r="H16" s="65">
        <f>'P 5 De Dreef'!$E17</f>
        <v>10</v>
      </c>
      <c r="I16" s="85">
        <f>'P 6 Cronjé'!$E17</f>
        <v>10</v>
      </c>
      <c r="J16" s="65">
        <f t="shared" si="0"/>
        <v>10</v>
      </c>
      <c r="K16" s="65">
        <f t="shared" si="0"/>
        <v>10</v>
      </c>
      <c r="L16" s="64">
        <f t="shared" si="1"/>
        <v>60</v>
      </c>
      <c r="M16" s="23"/>
      <c r="N16" s="10"/>
      <c r="O16" s="10"/>
      <c r="P16" s="10"/>
      <c r="Q16" s="10"/>
      <c r="R16" s="10"/>
      <c r="S16" s="4"/>
    </row>
    <row r="17" spans="1:25" x14ac:dyDescent="0.2">
      <c r="A17" s="15" t="s">
        <v>35</v>
      </c>
      <c r="B17" s="193" t="s">
        <v>97</v>
      </c>
      <c r="C17" s="194"/>
      <c r="D17" s="65">
        <f>'P 1 Houtplein'!E18</f>
        <v>10</v>
      </c>
      <c r="E17" s="65">
        <f>'P 2 Raaks'!E18</f>
        <v>10</v>
      </c>
      <c r="F17" s="65">
        <f>'P 3 Appelaar'!$E18</f>
        <v>10</v>
      </c>
      <c r="G17" s="65">
        <f>'P 4 De Kamp'!$E18</f>
        <v>10</v>
      </c>
      <c r="H17" s="65">
        <f>'P 5 De Dreef'!$E18</f>
        <v>10</v>
      </c>
      <c r="I17" s="85">
        <f>'P 6 Cronjé'!$E18</f>
        <v>10</v>
      </c>
      <c r="J17" s="65">
        <f t="shared" si="0"/>
        <v>10</v>
      </c>
      <c r="K17" s="65">
        <f t="shared" si="0"/>
        <v>10</v>
      </c>
      <c r="L17" s="64">
        <f t="shared" si="1"/>
        <v>60</v>
      </c>
      <c r="M17" s="23"/>
      <c r="N17" s="10"/>
      <c r="O17" s="10"/>
      <c r="P17" s="10"/>
      <c r="Q17" s="10"/>
      <c r="R17" s="10"/>
      <c r="S17" s="4"/>
    </row>
    <row r="18" spans="1:25" ht="16" thickBot="1" x14ac:dyDescent="0.25">
      <c r="A18" s="15" t="s">
        <v>36</v>
      </c>
      <c r="B18" s="197" t="s">
        <v>169</v>
      </c>
      <c r="C18" s="198"/>
      <c r="D18" s="65">
        <f>'P 1 Houtplein'!E19</f>
        <v>100</v>
      </c>
      <c r="E18" s="65">
        <f>'P 2 Raaks'!E19</f>
        <v>200</v>
      </c>
      <c r="F18" s="65">
        <f>'P 3 Appelaar'!E19</f>
        <v>300</v>
      </c>
      <c r="G18" s="65">
        <f>'P 4 De Kamp'!E19</f>
        <v>400</v>
      </c>
      <c r="H18" s="65">
        <f>'P 5 De Dreef'!E19</f>
        <v>500</v>
      </c>
      <c r="I18" s="85">
        <f>'P 6 Cronjé'!E19</f>
        <v>600</v>
      </c>
      <c r="J18" s="65">
        <f t="shared" si="0"/>
        <v>600</v>
      </c>
      <c r="K18" s="65">
        <f t="shared" si="0"/>
        <v>600</v>
      </c>
      <c r="L18" s="86">
        <f t="shared" si="1"/>
        <v>2100</v>
      </c>
      <c r="M18" s="23"/>
      <c r="N18" s="10"/>
      <c r="O18" s="10"/>
      <c r="P18" s="10"/>
      <c r="Q18" s="10"/>
      <c r="R18" s="10"/>
      <c r="S18" s="4"/>
    </row>
    <row r="19" spans="1:25" ht="16" thickBot="1" x14ac:dyDescent="0.25">
      <c r="A19" s="15" t="s">
        <v>23</v>
      </c>
      <c r="B19" s="188" t="s">
        <v>9</v>
      </c>
      <c r="C19" s="189"/>
      <c r="D19" s="87">
        <f>SUM(D7:D18)</f>
        <v>210</v>
      </c>
      <c r="E19" s="87">
        <f t="shared" ref="E19:K19" si="2">SUM(E7:E18)</f>
        <v>310</v>
      </c>
      <c r="F19" s="87">
        <f t="shared" si="2"/>
        <v>410</v>
      </c>
      <c r="G19" s="87">
        <f t="shared" si="2"/>
        <v>510</v>
      </c>
      <c r="H19" s="87">
        <f t="shared" si="2"/>
        <v>610</v>
      </c>
      <c r="I19" s="87">
        <f t="shared" si="2"/>
        <v>710</v>
      </c>
      <c r="J19" s="87">
        <f t="shared" si="2"/>
        <v>710</v>
      </c>
      <c r="K19" s="87">
        <f t="shared" si="2"/>
        <v>710</v>
      </c>
      <c r="L19" s="63">
        <f>SUM(L7:L18)</f>
        <v>2760</v>
      </c>
      <c r="M19" s="4"/>
      <c r="N19" s="4"/>
      <c r="O19" s="4"/>
      <c r="P19" s="4"/>
      <c r="Q19" s="4"/>
      <c r="R19" s="4"/>
      <c r="S19" s="4"/>
    </row>
    <row r="20" spans="1:25" x14ac:dyDescent="0.2">
      <c r="A20" s="15"/>
      <c r="B20" s="190" t="s">
        <v>29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6" thickBot="1" x14ac:dyDescent="0.25">
      <c r="A21" s="15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1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7" x14ac:dyDescent="0.2">
      <c r="A22" s="15" t="s">
        <v>22</v>
      </c>
      <c r="B22" s="186" t="s">
        <v>127</v>
      </c>
      <c r="C22" s="187"/>
      <c r="D22" s="58" t="s">
        <v>63</v>
      </c>
      <c r="E22" s="58" t="s">
        <v>64</v>
      </c>
      <c r="F22" s="58" t="s">
        <v>65</v>
      </c>
      <c r="G22" s="58" t="s">
        <v>66</v>
      </c>
      <c r="H22" s="58" t="s">
        <v>62</v>
      </c>
      <c r="I22" s="61" t="s">
        <v>67</v>
      </c>
      <c r="J22" s="58" t="s">
        <v>150</v>
      </c>
      <c r="K22" s="61" t="s">
        <v>151</v>
      </c>
      <c r="L22" s="60" t="s">
        <v>0</v>
      </c>
      <c r="M22" s="59" t="s">
        <v>25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">
      <c r="A23" s="15" t="s">
        <v>84</v>
      </c>
      <c r="B23" s="204"/>
      <c r="C23" s="205"/>
      <c r="D23" s="50"/>
      <c r="E23" s="50"/>
      <c r="F23" s="50"/>
      <c r="G23" s="50"/>
      <c r="H23" s="50"/>
      <c r="I23" s="66"/>
      <c r="J23" s="50"/>
      <c r="K23" s="50"/>
      <c r="L23" s="64"/>
      <c r="M23" s="2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">
      <c r="A24" s="15" t="s">
        <v>149</v>
      </c>
      <c r="B24" s="205"/>
      <c r="C24" s="206"/>
      <c r="D24" s="50"/>
      <c r="E24" s="50"/>
      <c r="F24" s="50"/>
      <c r="G24" s="50"/>
      <c r="H24" s="50"/>
      <c r="I24" s="66"/>
      <c r="J24" s="50"/>
      <c r="K24" s="50"/>
      <c r="L24" s="64"/>
      <c r="M24" s="2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">
      <c r="A25" s="15" t="s">
        <v>85</v>
      </c>
      <c r="B25" s="191" t="s">
        <v>50</v>
      </c>
      <c r="C25" s="192"/>
      <c r="D25" s="50">
        <f>SUM('P 1 Houtplein'!$E30:$E31)</f>
        <v>20</v>
      </c>
      <c r="E25" s="50">
        <f>SUM('P 2 Raaks'!$E30:$E31)</f>
        <v>20</v>
      </c>
      <c r="F25" s="50">
        <f>SUM('P 3 Appelaar'!$E30:$E31)</f>
        <v>20</v>
      </c>
      <c r="G25" s="50">
        <f>SUM('P 4 De Kamp'!$E30:$E31)</f>
        <v>20</v>
      </c>
      <c r="H25" s="50">
        <f>SUM('P 5 De Dreef'!$E30:$E31)</f>
        <v>20</v>
      </c>
      <c r="I25" s="66">
        <f>SUM('P 6 Cronjé'!$E30:$E31)</f>
        <v>20</v>
      </c>
      <c r="J25" s="50">
        <f t="shared" ref="J25:K27" si="3">I25</f>
        <v>20</v>
      </c>
      <c r="K25" s="50">
        <f t="shared" si="3"/>
        <v>20</v>
      </c>
      <c r="L25" s="64">
        <f t="shared" ref="L25:L27" si="4">SUM(D25:I25)</f>
        <v>120</v>
      </c>
      <c r="M25" s="2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">
      <c r="A26" s="15" t="s">
        <v>86</v>
      </c>
      <c r="B26" s="192" t="s">
        <v>53</v>
      </c>
      <c r="C26" s="199"/>
      <c r="D26" s="50">
        <f>SUM('P 1 Houtplein'!$E34:$E35)</f>
        <v>20</v>
      </c>
      <c r="E26" s="50">
        <f>SUM('P 2 Raaks'!$E34:$E35)</f>
        <v>20</v>
      </c>
      <c r="F26" s="50">
        <f>SUM('P 3 Appelaar'!$E34:$E35)</f>
        <v>20</v>
      </c>
      <c r="G26" s="50">
        <f>SUM('P 4 De Kamp'!$E34:$E35)</f>
        <v>20</v>
      </c>
      <c r="H26" s="50">
        <f>SUM('P 5 De Dreef'!$E34:$E35)</f>
        <v>20</v>
      </c>
      <c r="I26" s="66">
        <f>SUM('P 6 Cronjé'!$E34:$E35)</f>
        <v>20</v>
      </c>
      <c r="J26" s="50">
        <f t="shared" si="3"/>
        <v>20</v>
      </c>
      <c r="K26" s="50">
        <f t="shared" si="3"/>
        <v>20</v>
      </c>
      <c r="L26" s="64">
        <f t="shared" si="4"/>
        <v>120</v>
      </c>
      <c r="M26" s="2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6" thickBot="1" x14ac:dyDescent="0.25">
      <c r="A27" s="15" t="s">
        <v>87</v>
      </c>
      <c r="B27" s="197" t="s">
        <v>169</v>
      </c>
      <c r="C27" s="198"/>
      <c r="D27" s="67">
        <f>'P 1 Houtplein'!E38</f>
        <v>10</v>
      </c>
      <c r="E27" s="65">
        <f>'P 2 Raaks'!E38</f>
        <v>10</v>
      </c>
      <c r="F27" s="65">
        <f>'P 3 Appelaar'!E38</f>
        <v>10</v>
      </c>
      <c r="G27" s="65">
        <f>'P 4 De Kamp'!E38</f>
        <v>10</v>
      </c>
      <c r="H27" s="65">
        <f>'P 5 De Dreef'!E38</f>
        <v>10</v>
      </c>
      <c r="I27" s="85">
        <f>'P 6 Cronjé'!E38</f>
        <v>10</v>
      </c>
      <c r="J27" s="50">
        <f t="shared" si="3"/>
        <v>10</v>
      </c>
      <c r="K27" s="50">
        <f t="shared" si="3"/>
        <v>10</v>
      </c>
      <c r="L27" s="64">
        <f t="shared" si="4"/>
        <v>60</v>
      </c>
      <c r="M27" s="2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6" thickBot="1" x14ac:dyDescent="0.25">
      <c r="A28" s="15" t="s">
        <v>110</v>
      </c>
      <c r="B28" s="188" t="s">
        <v>137</v>
      </c>
      <c r="C28" s="189"/>
      <c r="D28" s="87">
        <f>SUM(D23:D27)</f>
        <v>50</v>
      </c>
      <c r="E28" s="87">
        <f t="shared" ref="E28:K28" si="5">SUM(E23:E27)</f>
        <v>50</v>
      </c>
      <c r="F28" s="87">
        <f t="shared" si="5"/>
        <v>50</v>
      </c>
      <c r="G28" s="87">
        <f t="shared" si="5"/>
        <v>50</v>
      </c>
      <c r="H28" s="87">
        <f t="shared" si="5"/>
        <v>50</v>
      </c>
      <c r="I28" s="87">
        <f t="shared" si="5"/>
        <v>50</v>
      </c>
      <c r="J28" s="87">
        <f t="shared" si="5"/>
        <v>50</v>
      </c>
      <c r="K28" s="87">
        <f t="shared" si="5"/>
        <v>50</v>
      </c>
      <c r="L28" s="63">
        <f>SUM(L23:L27)</f>
        <v>300</v>
      </c>
      <c r="M28" s="1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">
      <c r="A29" s="15"/>
      <c r="B29" s="190" t="s">
        <v>119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6" thickBot="1" x14ac:dyDescent="0.25">
      <c r="A30" s="15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12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7" x14ac:dyDescent="0.2">
      <c r="A31" s="15" t="s">
        <v>22</v>
      </c>
      <c r="B31" s="186" t="s">
        <v>121</v>
      </c>
      <c r="C31" s="187"/>
      <c r="D31" s="58" t="s">
        <v>63</v>
      </c>
      <c r="E31" s="58" t="s">
        <v>64</v>
      </c>
      <c r="F31" s="58" t="s">
        <v>65</v>
      </c>
      <c r="G31" s="58" t="s">
        <v>66</v>
      </c>
      <c r="H31" s="58" t="s">
        <v>62</v>
      </c>
      <c r="I31" s="58" t="s">
        <v>67</v>
      </c>
      <c r="J31" s="58" t="s">
        <v>150</v>
      </c>
      <c r="K31" s="61" t="s">
        <v>151</v>
      </c>
      <c r="L31" s="60" t="s">
        <v>0</v>
      </c>
      <c r="M31" s="59" t="s">
        <v>25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2">
      <c r="A32" s="15" t="s">
        <v>98</v>
      </c>
      <c r="B32" s="191" t="s">
        <v>37</v>
      </c>
      <c r="C32" s="192"/>
      <c r="D32" s="50">
        <f>SUM('P 1 Houtplein'!$E44:$E49)</f>
        <v>180</v>
      </c>
      <c r="E32" s="50">
        <f>SUM('P 2 Raaks'!$E44:$E49)</f>
        <v>120</v>
      </c>
      <c r="F32" s="50">
        <f>SUM('P 3 Appelaar'!$E44:$E49)</f>
        <v>120</v>
      </c>
      <c r="G32" s="50">
        <f>SUM('P 4 De Kamp'!$E44:$E49)</f>
        <v>120</v>
      </c>
      <c r="H32" s="50">
        <f>SUM('P 5 De Dreef'!$E44:$E49)</f>
        <v>120</v>
      </c>
      <c r="I32" s="50">
        <f>SUM('P 6 Cronjé'!$E44:$E49)</f>
        <v>120</v>
      </c>
      <c r="J32" s="50">
        <f>I32</f>
        <v>120</v>
      </c>
      <c r="K32" s="50">
        <f>J32</f>
        <v>120</v>
      </c>
      <c r="L32" s="26">
        <f>SUM(D32:I32)</f>
        <v>780</v>
      </c>
      <c r="M32" s="2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">
      <c r="A33" s="15" t="s">
        <v>99</v>
      </c>
      <c r="B33" s="200" t="s">
        <v>41</v>
      </c>
      <c r="C33" s="201"/>
      <c r="D33" s="68">
        <f>SUM('P 1 Houtplein'!$E52:$E57)</f>
        <v>180</v>
      </c>
      <c r="E33" s="68">
        <f>SUM('P 2 Raaks'!$E52:$E57)</f>
        <v>120</v>
      </c>
      <c r="F33" s="68">
        <f>SUM('P 3 Appelaar'!$E52:$E57)</f>
        <v>120</v>
      </c>
      <c r="G33" s="68">
        <f>SUM('P 4 De Kamp'!$E52:$E57)</f>
        <v>120</v>
      </c>
      <c r="H33" s="68">
        <f>SUM('P 5 De Dreef'!$E52:$E57)</f>
        <v>120</v>
      </c>
      <c r="I33" s="68">
        <f>SUM('P 6 Cronjé'!$E52:$E57)</f>
        <v>120</v>
      </c>
      <c r="J33" s="50">
        <f t="shared" ref="J33:K40" si="6">I33</f>
        <v>120</v>
      </c>
      <c r="K33" s="50">
        <f t="shared" si="6"/>
        <v>120</v>
      </c>
      <c r="L33" s="26">
        <f t="shared" ref="L33:L40" si="7">SUM(D33:I33)</f>
        <v>780</v>
      </c>
      <c r="M33" s="2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">
      <c r="A34" s="15" t="s">
        <v>100</v>
      </c>
      <c r="B34" s="191" t="s">
        <v>82</v>
      </c>
      <c r="C34" s="191"/>
      <c r="D34" s="50">
        <f>SUM('P 1 Houtplein'!$E60)</f>
        <v>10</v>
      </c>
      <c r="E34" s="50">
        <f>SUM('P 2 Raaks'!$E60)</f>
        <v>10</v>
      </c>
      <c r="F34" s="50">
        <f>SUM('P 3 Appelaar'!$E60)</f>
        <v>10</v>
      </c>
      <c r="G34" s="50">
        <f>SUM('P 4 De Kamp'!$E60)</f>
        <v>10</v>
      </c>
      <c r="H34" s="50">
        <f>SUM('P 5 De Dreef'!$E60)</f>
        <v>10</v>
      </c>
      <c r="I34" s="50">
        <f>SUM('P 6 Cronjé'!$E60)</f>
        <v>10</v>
      </c>
      <c r="J34" s="50">
        <f t="shared" si="6"/>
        <v>10</v>
      </c>
      <c r="K34" s="50">
        <f t="shared" si="6"/>
        <v>10</v>
      </c>
      <c r="L34" s="26">
        <f t="shared" si="7"/>
        <v>60</v>
      </c>
      <c r="M34" s="2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">
      <c r="A35" s="15" t="s">
        <v>101</v>
      </c>
      <c r="B35" s="202" t="s">
        <v>44</v>
      </c>
      <c r="C35" s="203"/>
      <c r="D35" s="69">
        <f>SUM('P 1 Houtplein'!$E63)</f>
        <v>20</v>
      </c>
      <c r="E35" s="69">
        <f>SUM('P 2 Raaks'!$E63)</f>
        <v>10</v>
      </c>
      <c r="F35" s="69">
        <f>SUM('P 3 Appelaar'!$E63)</f>
        <v>0</v>
      </c>
      <c r="G35" s="69">
        <f>SUM('P 4 De Kamp'!$E63)</f>
        <v>0</v>
      </c>
      <c r="H35" s="69">
        <f>SUM('P 5 De Dreef'!$E63)</f>
        <v>10</v>
      </c>
      <c r="I35" s="69">
        <f>SUM('P 6 Cronjé'!$E63)</f>
        <v>30</v>
      </c>
      <c r="J35" s="50">
        <f t="shared" si="6"/>
        <v>30</v>
      </c>
      <c r="K35" s="50">
        <f t="shared" si="6"/>
        <v>30</v>
      </c>
      <c r="L35" s="26">
        <f t="shared" si="7"/>
        <v>70</v>
      </c>
      <c r="M35" s="2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">
      <c r="A36" s="15" t="s">
        <v>102</v>
      </c>
      <c r="B36" s="193" t="s">
        <v>46</v>
      </c>
      <c r="C36" s="194"/>
      <c r="D36" s="70">
        <f>SUM('P 1 Houtplein'!$E66)</f>
        <v>0</v>
      </c>
      <c r="E36" s="70">
        <f>SUM('P 2 Raaks'!$E67)</f>
        <v>60</v>
      </c>
      <c r="F36" s="70">
        <f>SUM('P 3 Appelaar'!$E66)</f>
        <v>0</v>
      </c>
      <c r="G36" s="70">
        <f>SUM('P 4 De Kamp'!$E66)</f>
        <v>0</v>
      </c>
      <c r="H36" s="70">
        <f>SUM('P 5 De Dreef'!$E67)</f>
        <v>20</v>
      </c>
      <c r="I36" s="70">
        <f>SUM('P 6 Cronjé'!$E66)</f>
        <v>0</v>
      </c>
      <c r="J36" s="50">
        <f t="shared" si="6"/>
        <v>0</v>
      </c>
      <c r="K36" s="50">
        <f t="shared" si="6"/>
        <v>0</v>
      </c>
      <c r="L36" s="26">
        <f t="shared" si="7"/>
        <v>80</v>
      </c>
      <c r="M36" s="2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">
      <c r="A37" s="15" t="s">
        <v>103</v>
      </c>
      <c r="B37" s="193" t="s">
        <v>69</v>
      </c>
      <c r="C37" s="194"/>
      <c r="D37" s="70">
        <f>SUM('P 1 Houtplein'!$E69:$E70)</f>
        <v>40</v>
      </c>
      <c r="E37" s="70">
        <f>SUM('P 2 Raaks'!$E70:$E71)</f>
        <v>60</v>
      </c>
      <c r="F37" s="70">
        <f>SUM('P 3 Appelaar'!$E69:$E70)</f>
        <v>40</v>
      </c>
      <c r="G37" s="70">
        <f>SUM('P 4 De Kamp'!$E69:$E70)</f>
        <v>30</v>
      </c>
      <c r="H37" s="70">
        <f>SUM('P 5 De Dreef'!$E70:$E71)</f>
        <v>20</v>
      </c>
      <c r="I37" s="70">
        <f>SUM('P 6 Cronjé'!$E69:$E70)</f>
        <v>30</v>
      </c>
      <c r="J37" s="50">
        <f t="shared" si="6"/>
        <v>30</v>
      </c>
      <c r="K37" s="50">
        <f t="shared" si="6"/>
        <v>30</v>
      </c>
      <c r="L37" s="26">
        <f t="shared" si="7"/>
        <v>220</v>
      </c>
      <c r="M37" s="2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">
      <c r="A38" s="15" t="s">
        <v>104</v>
      </c>
      <c r="B38" s="195" t="s">
        <v>83</v>
      </c>
      <c r="C38" s="196"/>
      <c r="D38" s="71">
        <f>SUM('P 1 Houtplein'!$E73:$E74)</f>
        <v>190</v>
      </c>
      <c r="E38" s="71">
        <f>SUM('P 2 Raaks'!$E74:$E75)</f>
        <v>230</v>
      </c>
      <c r="F38" s="71">
        <f>SUM('P 3 Appelaar'!$E73:$E74)</f>
        <v>350</v>
      </c>
      <c r="G38" s="71">
        <f>SUM('P 4 De Kamp'!$E73:$E74)</f>
        <v>90</v>
      </c>
      <c r="H38" s="71">
        <f>SUM('P 5 De Dreef'!$E74:$E75)</f>
        <v>260</v>
      </c>
      <c r="I38" s="71">
        <f>SUM('P 6 Cronjé'!$E73:$E74)</f>
        <v>40</v>
      </c>
      <c r="J38" s="50">
        <f t="shared" si="6"/>
        <v>40</v>
      </c>
      <c r="K38" s="50">
        <f t="shared" si="6"/>
        <v>40</v>
      </c>
      <c r="L38" s="26">
        <f t="shared" si="7"/>
        <v>1160</v>
      </c>
      <c r="M38" s="2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">
      <c r="A39" s="15" t="s">
        <v>105</v>
      </c>
      <c r="B39" s="195" t="s">
        <v>75</v>
      </c>
      <c r="C39" s="196"/>
      <c r="D39" s="71">
        <f>SUM('P 1 Houtplein'!$E77:$E78)</f>
        <v>20</v>
      </c>
      <c r="E39" s="71">
        <f>SUM('P 2 Raaks'!$E78:$E79)</f>
        <v>20</v>
      </c>
      <c r="F39" s="71">
        <f>SUM('P 3 Appelaar'!$E77:$E78)</f>
        <v>20</v>
      </c>
      <c r="G39" s="71">
        <f>SUM('P 4 De Kamp'!$E77:$E78)</f>
        <v>20</v>
      </c>
      <c r="H39" s="71">
        <f>SUM('P 5 De Dreef'!$E78:$E79)</f>
        <v>20</v>
      </c>
      <c r="I39" s="71">
        <f>SUM('P 6 Cronjé'!$E77:$E78)</f>
        <v>20</v>
      </c>
      <c r="J39" s="50">
        <f t="shared" si="6"/>
        <v>20</v>
      </c>
      <c r="K39" s="50">
        <f t="shared" si="6"/>
        <v>20</v>
      </c>
      <c r="L39" s="26">
        <f t="shared" si="7"/>
        <v>120</v>
      </c>
      <c r="M39" s="2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6" thickBot="1" x14ac:dyDescent="0.25">
      <c r="A40" s="15" t="s">
        <v>106</v>
      </c>
      <c r="B40" s="197" t="s">
        <v>169</v>
      </c>
      <c r="C40" s="198"/>
      <c r="D40" s="67">
        <f>'P 1 Houtplein'!E81</f>
        <v>0</v>
      </c>
      <c r="E40" s="65">
        <f>'P 2 Raaks'!E82</f>
        <v>0</v>
      </c>
      <c r="F40" s="65">
        <f>'P 3 Appelaar'!E81</f>
        <v>0</v>
      </c>
      <c r="G40" s="65">
        <f>'P 4 De Kamp'!E81</f>
        <v>0</v>
      </c>
      <c r="H40" s="65">
        <f>'P 5 De Dreef'!E82</f>
        <v>0</v>
      </c>
      <c r="I40" s="65">
        <f>'P 6 Cronjé'!E81</f>
        <v>0</v>
      </c>
      <c r="J40" s="50">
        <f t="shared" si="6"/>
        <v>0</v>
      </c>
      <c r="K40" s="50">
        <f t="shared" si="6"/>
        <v>0</v>
      </c>
      <c r="L40" s="62">
        <f t="shared" si="7"/>
        <v>0</v>
      </c>
      <c r="M40" s="2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6" thickBot="1" x14ac:dyDescent="0.25">
      <c r="A41" s="15" t="s">
        <v>135</v>
      </c>
      <c r="B41" s="188" t="s">
        <v>9</v>
      </c>
      <c r="C41" s="189"/>
      <c r="D41" s="87">
        <f>SUM(D32:D40)</f>
        <v>640</v>
      </c>
      <c r="E41" s="87">
        <f t="shared" ref="E41:K41" si="8">SUM(E32:E40)</f>
        <v>630</v>
      </c>
      <c r="F41" s="87">
        <f t="shared" si="8"/>
        <v>660</v>
      </c>
      <c r="G41" s="87">
        <f t="shared" si="8"/>
        <v>390</v>
      </c>
      <c r="H41" s="87">
        <f t="shared" si="8"/>
        <v>580</v>
      </c>
      <c r="I41" s="87">
        <f t="shared" si="8"/>
        <v>370</v>
      </c>
      <c r="J41" s="87">
        <f t="shared" si="8"/>
        <v>370</v>
      </c>
      <c r="K41" s="87">
        <f t="shared" si="8"/>
        <v>370</v>
      </c>
      <c r="L41" s="63">
        <f>SUM(L32:L40)</f>
        <v>3270</v>
      </c>
      <c r="M41" s="12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">
      <c r="A42" s="15"/>
      <c r="B42" s="190" t="s">
        <v>122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6" thickBot="1" x14ac:dyDescent="0.25">
      <c r="A43" s="15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12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thickBot="1" x14ac:dyDescent="0.25">
      <c r="A44" s="15" t="s">
        <v>22</v>
      </c>
      <c r="B44" s="186" t="s">
        <v>123</v>
      </c>
      <c r="C44" s="187"/>
      <c r="D44" s="58" t="s">
        <v>63</v>
      </c>
      <c r="E44" s="58" t="s">
        <v>64</v>
      </c>
      <c r="F44" s="58" t="s">
        <v>65</v>
      </c>
      <c r="G44" s="58" t="s">
        <v>66</v>
      </c>
      <c r="H44" s="58" t="s">
        <v>62</v>
      </c>
      <c r="I44" s="61" t="s">
        <v>67</v>
      </c>
      <c r="J44" s="58" t="s">
        <v>150</v>
      </c>
      <c r="K44" s="61" t="s">
        <v>151</v>
      </c>
      <c r="L44" s="60" t="s">
        <v>0</v>
      </c>
      <c r="M44" s="59" t="s">
        <v>25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6" thickBot="1" x14ac:dyDescent="0.25">
      <c r="A45" s="15" t="s">
        <v>115</v>
      </c>
      <c r="B45" s="191" t="s">
        <v>56</v>
      </c>
      <c r="C45" s="192"/>
      <c r="D45" s="50">
        <f>SUM('P 1 Houtplein'!$X88:$X90)</f>
        <v>0</v>
      </c>
      <c r="E45" s="50">
        <f>SUM('P 2 Raaks'!$X89:$X91)</f>
        <v>0</v>
      </c>
      <c r="F45" s="50">
        <f>SUM('P 3 Appelaar'!$X88:$X90)</f>
        <v>0</v>
      </c>
      <c r="G45" s="50">
        <f>SUM('P 4 De Kamp'!$X88:$X90)</f>
        <v>0</v>
      </c>
      <c r="H45" s="50">
        <f>SUM('P 5 De Dreef'!$X89:$X91)</f>
        <v>0</v>
      </c>
      <c r="I45" s="66">
        <f>SUM('P 6 Cronjé'!$X88:$X90)</f>
        <v>0</v>
      </c>
      <c r="J45" s="50">
        <f>I45</f>
        <v>0</v>
      </c>
      <c r="K45" s="50">
        <f>J45</f>
        <v>0</v>
      </c>
      <c r="L45" s="28">
        <f>SUM(D45:K45)</f>
        <v>0</v>
      </c>
      <c r="M45" s="23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6" thickBot="1" x14ac:dyDescent="0.25">
      <c r="A46" s="15" t="s">
        <v>116</v>
      </c>
      <c r="B46" s="191" t="s">
        <v>109</v>
      </c>
      <c r="C46" s="192"/>
      <c r="D46" s="50">
        <f>SUM('P 1 Houtplein'!$X93:$X96)</f>
        <v>9000</v>
      </c>
      <c r="E46" s="50">
        <f>SUM('P 2 Raaks'!$X94:$X97)</f>
        <v>5030</v>
      </c>
      <c r="F46" s="50">
        <f>SUM('P 3 Appelaar'!$X93:$X96)</f>
        <v>9000</v>
      </c>
      <c r="G46" s="50">
        <f>SUM('P 4 De Kamp'!$X93:$X96)</f>
        <v>9000</v>
      </c>
      <c r="H46" s="50">
        <f>SUM('P 5 De Dreef'!$X94:$X97)</f>
        <v>5030</v>
      </c>
      <c r="I46" s="66">
        <f>SUM('P 6 Cronjé'!$X93:$X96)</f>
        <v>9000</v>
      </c>
      <c r="J46" s="50">
        <f t="shared" ref="J46:K48" si="9">I46</f>
        <v>9000</v>
      </c>
      <c r="K46" s="50">
        <f t="shared" si="9"/>
        <v>9000</v>
      </c>
      <c r="L46" s="28">
        <f t="shared" ref="L46:L48" si="10">SUM(D46:K46)</f>
        <v>64060</v>
      </c>
      <c r="M46" s="23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6" thickBot="1" x14ac:dyDescent="0.25">
      <c r="A47" s="15" t="s">
        <v>117</v>
      </c>
      <c r="B47" s="191" t="s">
        <v>107</v>
      </c>
      <c r="C47" s="191"/>
      <c r="D47" s="50">
        <f>SUM('P 1 Houtplein'!$X99:$X102)</f>
        <v>0</v>
      </c>
      <c r="E47" s="50">
        <f>SUM('P 2 Raaks'!$X100:$X103)</f>
        <v>0</v>
      </c>
      <c r="F47" s="50">
        <f>SUM('P 3 Appelaar'!$X99:$X102)</f>
        <v>0</v>
      </c>
      <c r="G47" s="50">
        <f>SUM('P 4 De Kamp'!$X99:$X102)</f>
        <v>0</v>
      </c>
      <c r="H47" s="50">
        <f>SUM('P 5 De Dreef'!$X100:$X103)</f>
        <v>0</v>
      </c>
      <c r="I47" s="66">
        <f>SUM('P 6 Cronjé'!$X99:$X102)</f>
        <v>0</v>
      </c>
      <c r="J47" s="50">
        <f t="shared" si="9"/>
        <v>0</v>
      </c>
      <c r="K47" s="50">
        <f t="shared" si="9"/>
        <v>0</v>
      </c>
      <c r="L47" s="28">
        <f t="shared" si="10"/>
        <v>0</v>
      </c>
      <c r="M47" s="2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6" thickBot="1" x14ac:dyDescent="0.25">
      <c r="A48" s="15" t="s">
        <v>118</v>
      </c>
      <c r="B48" s="197" t="s">
        <v>169</v>
      </c>
      <c r="C48" s="198"/>
      <c r="D48" s="67">
        <f>'P 1 Houtplein'!X105</f>
        <v>40000</v>
      </c>
      <c r="E48" s="65">
        <f>'P 2 Raaks'!X106</f>
        <v>20000</v>
      </c>
      <c r="F48" s="65">
        <f>'P 3 Appelaar'!X105</f>
        <v>30000</v>
      </c>
      <c r="G48" s="65">
        <f>'P 4 De Kamp'!X105</f>
        <v>40000</v>
      </c>
      <c r="H48" s="65">
        <f>'P 5 De Dreef'!X106</f>
        <v>50000</v>
      </c>
      <c r="I48" s="85">
        <f>'P 6 Cronjé'!X105</f>
        <v>60000</v>
      </c>
      <c r="J48" s="50">
        <f t="shared" si="9"/>
        <v>60000</v>
      </c>
      <c r="K48" s="50">
        <f t="shared" si="9"/>
        <v>60000</v>
      </c>
      <c r="L48" s="28">
        <f t="shared" si="10"/>
        <v>360000</v>
      </c>
      <c r="M48" s="2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6" thickBot="1" x14ac:dyDescent="0.25">
      <c r="A49" s="15" t="s">
        <v>114</v>
      </c>
      <c r="B49" s="188" t="s">
        <v>136</v>
      </c>
      <c r="C49" s="189"/>
      <c r="D49" s="88">
        <f>SUM(D45:D48)</f>
        <v>49000</v>
      </c>
      <c r="E49" s="88">
        <f t="shared" ref="E49:K49" si="11">SUM(E45:E48)</f>
        <v>25030</v>
      </c>
      <c r="F49" s="88">
        <f t="shared" si="11"/>
        <v>39000</v>
      </c>
      <c r="G49" s="88">
        <f t="shared" si="11"/>
        <v>49000</v>
      </c>
      <c r="H49" s="88">
        <f t="shared" si="11"/>
        <v>55030</v>
      </c>
      <c r="I49" s="88">
        <f t="shared" si="11"/>
        <v>69000</v>
      </c>
      <c r="J49" s="88">
        <f t="shared" si="11"/>
        <v>69000</v>
      </c>
      <c r="K49" s="88">
        <f t="shared" si="11"/>
        <v>69000</v>
      </c>
      <c r="L49" s="27">
        <f>SUM(L45:L48)</f>
        <v>424060</v>
      </c>
      <c r="M49" s="1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">
      <c r="A50" s="15"/>
      <c r="B50" s="190" t="s">
        <v>124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2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">
      <c r="A51" s="15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12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">
      <c r="A52" s="15"/>
      <c r="B52" s="8"/>
      <c r="C52" s="7"/>
      <c r="D52" s="7"/>
      <c r="E52" s="7"/>
      <c r="F52" s="7"/>
      <c r="G52" s="7"/>
      <c r="H52" s="7"/>
      <c r="I52" s="7"/>
      <c r="J52" s="7"/>
      <c r="K52" s="7"/>
      <c r="L52" s="5"/>
      <c r="M52" s="5"/>
      <c r="N52" s="5"/>
      <c r="O52" s="5"/>
      <c r="P52" s="5"/>
      <c r="Q52" s="5"/>
      <c r="R52" s="5"/>
      <c r="S52" s="5"/>
      <c r="T52" s="5"/>
      <c r="U52" s="4"/>
      <c r="V52" s="4"/>
      <c r="W52" s="4"/>
      <c r="X52" s="4"/>
      <c r="Y52" s="4"/>
    </row>
    <row r="53" spans="1:25" ht="16" thickBot="1" x14ac:dyDescent="0.25">
      <c r="A53" s="15"/>
      <c r="B53" s="8"/>
      <c r="C53" s="7"/>
      <c r="D53" s="7"/>
      <c r="E53" s="7"/>
      <c r="F53" s="7"/>
      <c r="G53" s="7"/>
      <c r="H53" s="7"/>
      <c r="I53" s="7"/>
      <c r="J53" s="7"/>
      <c r="K53" s="7"/>
      <c r="L53" s="5"/>
      <c r="M53" s="5"/>
      <c r="N53" s="5"/>
      <c r="O53" s="5"/>
      <c r="P53" s="5"/>
      <c r="Q53" s="5"/>
      <c r="R53" s="5"/>
      <c r="S53" s="5"/>
      <c r="T53" s="5"/>
      <c r="U53" s="4"/>
      <c r="V53" s="4"/>
      <c r="W53" s="4"/>
      <c r="X53" s="4"/>
      <c r="Y53" s="4"/>
    </row>
    <row r="54" spans="1:25" ht="16" thickBot="1" x14ac:dyDescent="0.25">
      <c r="A54" s="15"/>
      <c r="B54" s="175" t="s">
        <v>152</v>
      </c>
      <c r="C54" s="176"/>
      <c r="D54" s="7"/>
      <c r="E54" s="7"/>
      <c r="F54" s="7"/>
      <c r="G54" s="7"/>
      <c r="H54" s="7"/>
      <c r="I54" s="7"/>
      <c r="J54" s="7"/>
      <c r="K54" s="7"/>
      <c r="L54" s="19">
        <f>L49+L41+L28+L19</f>
        <v>430390</v>
      </c>
      <c r="M54" s="5"/>
      <c r="N54" s="5"/>
      <c r="O54" s="5"/>
      <c r="P54" s="5"/>
      <c r="Q54" s="5"/>
      <c r="R54" s="5"/>
      <c r="S54" s="5"/>
      <c r="T54" s="5"/>
      <c r="U54" s="4"/>
      <c r="V54" s="4"/>
      <c r="W54" s="4"/>
      <c r="X54" s="4"/>
      <c r="Y54" s="4"/>
    </row>
    <row r="55" spans="1:25" x14ac:dyDescent="0.2">
      <c r="A55" s="15"/>
      <c r="B55" s="8"/>
      <c r="C55" s="7"/>
      <c r="D55" s="7"/>
      <c r="E55" s="7"/>
      <c r="F55" s="7"/>
      <c r="G55" s="7"/>
      <c r="H55" s="7"/>
      <c r="I55" s="7"/>
      <c r="J55" s="7"/>
      <c r="K55" s="7"/>
      <c r="L55" s="5"/>
      <c r="M55" s="5"/>
      <c r="N55" s="5"/>
      <c r="O55" s="5"/>
      <c r="P55" s="5"/>
      <c r="Q55" s="5"/>
      <c r="R55" s="5"/>
      <c r="S55" s="5"/>
      <c r="T55" s="5"/>
      <c r="U55" s="4"/>
      <c r="V55" s="4"/>
      <c r="W55" s="4"/>
      <c r="X55" s="4"/>
      <c r="Y55" s="4"/>
    </row>
    <row r="56" spans="1:25" x14ac:dyDescent="0.2">
      <c r="A56" s="15"/>
      <c r="B56" s="8"/>
      <c r="C56" s="7"/>
      <c r="D56" s="7"/>
      <c r="E56" s="7"/>
      <c r="F56" s="7"/>
      <c r="G56" s="7"/>
      <c r="H56" s="7"/>
      <c r="I56" s="7"/>
      <c r="J56" s="7"/>
      <c r="K56" s="7"/>
      <c r="L56" s="5"/>
      <c r="M56" s="5"/>
      <c r="N56" s="5"/>
      <c r="O56" s="5"/>
      <c r="P56" s="5"/>
      <c r="Q56" s="5"/>
      <c r="R56" s="5"/>
      <c r="S56" s="5"/>
      <c r="T56" s="5"/>
      <c r="U56" s="4"/>
      <c r="V56" s="4"/>
      <c r="W56" s="4"/>
      <c r="X56" s="4"/>
      <c r="Y56" s="4"/>
    </row>
    <row r="57" spans="1:25" x14ac:dyDescent="0.2">
      <c r="A57" s="15"/>
      <c r="B57" s="8"/>
      <c r="C57" s="7"/>
      <c r="D57" s="7"/>
      <c r="E57" s="7"/>
      <c r="F57" s="7"/>
      <c r="G57" s="7"/>
      <c r="H57" s="7"/>
      <c r="I57" s="7"/>
      <c r="J57" s="7"/>
      <c r="K57" s="7"/>
      <c r="L57" s="5"/>
      <c r="M57" s="5"/>
      <c r="N57" s="5"/>
      <c r="O57" s="5"/>
      <c r="P57" s="5"/>
      <c r="Q57" s="5"/>
      <c r="R57" s="5"/>
      <c r="S57" s="5"/>
      <c r="T57" s="5"/>
      <c r="U57" s="4"/>
      <c r="V57" s="4"/>
      <c r="W57" s="4"/>
      <c r="X57" s="4"/>
      <c r="Y57" s="4"/>
    </row>
    <row r="58" spans="1:25" ht="16" x14ac:dyDescent="0.2">
      <c r="A58" s="15"/>
      <c r="B58" s="8" t="s">
        <v>1</v>
      </c>
      <c r="C58" s="7"/>
      <c r="D58" s="7"/>
      <c r="E58" s="7"/>
      <c r="F58" s="7"/>
      <c r="G58" s="7"/>
      <c r="H58" s="7"/>
      <c r="I58" s="7"/>
      <c r="J58" s="7"/>
      <c r="K58" s="7"/>
      <c r="L58" s="5"/>
      <c r="M58" s="5"/>
      <c r="N58" s="5"/>
      <c r="O58" s="5"/>
      <c r="P58" s="5"/>
      <c r="Q58" s="5"/>
      <c r="R58" s="5"/>
      <c r="S58" s="5"/>
      <c r="T58" s="5"/>
      <c r="U58" s="4"/>
      <c r="V58" s="4"/>
      <c r="W58" s="4"/>
      <c r="X58" s="4"/>
      <c r="Y58" s="4"/>
    </row>
    <row r="59" spans="1:25" x14ac:dyDescent="0.2">
      <c r="A59" s="15"/>
      <c r="B59" s="9" t="s">
        <v>27</v>
      </c>
      <c r="C59" s="7"/>
      <c r="D59" s="7"/>
      <c r="E59" s="7"/>
      <c r="F59" s="7"/>
      <c r="G59" s="7"/>
      <c r="H59" s="7"/>
      <c r="I59" s="7"/>
      <c r="J59" s="7"/>
      <c r="K59" s="7"/>
      <c r="L59" s="5"/>
      <c r="M59" s="5"/>
      <c r="N59" s="5"/>
      <c r="O59" s="5"/>
      <c r="P59" s="5"/>
      <c r="Q59" s="5"/>
      <c r="R59" s="5"/>
      <c r="S59" s="5"/>
      <c r="T59" s="5"/>
      <c r="U59" s="4"/>
      <c r="V59" s="4"/>
      <c r="W59" s="4"/>
      <c r="X59" s="4"/>
      <c r="Y59" s="4"/>
    </row>
    <row r="60" spans="1:25" x14ac:dyDescent="0.2">
      <c r="A60" s="15"/>
      <c r="B60" s="21" t="s">
        <v>2</v>
      </c>
      <c r="C60" s="7"/>
      <c r="D60" s="7"/>
      <c r="E60" s="7"/>
      <c r="F60" s="7"/>
      <c r="G60" s="7"/>
      <c r="H60" s="7"/>
      <c r="I60" s="7"/>
      <c r="J60" s="7"/>
      <c r="K60" s="7"/>
      <c r="L60" s="5"/>
      <c r="M60" s="5"/>
      <c r="N60" s="5"/>
      <c r="O60" s="5"/>
      <c r="P60" s="5"/>
      <c r="Q60" s="5"/>
      <c r="R60" s="5"/>
      <c r="S60" s="5"/>
      <c r="T60" s="5"/>
      <c r="U60" s="4"/>
      <c r="V60" s="4"/>
      <c r="W60" s="4"/>
      <c r="X60" s="4"/>
      <c r="Y60" s="4"/>
    </row>
    <row r="61" spans="1:25" x14ac:dyDescent="0.2">
      <c r="A61" s="15"/>
      <c r="B61" s="21" t="s">
        <v>15</v>
      </c>
      <c r="C61" s="7"/>
      <c r="D61" s="7"/>
      <c r="E61" s="7"/>
      <c r="F61" s="7"/>
      <c r="G61" s="7"/>
      <c r="H61" s="7"/>
      <c r="I61" s="7"/>
      <c r="J61" s="7"/>
      <c r="K61" s="7"/>
      <c r="L61" s="5"/>
      <c r="M61" s="5"/>
      <c r="N61" s="5"/>
      <c r="O61" s="5"/>
      <c r="P61" s="5"/>
      <c r="Q61" s="5"/>
      <c r="R61" s="5"/>
      <c r="S61" s="5"/>
      <c r="T61" s="5"/>
      <c r="U61" s="4"/>
      <c r="V61" s="4"/>
      <c r="W61" s="4"/>
      <c r="X61" s="4"/>
      <c r="Y61" s="4"/>
    </row>
    <row r="62" spans="1:25" x14ac:dyDescent="0.2">
      <c r="A62" s="15"/>
      <c r="B62" s="21" t="s">
        <v>167</v>
      </c>
      <c r="C62" s="7"/>
      <c r="D62" s="7"/>
      <c r="E62" s="7"/>
      <c r="F62" s="7"/>
      <c r="G62" s="7"/>
      <c r="H62" s="7"/>
      <c r="I62" s="7"/>
      <c r="J62" s="7"/>
      <c r="K62" s="7"/>
      <c r="L62" s="5"/>
      <c r="M62" s="5"/>
      <c r="N62" s="5"/>
      <c r="O62" s="5"/>
      <c r="P62" s="5"/>
      <c r="Q62" s="5"/>
      <c r="R62" s="5"/>
      <c r="S62" s="5"/>
      <c r="T62" s="5"/>
      <c r="U62" s="4"/>
      <c r="V62" s="4"/>
      <c r="W62" s="4"/>
      <c r="X62" s="4"/>
      <c r="Y62" s="4"/>
    </row>
    <row r="63" spans="1:25" x14ac:dyDescent="0.2">
      <c r="A63" s="15"/>
      <c r="B63" s="21" t="s">
        <v>3</v>
      </c>
      <c r="C63" s="7"/>
      <c r="D63" s="7"/>
      <c r="E63" s="7"/>
      <c r="F63" s="7"/>
      <c r="G63" s="7"/>
      <c r="H63" s="7"/>
      <c r="I63" s="7"/>
      <c r="J63" s="7"/>
      <c r="K63" s="7"/>
      <c r="L63" s="5"/>
      <c r="M63" s="5"/>
      <c r="N63" s="5"/>
      <c r="O63" s="5"/>
      <c r="P63" s="5"/>
      <c r="Q63" s="5"/>
      <c r="R63" s="5"/>
      <c r="S63" s="5"/>
      <c r="T63" s="5"/>
      <c r="U63" s="4"/>
      <c r="V63" s="4"/>
      <c r="W63" s="4"/>
      <c r="X63" s="4"/>
      <c r="Y63" s="4"/>
    </row>
    <row r="64" spans="1:25" x14ac:dyDescent="0.2">
      <c r="A64" s="15"/>
      <c r="B64" s="21" t="s">
        <v>4</v>
      </c>
      <c r="C64" s="7"/>
      <c r="D64" s="7"/>
      <c r="E64" s="7"/>
      <c r="F64" s="7"/>
      <c r="G64" s="7"/>
      <c r="H64" s="7"/>
      <c r="I64" s="7"/>
      <c r="J64" s="7"/>
      <c r="K64" s="7"/>
      <c r="L64" s="5"/>
      <c r="M64" s="5"/>
      <c r="N64" s="5"/>
      <c r="O64" s="5"/>
      <c r="P64" s="5"/>
      <c r="Q64" s="5"/>
      <c r="R64" s="5"/>
      <c r="S64" s="5"/>
      <c r="T64" s="5"/>
      <c r="U64" s="4"/>
      <c r="V64" s="4"/>
      <c r="W64" s="4"/>
      <c r="X64" s="4"/>
      <c r="Y64" s="4"/>
    </row>
    <row r="65" spans="1:25" x14ac:dyDescent="0.2">
      <c r="A65" s="15"/>
      <c r="B65" s="21" t="s">
        <v>160</v>
      </c>
      <c r="C65" s="7"/>
      <c r="D65" s="7"/>
      <c r="E65" s="7"/>
      <c r="F65" s="7"/>
      <c r="G65" s="7"/>
      <c r="H65" s="7"/>
      <c r="I65" s="7"/>
      <c r="J65" s="7"/>
      <c r="K65" s="7"/>
      <c r="L65" s="5"/>
      <c r="M65" s="5"/>
      <c r="N65" s="5"/>
      <c r="O65" s="5"/>
      <c r="P65" s="5"/>
      <c r="Q65" s="5"/>
      <c r="R65" s="5"/>
      <c r="S65" s="5"/>
      <c r="T65" s="5"/>
      <c r="U65" s="4"/>
      <c r="V65" s="4"/>
      <c r="W65" s="4"/>
      <c r="X65" s="4"/>
      <c r="Y65" s="4"/>
    </row>
    <row r="66" spans="1:25" x14ac:dyDescent="0.2">
      <c r="A66" s="15"/>
      <c r="B66" s="89" t="s">
        <v>159</v>
      </c>
      <c r="C66" s="7"/>
      <c r="D66" s="7"/>
      <c r="E66" s="7"/>
      <c r="F66" s="7"/>
      <c r="G66" s="7"/>
      <c r="H66" s="7"/>
      <c r="I66" s="7"/>
      <c r="J66" s="7"/>
      <c r="K66" s="7"/>
      <c r="L66" s="5"/>
      <c r="M66" s="5"/>
      <c r="N66" s="5"/>
      <c r="O66" s="5"/>
      <c r="P66" s="5"/>
      <c r="Q66" s="5"/>
      <c r="R66" s="5"/>
      <c r="S66" s="5"/>
      <c r="T66" s="5"/>
      <c r="U66" s="4"/>
      <c r="V66" s="4"/>
      <c r="W66" s="4"/>
      <c r="X66" s="4"/>
      <c r="Y66" s="4"/>
    </row>
    <row r="67" spans="1:25" x14ac:dyDescent="0.2">
      <c r="A67" s="15"/>
      <c r="B67" s="22" t="s">
        <v>5</v>
      </c>
      <c r="C67" s="7"/>
      <c r="D67" s="7"/>
      <c r="E67" s="7"/>
      <c r="F67" s="7"/>
      <c r="G67" s="7"/>
      <c r="H67" s="7"/>
      <c r="I67" s="7"/>
      <c r="J67" s="7"/>
      <c r="K67" s="7"/>
      <c r="L67" s="5"/>
      <c r="M67" s="5"/>
      <c r="N67" s="5"/>
      <c r="O67" s="5"/>
      <c r="P67" s="5"/>
      <c r="Q67" s="5"/>
      <c r="R67" s="5"/>
      <c r="S67" s="5"/>
      <c r="T67" s="5"/>
      <c r="U67" s="4"/>
      <c r="V67" s="4"/>
      <c r="W67" s="4"/>
      <c r="X67" s="4"/>
      <c r="Y67" s="4"/>
    </row>
    <row r="68" spans="1:25" x14ac:dyDescent="0.2">
      <c r="A68" s="15"/>
      <c r="B68" s="22" t="s">
        <v>6</v>
      </c>
      <c r="C68" s="7"/>
      <c r="D68" s="7"/>
      <c r="E68" s="7"/>
      <c r="F68" s="7"/>
      <c r="G68" s="7"/>
      <c r="H68" s="7"/>
      <c r="I68" s="7"/>
      <c r="J68" s="7"/>
      <c r="K68" s="7"/>
      <c r="L68" s="5"/>
      <c r="M68" s="5"/>
      <c r="N68" s="5"/>
      <c r="O68" s="5"/>
      <c r="P68" s="5"/>
      <c r="Q68" s="5"/>
      <c r="R68" s="5"/>
      <c r="S68" s="5"/>
      <c r="T68" s="5"/>
      <c r="U68" s="4"/>
      <c r="V68" s="4"/>
      <c r="W68" s="4"/>
      <c r="X68" s="4"/>
      <c r="Y68" s="4"/>
    </row>
    <row r="69" spans="1:25" x14ac:dyDescent="0.2">
      <c r="A69" s="15"/>
      <c r="B69" s="22" t="s">
        <v>7</v>
      </c>
      <c r="C69" s="7"/>
      <c r="D69" s="7"/>
      <c r="E69" s="7"/>
      <c r="F69" s="7"/>
      <c r="G69" s="7"/>
      <c r="H69" s="7"/>
      <c r="I69" s="7"/>
      <c r="J69" s="7"/>
      <c r="K69" s="7"/>
      <c r="L69" s="5"/>
      <c r="M69" s="5"/>
      <c r="N69" s="5"/>
      <c r="O69" s="5"/>
      <c r="P69" s="5"/>
      <c r="Q69" s="5"/>
      <c r="R69" s="5"/>
      <c r="S69" s="5"/>
      <c r="T69" s="5"/>
      <c r="U69" s="4"/>
      <c r="V69" s="4"/>
      <c r="W69" s="4"/>
      <c r="X69" s="4"/>
      <c r="Y69" s="4"/>
    </row>
    <row r="70" spans="1:25" x14ac:dyDescent="0.2">
      <c r="A70" s="15"/>
      <c r="B70" s="22" t="s">
        <v>8</v>
      </c>
      <c r="C70" s="7"/>
      <c r="D70" s="7"/>
      <c r="E70" s="7"/>
      <c r="F70" s="7"/>
      <c r="G70" s="7"/>
      <c r="H70" s="7"/>
      <c r="I70" s="7"/>
      <c r="J70" s="7"/>
      <c r="K70" s="7"/>
      <c r="L70" s="5"/>
      <c r="M70" s="5"/>
      <c r="N70" s="5"/>
      <c r="O70" s="5"/>
      <c r="P70" s="5"/>
      <c r="Q70" s="5"/>
      <c r="R70" s="5"/>
      <c r="S70" s="5"/>
      <c r="T70" s="5"/>
      <c r="U70" s="4"/>
      <c r="V70" s="4"/>
      <c r="W70" s="4"/>
      <c r="X70" s="4"/>
      <c r="Y70" s="4"/>
    </row>
    <row r="71" spans="1:25" ht="16" x14ac:dyDescent="0.2">
      <c r="A71" s="15"/>
      <c r="B71" s="6" t="s">
        <v>153</v>
      </c>
      <c r="C71" s="7"/>
      <c r="D71" s="7"/>
      <c r="E71" s="7"/>
      <c r="F71" s="7"/>
      <c r="G71" s="7"/>
      <c r="H71" s="7"/>
      <c r="I71" s="7"/>
      <c r="J71" s="7"/>
      <c r="K71" s="7"/>
      <c r="L71" s="5"/>
      <c r="M71" s="5"/>
      <c r="N71" s="5"/>
      <c r="O71" s="5"/>
      <c r="P71" s="5"/>
      <c r="Q71" s="5"/>
      <c r="R71" s="5"/>
      <c r="S71" s="5"/>
      <c r="T71" s="5"/>
      <c r="U71" s="4"/>
      <c r="V71" s="4"/>
      <c r="W71" s="4"/>
      <c r="X71" s="4"/>
      <c r="Y71" s="4"/>
    </row>
    <row r="72" spans="1:25" ht="16" thickBot="1" x14ac:dyDescent="0.25">
      <c r="A72" s="1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6" thickBot="1" x14ac:dyDescent="0.25">
      <c r="A73" s="179" t="s">
        <v>16</v>
      </c>
      <c r="B73" s="180"/>
      <c r="C73" s="181"/>
      <c r="D73" s="154"/>
      <c r="E73" s="154"/>
      <c r="F73" s="154"/>
      <c r="G73" s="154"/>
      <c r="H73" s="154"/>
      <c r="I73" s="154"/>
      <c r="J73" s="154"/>
      <c r="K73" s="15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6" thickTop="1" x14ac:dyDescent="0.2">
      <c r="A74" s="17" t="s">
        <v>10</v>
      </c>
      <c r="B74" s="182"/>
      <c r="C74" s="183"/>
      <c r="D74" s="155"/>
      <c r="E74" s="155"/>
      <c r="F74" s="155"/>
      <c r="G74" s="155"/>
      <c r="H74" s="155"/>
      <c r="I74" s="155"/>
      <c r="J74" s="155"/>
      <c r="K74" s="155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2">
      <c r="A75" s="18" t="s">
        <v>11</v>
      </c>
      <c r="B75" s="184"/>
      <c r="C75" s="185"/>
      <c r="D75" s="156"/>
      <c r="E75" s="156"/>
      <c r="F75" s="156"/>
      <c r="G75" s="156"/>
      <c r="H75" s="156"/>
      <c r="I75" s="156"/>
      <c r="J75" s="156"/>
      <c r="K75" s="156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2">
      <c r="A76" s="18" t="s">
        <v>12</v>
      </c>
      <c r="B76" s="184"/>
      <c r="C76" s="185"/>
      <c r="D76" s="156"/>
      <c r="E76" s="156"/>
      <c r="F76" s="156"/>
      <c r="G76" s="156"/>
      <c r="H76" s="156"/>
      <c r="I76" s="156"/>
      <c r="J76" s="156"/>
      <c r="K76" s="156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2">
      <c r="A77" s="18" t="s">
        <v>13</v>
      </c>
      <c r="B77" s="184"/>
      <c r="C77" s="185"/>
      <c r="D77" s="156"/>
      <c r="E77" s="156"/>
      <c r="F77" s="156"/>
      <c r="G77" s="156"/>
      <c r="H77" s="156"/>
      <c r="I77" s="156"/>
      <c r="J77" s="156"/>
      <c r="K77" s="156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76" customHeight="1" thickBot="1" x14ac:dyDescent="0.25">
      <c r="A78" s="20" t="s">
        <v>14</v>
      </c>
      <c r="B78" s="177"/>
      <c r="C78" s="178"/>
      <c r="D78" s="156"/>
      <c r="E78" s="156"/>
      <c r="F78" s="156"/>
      <c r="G78" s="156"/>
      <c r="H78" s="156"/>
      <c r="I78" s="156"/>
      <c r="J78" s="156"/>
      <c r="K78" s="156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2">
      <c r="A79" s="1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2">
      <c r="A80" s="1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2">
      <c r="A81" s="1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2">
      <c r="A82" s="1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2">
      <c r="A83" s="1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2">
      <c r="A84" s="1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2">
      <c r="A85" s="1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2">
      <c r="U86" s="4"/>
      <c r="V86" s="4"/>
      <c r="W86" s="4"/>
      <c r="X86" s="4"/>
      <c r="Y86" s="4"/>
    </row>
  </sheetData>
  <mergeCells count="49">
    <mergeCell ref="B49:C49"/>
    <mergeCell ref="B42:L42"/>
    <mergeCell ref="B50:L50"/>
    <mergeCell ref="B22:C22"/>
    <mergeCell ref="B23:C23"/>
    <mergeCell ref="B25:C25"/>
    <mergeCell ref="B26:C26"/>
    <mergeCell ref="B27:C27"/>
    <mergeCell ref="B28:C28"/>
    <mergeCell ref="B29:L29"/>
    <mergeCell ref="B47:C47"/>
    <mergeCell ref="B48:C48"/>
    <mergeCell ref="B46:C46"/>
    <mergeCell ref="B40:C40"/>
    <mergeCell ref="B24:C24"/>
    <mergeCell ref="B41:C41"/>
    <mergeCell ref="B44:C44"/>
    <mergeCell ref="B45:C45"/>
    <mergeCell ref="B37:C37"/>
    <mergeCell ref="B38:C38"/>
    <mergeCell ref="B39:C39"/>
    <mergeCell ref="B31:C31"/>
    <mergeCell ref="B32:C32"/>
    <mergeCell ref="B33:C33"/>
    <mergeCell ref="B35:C35"/>
    <mergeCell ref="B36:C36"/>
    <mergeCell ref="B34:C34"/>
    <mergeCell ref="B6:C6"/>
    <mergeCell ref="B19:C19"/>
    <mergeCell ref="B20:L20"/>
    <mergeCell ref="B7:C7"/>
    <mergeCell ref="B15:C15"/>
    <mergeCell ref="B12:C12"/>
    <mergeCell ref="B13:C13"/>
    <mergeCell ref="B18:C18"/>
    <mergeCell ref="B11:C11"/>
    <mergeCell ref="B17:C17"/>
    <mergeCell ref="B16:C16"/>
    <mergeCell ref="B8:C8"/>
    <mergeCell ref="B14:C14"/>
    <mergeCell ref="B9:C9"/>
    <mergeCell ref="B10:C10"/>
    <mergeCell ref="B54:C54"/>
    <mergeCell ref="B78:C78"/>
    <mergeCell ref="A73:C73"/>
    <mergeCell ref="B74:C74"/>
    <mergeCell ref="B75:C75"/>
    <mergeCell ref="B77:C77"/>
    <mergeCell ref="B76:C76"/>
  </mergeCells>
  <phoneticPr fontId="20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14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5D6A-97DD-4A63-B8A6-1D006B5CC95F}">
  <dimension ref="A2:T64"/>
  <sheetViews>
    <sheetView workbookViewId="0">
      <selection activeCell="R43" sqref="R43"/>
    </sheetView>
  </sheetViews>
  <sheetFormatPr baseColWidth="10" defaultColWidth="8.83203125" defaultRowHeight="13" x14ac:dyDescent="0.15"/>
  <cols>
    <col min="1" max="1" width="4.83203125" bestFit="1" customWidth="1"/>
    <col min="2" max="2" width="49.33203125" bestFit="1" customWidth="1"/>
    <col min="3" max="3" width="12" bestFit="1" customWidth="1"/>
    <col min="5" max="5" width="10.83203125" bestFit="1" customWidth="1"/>
    <col min="6" max="6" width="10.6640625" bestFit="1" customWidth="1"/>
    <col min="8" max="8" width="12.83203125" bestFit="1" customWidth="1"/>
    <col min="11" max="11" width="12.5" customWidth="1"/>
    <col min="14" max="14" width="11.33203125" customWidth="1"/>
    <col min="17" max="17" width="12.83203125" bestFit="1" customWidth="1"/>
    <col min="20" max="20" width="11.33203125" customWidth="1"/>
  </cols>
  <sheetData>
    <row r="2" spans="1:20" ht="16" x14ac:dyDescent="0.2">
      <c r="B2" s="94" t="s">
        <v>166</v>
      </c>
    </row>
    <row r="4" spans="1:20" x14ac:dyDescent="0.15">
      <c r="C4" s="208" t="s">
        <v>63</v>
      </c>
      <c r="D4" s="208"/>
      <c r="E4" s="208"/>
      <c r="F4" s="208" t="s">
        <v>64</v>
      </c>
      <c r="G4" s="208"/>
      <c r="H4" s="208"/>
      <c r="I4" s="208" t="s">
        <v>65</v>
      </c>
      <c r="J4" s="208"/>
      <c r="K4" s="208"/>
      <c r="L4" s="208" t="s">
        <v>66</v>
      </c>
      <c r="M4" s="208"/>
      <c r="N4" s="208"/>
      <c r="O4" s="208" t="s">
        <v>62</v>
      </c>
      <c r="P4" s="208"/>
      <c r="Q4" s="208"/>
      <c r="R4" s="208" t="s">
        <v>67</v>
      </c>
      <c r="S4" s="208"/>
      <c r="T4" s="208"/>
    </row>
    <row r="5" spans="1:20" ht="16" x14ac:dyDescent="0.2">
      <c r="B5" s="35" t="s">
        <v>133</v>
      </c>
      <c r="C5" s="36" t="s">
        <v>72</v>
      </c>
      <c r="D5" s="36" t="s">
        <v>112</v>
      </c>
      <c r="E5" s="37" t="s">
        <v>111</v>
      </c>
      <c r="F5" s="36" t="s">
        <v>172</v>
      </c>
      <c r="G5" s="36" t="s">
        <v>173</v>
      </c>
      <c r="H5" s="37" t="s">
        <v>145</v>
      </c>
      <c r="I5" s="36" t="s">
        <v>146</v>
      </c>
      <c r="J5" s="36" t="s">
        <v>147</v>
      </c>
      <c r="K5" s="37" t="s">
        <v>148</v>
      </c>
      <c r="L5" s="36" t="s">
        <v>174</v>
      </c>
      <c r="M5" s="36" t="s">
        <v>175</v>
      </c>
      <c r="N5" s="37" t="s">
        <v>176</v>
      </c>
      <c r="O5" s="36" t="s">
        <v>177</v>
      </c>
      <c r="P5" s="36" t="s">
        <v>178</v>
      </c>
      <c r="Q5" s="37" t="s">
        <v>179</v>
      </c>
      <c r="R5" s="36" t="s">
        <v>180</v>
      </c>
      <c r="S5" s="36" t="s">
        <v>181</v>
      </c>
      <c r="T5" s="37" t="s">
        <v>182</v>
      </c>
    </row>
    <row r="6" spans="1:20" ht="28" x14ac:dyDescent="0.15">
      <c r="A6" s="56" t="s">
        <v>36</v>
      </c>
      <c r="B6" s="72" t="s">
        <v>169</v>
      </c>
      <c r="C6" s="46"/>
      <c r="D6" s="47"/>
      <c r="E6" s="48"/>
      <c r="F6" s="46"/>
      <c r="G6" s="47"/>
      <c r="H6" s="48"/>
      <c r="I6" s="46"/>
      <c r="J6" s="47"/>
      <c r="K6" s="48"/>
      <c r="L6" s="46"/>
      <c r="M6" s="47"/>
      <c r="N6" s="48"/>
      <c r="O6" s="46"/>
      <c r="P6" s="47"/>
      <c r="Q6" s="48"/>
      <c r="R6" s="46"/>
      <c r="S6" s="47"/>
      <c r="T6" s="48"/>
    </row>
    <row r="7" spans="1:20" x14ac:dyDescent="0.15">
      <c r="A7" s="74"/>
      <c r="B7" s="73"/>
      <c r="C7" s="159">
        <v>1</v>
      </c>
      <c r="D7" s="55">
        <v>100</v>
      </c>
      <c r="E7" s="49">
        <f>Tabel358[[#This Row],[Aantallen]]*Tabel358[[#This Row],[Prijs]]</f>
        <v>100</v>
      </c>
      <c r="F7" s="159">
        <v>1</v>
      </c>
      <c r="G7" s="55">
        <v>200</v>
      </c>
      <c r="H7" s="49">
        <f>Tabel358[[#This Row],[Aantallen2]]*Tabel358[[#This Row],[Prijs3]]</f>
        <v>200</v>
      </c>
      <c r="I7" s="159">
        <v>1</v>
      </c>
      <c r="J7" s="55">
        <v>300</v>
      </c>
      <c r="K7" s="49">
        <f>Tabel358[[#This Row],[Aantallen5]]*Tabel358[[#This Row],[Prijs6]]</f>
        <v>300</v>
      </c>
      <c r="L7" s="159">
        <v>1</v>
      </c>
      <c r="M7" s="55">
        <v>400</v>
      </c>
      <c r="N7" s="49">
        <f>Tabel358[[#This Row],[Aantallen8]]*Tabel358[[#This Row],[Prijs9]]</f>
        <v>400</v>
      </c>
      <c r="O7" s="159">
        <v>1</v>
      </c>
      <c r="P7" s="55">
        <v>500</v>
      </c>
      <c r="Q7" s="49">
        <f>Tabel358[[#This Row],[Aantallen11]]*Tabel358[[#This Row],[Prijs12]]</f>
        <v>500</v>
      </c>
      <c r="R7" s="159">
        <v>1</v>
      </c>
      <c r="S7" s="55">
        <v>600</v>
      </c>
      <c r="T7" s="49">
        <f>Tabel358[[#This Row],[Aantallen14]]*Tabel358[[#This Row],[Prijs15]]</f>
        <v>600</v>
      </c>
    </row>
    <row r="8" spans="1:20" x14ac:dyDescent="0.15">
      <c r="A8" s="74"/>
      <c r="B8" s="73"/>
      <c r="C8" s="159"/>
      <c r="D8" s="55"/>
      <c r="E8" s="49">
        <f>Tabel358[[#This Row],[Aantallen]]*Tabel358[[#This Row],[Prijs]]</f>
        <v>0</v>
      </c>
      <c r="F8" s="159"/>
      <c r="G8" s="55"/>
      <c r="H8" s="49">
        <f>Tabel358[[#This Row],[Aantallen2]]*Tabel358[[#This Row],[Prijs3]]</f>
        <v>0</v>
      </c>
      <c r="I8" s="159"/>
      <c r="J8" s="55"/>
      <c r="K8" s="49">
        <f>Tabel358[[#This Row],[Aantallen5]]*Tabel358[[#This Row],[Prijs6]]</f>
        <v>0</v>
      </c>
      <c r="L8" s="159"/>
      <c r="M8" s="55"/>
      <c r="N8" s="49">
        <f>Tabel358[[#This Row],[Aantallen8]]*Tabel358[[#This Row],[Prijs9]]</f>
        <v>0</v>
      </c>
      <c r="O8" s="159"/>
      <c r="P8" s="55"/>
      <c r="Q8" s="49">
        <f>Tabel358[[#This Row],[Aantallen11]]*Tabel358[[#This Row],[Prijs12]]</f>
        <v>0</v>
      </c>
      <c r="R8" s="159"/>
      <c r="S8" s="55"/>
      <c r="T8" s="49">
        <f>Tabel358[[#This Row],[Aantallen14]]*Tabel358[[#This Row],[Prijs15]]</f>
        <v>0</v>
      </c>
    </row>
    <row r="9" spans="1:20" x14ac:dyDescent="0.15">
      <c r="A9" s="74"/>
      <c r="B9" s="73"/>
      <c r="C9" s="159"/>
      <c r="D9" s="55"/>
      <c r="E9" s="49">
        <f>Tabel358[[#This Row],[Aantallen]]*Tabel358[[#This Row],[Prijs]]</f>
        <v>0</v>
      </c>
      <c r="F9" s="159"/>
      <c r="G9" s="55"/>
      <c r="H9" s="49">
        <f>Tabel358[[#This Row],[Aantallen2]]*Tabel358[[#This Row],[Prijs3]]</f>
        <v>0</v>
      </c>
      <c r="I9" s="159"/>
      <c r="J9" s="55"/>
      <c r="K9" s="49">
        <f>Tabel358[[#This Row],[Aantallen5]]*Tabel358[[#This Row],[Prijs6]]</f>
        <v>0</v>
      </c>
      <c r="L9" s="159"/>
      <c r="M9" s="55"/>
      <c r="N9" s="49">
        <f>Tabel358[[#This Row],[Aantallen8]]*Tabel358[[#This Row],[Prijs9]]</f>
        <v>0</v>
      </c>
      <c r="O9" s="159"/>
      <c r="P9" s="55"/>
      <c r="Q9" s="49">
        <f>Tabel358[[#This Row],[Aantallen11]]*Tabel358[[#This Row],[Prijs12]]</f>
        <v>0</v>
      </c>
      <c r="R9" s="159"/>
      <c r="S9" s="55"/>
      <c r="T9" s="49">
        <f>Tabel358[[#This Row],[Aantallen14]]*Tabel358[[#This Row],[Prijs15]]</f>
        <v>0</v>
      </c>
    </row>
    <row r="10" spans="1:20" x14ac:dyDescent="0.15">
      <c r="A10" s="74"/>
      <c r="B10" s="73"/>
      <c r="C10" s="159"/>
      <c r="D10" s="55"/>
      <c r="E10" s="49">
        <f>Tabel358[[#This Row],[Aantallen]]*Tabel358[[#This Row],[Prijs]]</f>
        <v>0</v>
      </c>
      <c r="F10" s="159"/>
      <c r="G10" s="55"/>
      <c r="H10" s="49">
        <f>Tabel358[[#This Row],[Aantallen2]]*Tabel358[[#This Row],[Prijs3]]</f>
        <v>0</v>
      </c>
      <c r="I10" s="159"/>
      <c r="J10" s="55"/>
      <c r="K10" s="49">
        <f>Tabel358[[#This Row],[Aantallen5]]*Tabel358[[#This Row],[Prijs6]]</f>
        <v>0</v>
      </c>
      <c r="L10" s="159"/>
      <c r="M10" s="55"/>
      <c r="N10" s="49">
        <f>Tabel358[[#This Row],[Aantallen8]]*Tabel358[[#This Row],[Prijs9]]</f>
        <v>0</v>
      </c>
      <c r="O10" s="159"/>
      <c r="P10" s="55"/>
      <c r="Q10" s="49">
        <f>Tabel358[[#This Row],[Aantallen11]]*Tabel358[[#This Row],[Prijs12]]</f>
        <v>0</v>
      </c>
      <c r="R10" s="159"/>
      <c r="S10" s="55"/>
      <c r="T10" s="49">
        <f>Tabel358[[#This Row],[Aantallen14]]*Tabel358[[#This Row],[Prijs15]]</f>
        <v>0</v>
      </c>
    </row>
    <row r="11" spans="1:20" x14ac:dyDescent="0.15">
      <c r="A11" s="74"/>
      <c r="B11" s="73"/>
      <c r="C11" s="159"/>
      <c r="D11" s="55"/>
      <c r="E11" s="49">
        <f>Tabel358[[#This Row],[Aantallen]]*Tabel358[[#This Row],[Prijs]]</f>
        <v>0</v>
      </c>
      <c r="F11" s="159"/>
      <c r="G11" s="55"/>
      <c r="H11" s="49">
        <f>Tabel358[[#This Row],[Aantallen2]]*Tabel358[[#This Row],[Prijs3]]</f>
        <v>0</v>
      </c>
      <c r="I11" s="159"/>
      <c r="J11" s="55"/>
      <c r="K11" s="49">
        <f>Tabel358[[#This Row],[Aantallen5]]*Tabel358[[#This Row],[Prijs6]]</f>
        <v>0</v>
      </c>
      <c r="L11" s="159"/>
      <c r="M11" s="55"/>
      <c r="N11" s="49">
        <f>Tabel358[[#This Row],[Aantallen8]]*Tabel358[[#This Row],[Prijs9]]</f>
        <v>0</v>
      </c>
      <c r="O11" s="159"/>
      <c r="P11" s="55"/>
      <c r="Q11" s="49">
        <f>Tabel358[[#This Row],[Aantallen11]]*Tabel358[[#This Row],[Prijs12]]</f>
        <v>0</v>
      </c>
      <c r="R11" s="159"/>
      <c r="S11" s="55"/>
      <c r="T11" s="49">
        <f>Tabel358[[#This Row],[Aantallen14]]*Tabel358[[#This Row],[Prijs15]]</f>
        <v>0</v>
      </c>
    </row>
    <row r="12" spans="1:20" x14ac:dyDescent="0.15">
      <c r="A12" s="74"/>
      <c r="B12" s="73"/>
      <c r="C12" s="159"/>
      <c r="D12" s="55"/>
      <c r="E12" s="49">
        <f>Tabel358[[#This Row],[Aantallen]]*Tabel358[[#This Row],[Prijs]]</f>
        <v>0</v>
      </c>
      <c r="F12" s="159"/>
      <c r="G12" s="55"/>
      <c r="H12" s="49">
        <f>Tabel358[[#This Row],[Aantallen2]]*Tabel358[[#This Row],[Prijs3]]</f>
        <v>0</v>
      </c>
      <c r="I12" s="159"/>
      <c r="J12" s="55"/>
      <c r="K12" s="49">
        <f>Tabel358[[#This Row],[Aantallen5]]*Tabel358[[#This Row],[Prijs6]]</f>
        <v>0</v>
      </c>
      <c r="L12" s="159"/>
      <c r="M12" s="55"/>
      <c r="N12" s="49">
        <f>Tabel358[[#This Row],[Aantallen8]]*Tabel358[[#This Row],[Prijs9]]</f>
        <v>0</v>
      </c>
      <c r="O12" s="159"/>
      <c r="P12" s="55"/>
      <c r="Q12" s="49">
        <f>Tabel358[[#This Row],[Aantallen11]]*Tabel358[[#This Row],[Prijs12]]</f>
        <v>0</v>
      </c>
      <c r="R12" s="159"/>
      <c r="S12" s="55"/>
      <c r="T12" s="49">
        <f>Tabel358[[#This Row],[Aantallen14]]*Tabel358[[#This Row],[Prijs15]]</f>
        <v>0</v>
      </c>
    </row>
    <row r="13" spans="1:20" x14ac:dyDescent="0.15">
      <c r="A13" s="74"/>
      <c r="B13" s="73"/>
      <c r="C13" s="159"/>
      <c r="D13" s="55"/>
      <c r="E13" s="49">
        <f>Tabel358[[#This Row],[Aantallen]]*Tabel358[[#This Row],[Prijs]]</f>
        <v>0</v>
      </c>
      <c r="F13" s="159"/>
      <c r="G13" s="55"/>
      <c r="H13" s="49">
        <f>Tabel358[[#This Row],[Aantallen2]]*Tabel358[[#This Row],[Prijs3]]</f>
        <v>0</v>
      </c>
      <c r="I13" s="159"/>
      <c r="J13" s="55"/>
      <c r="K13" s="49">
        <f>Tabel358[[#This Row],[Aantallen5]]*Tabel358[[#This Row],[Prijs6]]</f>
        <v>0</v>
      </c>
      <c r="L13" s="159"/>
      <c r="M13" s="55"/>
      <c r="N13" s="49">
        <f>Tabel358[[#This Row],[Aantallen8]]*Tabel358[[#This Row],[Prijs9]]</f>
        <v>0</v>
      </c>
      <c r="O13" s="159"/>
      <c r="P13" s="55"/>
      <c r="Q13" s="49">
        <f>Tabel358[[#This Row],[Aantallen11]]*Tabel358[[#This Row],[Prijs12]]</f>
        <v>0</v>
      </c>
      <c r="R13" s="159"/>
      <c r="S13" s="55"/>
      <c r="T13" s="49">
        <f>Tabel358[[#This Row],[Aantallen14]]*Tabel358[[#This Row],[Prijs15]]</f>
        <v>0</v>
      </c>
    </row>
    <row r="14" spans="1:20" x14ac:dyDescent="0.15">
      <c r="A14" s="74"/>
      <c r="B14" s="73"/>
      <c r="C14" s="159"/>
      <c r="D14" s="55"/>
      <c r="E14" s="49">
        <f>Tabel358[[#This Row],[Aantallen]]*Tabel358[[#This Row],[Prijs]]</f>
        <v>0</v>
      </c>
      <c r="F14" s="159"/>
      <c r="G14" s="55"/>
      <c r="H14" s="49">
        <f>Tabel358[[#This Row],[Aantallen2]]*Tabel358[[#This Row],[Prijs3]]</f>
        <v>0</v>
      </c>
      <c r="I14" s="159"/>
      <c r="J14" s="55"/>
      <c r="K14" s="49">
        <f>Tabel358[[#This Row],[Aantallen5]]*Tabel358[[#This Row],[Prijs6]]</f>
        <v>0</v>
      </c>
      <c r="L14" s="159"/>
      <c r="M14" s="55"/>
      <c r="N14" s="49">
        <f>Tabel358[[#This Row],[Aantallen8]]*Tabel358[[#This Row],[Prijs9]]</f>
        <v>0</v>
      </c>
      <c r="O14" s="159"/>
      <c r="P14" s="55"/>
      <c r="Q14" s="49">
        <f>Tabel358[[#This Row],[Aantallen11]]*Tabel358[[#This Row],[Prijs12]]</f>
        <v>0</v>
      </c>
      <c r="R14" s="159"/>
      <c r="S14" s="55"/>
      <c r="T14" s="49">
        <f>Tabel358[[#This Row],[Aantallen14]]*Tabel358[[#This Row],[Prijs15]]</f>
        <v>0</v>
      </c>
    </row>
    <row r="15" spans="1:20" x14ac:dyDescent="0.15">
      <c r="A15" s="74"/>
      <c r="B15" s="73"/>
      <c r="C15" s="159"/>
      <c r="D15" s="55"/>
      <c r="E15" s="49">
        <f>Tabel358[[#This Row],[Aantallen]]*Tabel358[[#This Row],[Prijs]]</f>
        <v>0</v>
      </c>
      <c r="F15" s="159"/>
      <c r="G15" s="55"/>
      <c r="H15" s="49">
        <f>Tabel358[[#This Row],[Aantallen2]]*Tabel358[[#This Row],[Prijs3]]</f>
        <v>0</v>
      </c>
      <c r="I15" s="159"/>
      <c r="J15" s="55"/>
      <c r="K15" s="49">
        <f>Tabel358[[#This Row],[Aantallen5]]*Tabel358[[#This Row],[Prijs6]]</f>
        <v>0</v>
      </c>
      <c r="L15" s="159"/>
      <c r="M15" s="55"/>
      <c r="N15" s="49">
        <f>Tabel358[[#This Row],[Aantallen8]]*Tabel358[[#This Row],[Prijs9]]</f>
        <v>0</v>
      </c>
      <c r="O15" s="159"/>
      <c r="P15" s="55"/>
      <c r="Q15" s="49">
        <f>Tabel358[[#This Row],[Aantallen11]]*Tabel358[[#This Row],[Prijs12]]</f>
        <v>0</v>
      </c>
      <c r="R15" s="159"/>
      <c r="S15" s="55"/>
      <c r="T15" s="49">
        <f>Tabel358[[#This Row],[Aantallen14]]*Tabel358[[#This Row],[Prijs15]]</f>
        <v>0</v>
      </c>
    </row>
    <row r="16" spans="1:20" x14ac:dyDescent="0.15">
      <c r="A16" s="74"/>
      <c r="B16" s="73"/>
      <c r="C16" s="159"/>
      <c r="D16" s="55"/>
      <c r="E16" s="49">
        <f>Tabel358[[#This Row],[Aantallen]]*Tabel358[[#This Row],[Prijs]]</f>
        <v>0</v>
      </c>
      <c r="F16" s="159"/>
      <c r="G16" s="55"/>
      <c r="H16" s="49">
        <f>Tabel358[[#This Row],[Aantallen2]]*Tabel358[[#This Row],[Prijs3]]</f>
        <v>0</v>
      </c>
      <c r="I16" s="159"/>
      <c r="J16" s="55"/>
      <c r="K16" s="49">
        <f>Tabel358[[#This Row],[Aantallen5]]*Tabel358[[#This Row],[Prijs6]]</f>
        <v>0</v>
      </c>
      <c r="L16" s="159"/>
      <c r="M16" s="55"/>
      <c r="N16" s="49">
        <f>Tabel358[[#This Row],[Aantallen8]]*Tabel358[[#This Row],[Prijs9]]</f>
        <v>0</v>
      </c>
      <c r="O16" s="159"/>
      <c r="P16" s="55"/>
      <c r="Q16" s="49">
        <f>Tabel358[[#This Row],[Aantallen11]]*Tabel358[[#This Row],[Prijs12]]</f>
        <v>0</v>
      </c>
      <c r="R16" s="159"/>
      <c r="S16" s="55"/>
      <c r="T16" s="49">
        <f>Tabel358[[#This Row],[Aantallen14]]*Tabel358[[#This Row],[Prijs15]]</f>
        <v>0</v>
      </c>
    </row>
    <row r="17" spans="1:20" ht="14" x14ac:dyDescent="0.15">
      <c r="B17" s="38" t="s">
        <v>144</v>
      </c>
      <c r="C17" s="39"/>
      <c r="D17" s="39"/>
      <c r="E17" s="40">
        <f>SUBTOTAL(109,E6:E16)</f>
        <v>100</v>
      </c>
      <c r="F17" s="39"/>
      <c r="G17" s="39"/>
      <c r="H17" s="40">
        <f>SUBTOTAL(109,H6:H16)</f>
        <v>200</v>
      </c>
      <c r="I17" s="39"/>
      <c r="J17" s="39"/>
      <c r="K17" s="40">
        <f>SUBTOTAL(109,K6:K16)</f>
        <v>300</v>
      </c>
      <c r="L17" s="39"/>
      <c r="M17" s="39"/>
      <c r="N17" s="40">
        <f>SUBTOTAL(109,N6:N16)</f>
        <v>400</v>
      </c>
      <c r="O17" s="39"/>
      <c r="P17" s="39"/>
      <c r="Q17" s="40">
        <f>SUBTOTAL(109,Q6:Q16)</f>
        <v>500</v>
      </c>
      <c r="R17" s="39"/>
      <c r="S17" s="39"/>
      <c r="T17" s="40">
        <f>SUBTOTAL(109,T6:T16)</f>
        <v>600</v>
      </c>
    </row>
    <row r="18" spans="1:20" ht="14" x14ac:dyDescent="0.15">
      <c r="B18" s="51"/>
      <c r="C18" s="52"/>
      <c r="D18" s="52"/>
      <c r="E18" s="53"/>
      <c r="F18" s="52"/>
      <c r="G18" s="52"/>
      <c r="H18" s="53"/>
      <c r="I18" s="52"/>
      <c r="J18" s="52"/>
      <c r="K18" s="53"/>
      <c r="L18" s="52"/>
      <c r="M18" s="52"/>
      <c r="N18" s="53"/>
      <c r="O18" s="52"/>
      <c r="P18" s="52"/>
      <c r="Q18" s="53"/>
      <c r="R18" s="52"/>
      <c r="S18" s="52"/>
      <c r="T18" s="53"/>
    </row>
    <row r="19" spans="1:20" ht="14" x14ac:dyDescent="0.15">
      <c r="B19" s="51"/>
      <c r="C19" s="52"/>
      <c r="D19" s="52"/>
      <c r="E19" s="53"/>
      <c r="F19" s="52"/>
      <c r="G19" s="52"/>
      <c r="H19" s="53"/>
      <c r="I19" s="52"/>
      <c r="J19" s="52"/>
      <c r="K19" s="53"/>
      <c r="L19" s="52"/>
      <c r="M19" s="52"/>
      <c r="N19" s="53"/>
      <c r="O19" s="52"/>
      <c r="P19" s="52"/>
      <c r="Q19" s="53"/>
      <c r="R19" s="52"/>
      <c r="S19" s="52"/>
      <c r="T19" s="53"/>
    </row>
    <row r="20" spans="1:20" ht="14" x14ac:dyDescent="0.15">
      <c r="B20" s="51"/>
      <c r="C20" s="208" t="s">
        <v>63</v>
      </c>
      <c r="D20" s="208"/>
      <c r="E20" s="208"/>
      <c r="F20" s="208" t="s">
        <v>64</v>
      </c>
      <c r="G20" s="208"/>
      <c r="H20" s="208"/>
      <c r="I20" s="208" t="s">
        <v>65</v>
      </c>
      <c r="J20" s="208"/>
      <c r="K20" s="208"/>
      <c r="L20" s="208" t="s">
        <v>66</v>
      </c>
      <c r="M20" s="208"/>
      <c r="N20" s="208"/>
      <c r="O20" s="208" t="s">
        <v>62</v>
      </c>
      <c r="P20" s="208"/>
      <c r="Q20" s="208"/>
      <c r="R20" s="208" t="s">
        <v>67</v>
      </c>
      <c r="S20" s="208"/>
      <c r="T20" s="208"/>
    </row>
    <row r="21" spans="1:20" ht="16" x14ac:dyDescent="0.2">
      <c r="B21" s="35" t="s">
        <v>138</v>
      </c>
      <c r="C21" s="36" t="s">
        <v>72</v>
      </c>
      <c r="D21" s="36" t="s">
        <v>112</v>
      </c>
      <c r="E21" s="37" t="s">
        <v>111</v>
      </c>
      <c r="F21" s="36" t="s">
        <v>72</v>
      </c>
      <c r="G21" s="36" t="s">
        <v>112</v>
      </c>
      <c r="H21" s="37" t="s">
        <v>111</v>
      </c>
      <c r="I21" s="36" t="s">
        <v>72</v>
      </c>
      <c r="J21" s="36" t="s">
        <v>112</v>
      </c>
      <c r="K21" s="37" t="s">
        <v>111</v>
      </c>
      <c r="L21" s="36" t="s">
        <v>72</v>
      </c>
      <c r="M21" s="36" t="s">
        <v>112</v>
      </c>
      <c r="N21" s="37" t="s">
        <v>111</v>
      </c>
      <c r="O21" s="36" t="s">
        <v>72</v>
      </c>
      <c r="P21" s="36" t="s">
        <v>112</v>
      </c>
      <c r="Q21" s="37" t="s">
        <v>111</v>
      </c>
      <c r="R21" s="36" t="s">
        <v>72</v>
      </c>
      <c r="S21" s="36" t="s">
        <v>112</v>
      </c>
      <c r="T21" s="37" t="s">
        <v>111</v>
      </c>
    </row>
    <row r="22" spans="1:20" ht="28" x14ac:dyDescent="0.15">
      <c r="A22" s="56" t="s">
        <v>87</v>
      </c>
      <c r="B22" s="72" t="s">
        <v>169</v>
      </c>
      <c r="C22" s="46"/>
      <c r="D22" s="47"/>
      <c r="E22" s="48"/>
      <c r="F22" s="54"/>
      <c r="G22" s="75"/>
      <c r="H22" s="80"/>
      <c r="I22" s="54"/>
      <c r="J22" s="75"/>
      <c r="K22" s="80"/>
      <c r="L22" s="54"/>
      <c r="M22" s="75"/>
      <c r="N22" s="80"/>
      <c r="O22" s="54"/>
      <c r="P22" s="75"/>
      <c r="Q22" s="80"/>
      <c r="R22" s="54"/>
      <c r="S22" s="75"/>
      <c r="T22" s="80"/>
    </row>
    <row r="23" spans="1:20" x14ac:dyDescent="0.15">
      <c r="B23" s="45"/>
      <c r="C23" s="159">
        <v>1</v>
      </c>
      <c r="D23" s="55">
        <v>10</v>
      </c>
      <c r="E23" s="49">
        <f>Tabel37[[#This Row],[Aantallen]]*Tabel37[[#This Row],[Prijs]]</f>
        <v>10</v>
      </c>
      <c r="F23" s="159">
        <v>1</v>
      </c>
      <c r="G23" s="55">
        <v>10</v>
      </c>
      <c r="H23" s="49">
        <f>Tabel37[[#This Row],[Aantallen]]*Tabel37[[#This Row],[Prijs]]</f>
        <v>10</v>
      </c>
      <c r="I23" s="159">
        <v>1</v>
      </c>
      <c r="J23" s="55">
        <v>10</v>
      </c>
      <c r="K23" s="49">
        <f>Tabel37[[#This Row],[Aantallen]]*Tabel37[[#This Row],[Prijs]]</f>
        <v>10</v>
      </c>
      <c r="L23" s="159">
        <v>1</v>
      </c>
      <c r="M23" s="55">
        <v>10</v>
      </c>
      <c r="N23" s="49">
        <f>Tabel37[[#This Row],[Aantallen]]*Tabel37[[#This Row],[Prijs]]</f>
        <v>10</v>
      </c>
      <c r="O23" s="159">
        <v>1</v>
      </c>
      <c r="P23" s="55">
        <v>10</v>
      </c>
      <c r="Q23" s="49">
        <f>Tabel37[[#This Row],[Aantallen]]*Tabel37[[#This Row],[Prijs]]</f>
        <v>10</v>
      </c>
      <c r="R23" s="159">
        <v>1</v>
      </c>
      <c r="S23" s="55">
        <v>10</v>
      </c>
      <c r="T23" s="81">
        <f>Tabel37[[#This Row],[Aantallen]]*Tabel37[[#This Row],[Prijs]]</f>
        <v>10</v>
      </c>
    </row>
    <row r="24" spans="1:20" x14ac:dyDescent="0.15">
      <c r="B24" s="45"/>
      <c r="C24" s="159"/>
      <c r="D24" s="55">
        <v>0</v>
      </c>
      <c r="E24" s="49">
        <f>Tabel37[[#This Row],[Aantallen]]*Tabel37[[#This Row],[Prijs]]</f>
        <v>0</v>
      </c>
      <c r="F24" s="159"/>
      <c r="G24" s="55">
        <v>0</v>
      </c>
      <c r="H24" s="49">
        <f t="shared" ref="H24:H32" si="0">F24*G24</f>
        <v>0</v>
      </c>
      <c r="I24" s="159"/>
      <c r="J24" s="55">
        <v>0</v>
      </c>
      <c r="K24" s="49">
        <f t="shared" ref="K24:K32" si="1">I24*J24</f>
        <v>0</v>
      </c>
      <c r="L24" s="159">
        <v>0</v>
      </c>
      <c r="M24" s="55">
        <v>0</v>
      </c>
      <c r="N24" s="49">
        <f t="shared" ref="N24:N32" si="2">L24*M24</f>
        <v>0</v>
      </c>
      <c r="O24" s="159">
        <v>0</v>
      </c>
      <c r="P24" s="55">
        <v>0</v>
      </c>
      <c r="Q24" s="49">
        <f t="shared" ref="Q24:Q32" si="3">O24*P24</f>
        <v>0</v>
      </c>
      <c r="R24" s="159">
        <v>0</v>
      </c>
      <c r="S24" s="55">
        <v>0</v>
      </c>
      <c r="T24" s="55">
        <f t="shared" ref="T24:T32" si="4">R24*S24</f>
        <v>0</v>
      </c>
    </row>
    <row r="25" spans="1:20" x14ac:dyDescent="0.15">
      <c r="B25" s="45"/>
      <c r="C25" s="159"/>
      <c r="D25" s="55">
        <v>0</v>
      </c>
      <c r="E25" s="49">
        <f>Tabel37[[#This Row],[Aantallen]]*Tabel37[[#This Row],[Prijs]]</f>
        <v>0</v>
      </c>
      <c r="F25" s="159"/>
      <c r="G25" s="55">
        <v>0</v>
      </c>
      <c r="H25" s="49">
        <f t="shared" si="0"/>
        <v>0</v>
      </c>
      <c r="I25" s="159"/>
      <c r="J25" s="55">
        <v>0</v>
      </c>
      <c r="K25" s="49">
        <f t="shared" si="1"/>
        <v>0</v>
      </c>
      <c r="L25" s="159">
        <v>0</v>
      </c>
      <c r="M25" s="55">
        <v>0</v>
      </c>
      <c r="N25" s="49">
        <f t="shared" si="2"/>
        <v>0</v>
      </c>
      <c r="O25" s="159">
        <v>0</v>
      </c>
      <c r="P25" s="55">
        <v>0</v>
      </c>
      <c r="Q25" s="49">
        <f t="shared" si="3"/>
        <v>0</v>
      </c>
      <c r="R25" s="159">
        <v>0</v>
      </c>
      <c r="S25" s="55">
        <v>0</v>
      </c>
      <c r="T25" s="55">
        <f t="shared" si="4"/>
        <v>0</v>
      </c>
    </row>
    <row r="26" spans="1:20" x14ac:dyDescent="0.15">
      <c r="B26" s="45"/>
      <c r="C26" s="159"/>
      <c r="D26" s="55">
        <v>0</v>
      </c>
      <c r="E26" s="49">
        <f>Tabel37[[#This Row],[Aantallen]]*Tabel37[[#This Row],[Prijs]]</f>
        <v>0</v>
      </c>
      <c r="F26" s="159"/>
      <c r="G26" s="55">
        <v>0</v>
      </c>
      <c r="H26" s="49">
        <f t="shared" si="0"/>
        <v>0</v>
      </c>
      <c r="I26" s="159"/>
      <c r="J26" s="55">
        <v>0</v>
      </c>
      <c r="K26" s="49">
        <f t="shared" si="1"/>
        <v>0</v>
      </c>
      <c r="L26" s="159">
        <v>0</v>
      </c>
      <c r="M26" s="55">
        <v>0</v>
      </c>
      <c r="N26" s="49">
        <f t="shared" si="2"/>
        <v>0</v>
      </c>
      <c r="O26" s="159">
        <v>0</v>
      </c>
      <c r="P26" s="55">
        <v>0</v>
      </c>
      <c r="Q26" s="49">
        <f t="shared" si="3"/>
        <v>0</v>
      </c>
      <c r="R26" s="159">
        <v>0</v>
      </c>
      <c r="S26" s="55">
        <v>0</v>
      </c>
      <c r="T26" s="55">
        <f t="shared" si="4"/>
        <v>0</v>
      </c>
    </row>
    <row r="27" spans="1:20" x14ac:dyDescent="0.15">
      <c r="B27" s="45"/>
      <c r="C27" s="159"/>
      <c r="D27" s="55">
        <v>0</v>
      </c>
      <c r="E27" s="49">
        <f>Tabel37[[#This Row],[Aantallen]]*Tabel37[[#This Row],[Prijs]]</f>
        <v>0</v>
      </c>
      <c r="F27" s="159"/>
      <c r="G27" s="55">
        <v>0</v>
      </c>
      <c r="H27" s="49">
        <f t="shared" si="0"/>
        <v>0</v>
      </c>
      <c r="I27" s="159"/>
      <c r="J27" s="55">
        <v>0</v>
      </c>
      <c r="K27" s="49">
        <f t="shared" si="1"/>
        <v>0</v>
      </c>
      <c r="L27" s="159">
        <v>0</v>
      </c>
      <c r="M27" s="55">
        <v>0</v>
      </c>
      <c r="N27" s="49">
        <f t="shared" si="2"/>
        <v>0</v>
      </c>
      <c r="O27" s="159">
        <v>0</v>
      </c>
      <c r="P27" s="55">
        <v>0</v>
      </c>
      <c r="Q27" s="49">
        <f t="shared" si="3"/>
        <v>0</v>
      </c>
      <c r="R27" s="159">
        <v>0</v>
      </c>
      <c r="S27" s="55">
        <v>0</v>
      </c>
      <c r="T27" s="55">
        <f t="shared" si="4"/>
        <v>0</v>
      </c>
    </row>
    <row r="28" spans="1:20" x14ac:dyDescent="0.15">
      <c r="B28" s="45"/>
      <c r="C28" s="159"/>
      <c r="D28" s="55">
        <v>0</v>
      </c>
      <c r="E28" s="49">
        <f>Tabel37[[#This Row],[Aantallen]]*Tabel37[[#This Row],[Prijs]]</f>
        <v>0</v>
      </c>
      <c r="F28" s="159"/>
      <c r="G28" s="55">
        <v>0</v>
      </c>
      <c r="H28" s="49">
        <f t="shared" si="0"/>
        <v>0</v>
      </c>
      <c r="I28" s="159"/>
      <c r="J28" s="55">
        <v>0</v>
      </c>
      <c r="K28" s="49">
        <f t="shared" si="1"/>
        <v>0</v>
      </c>
      <c r="L28" s="159">
        <v>0</v>
      </c>
      <c r="M28" s="55">
        <v>0</v>
      </c>
      <c r="N28" s="49">
        <f t="shared" si="2"/>
        <v>0</v>
      </c>
      <c r="O28" s="159">
        <v>0</v>
      </c>
      <c r="P28" s="55">
        <v>0</v>
      </c>
      <c r="Q28" s="49">
        <f t="shared" si="3"/>
        <v>0</v>
      </c>
      <c r="R28" s="159">
        <v>0</v>
      </c>
      <c r="S28" s="55">
        <v>0</v>
      </c>
      <c r="T28" s="55">
        <f t="shared" si="4"/>
        <v>0</v>
      </c>
    </row>
    <row r="29" spans="1:20" x14ac:dyDescent="0.15">
      <c r="B29" s="45"/>
      <c r="C29" s="159"/>
      <c r="D29" s="55">
        <v>0</v>
      </c>
      <c r="E29" s="49">
        <f>Tabel37[[#This Row],[Aantallen]]*Tabel37[[#This Row],[Prijs]]</f>
        <v>0</v>
      </c>
      <c r="F29" s="159"/>
      <c r="G29" s="55">
        <v>0</v>
      </c>
      <c r="H29" s="49">
        <f t="shared" si="0"/>
        <v>0</v>
      </c>
      <c r="I29" s="159"/>
      <c r="J29" s="55">
        <v>0</v>
      </c>
      <c r="K29" s="49">
        <f t="shared" si="1"/>
        <v>0</v>
      </c>
      <c r="L29" s="159">
        <v>0</v>
      </c>
      <c r="M29" s="55">
        <v>0</v>
      </c>
      <c r="N29" s="49">
        <f t="shared" si="2"/>
        <v>0</v>
      </c>
      <c r="O29" s="159">
        <v>0</v>
      </c>
      <c r="P29" s="55">
        <v>0</v>
      </c>
      <c r="Q29" s="49">
        <f t="shared" si="3"/>
        <v>0</v>
      </c>
      <c r="R29" s="159">
        <v>0</v>
      </c>
      <c r="S29" s="55">
        <v>0</v>
      </c>
      <c r="T29" s="55">
        <f t="shared" si="4"/>
        <v>0</v>
      </c>
    </row>
    <row r="30" spans="1:20" x14ac:dyDescent="0.15">
      <c r="B30" s="45"/>
      <c r="C30" s="159"/>
      <c r="D30" s="55">
        <v>0</v>
      </c>
      <c r="E30" s="49">
        <f>Tabel37[[#This Row],[Aantallen]]*Tabel37[[#This Row],[Prijs]]</f>
        <v>0</v>
      </c>
      <c r="F30" s="159"/>
      <c r="G30" s="55">
        <v>0</v>
      </c>
      <c r="H30" s="49">
        <f t="shared" si="0"/>
        <v>0</v>
      </c>
      <c r="I30" s="159"/>
      <c r="J30" s="55">
        <v>0</v>
      </c>
      <c r="K30" s="49">
        <f t="shared" si="1"/>
        <v>0</v>
      </c>
      <c r="L30" s="159">
        <v>0</v>
      </c>
      <c r="M30" s="55">
        <v>0</v>
      </c>
      <c r="N30" s="49">
        <f t="shared" si="2"/>
        <v>0</v>
      </c>
      <c r="O30" s="159">
        <v>0</v>
      </c>
      <c r="P30" s="55">
        <v>0</v>
      </c>
      <c r="Q30" s="49">
        <f t="shared" si="3"/>
        <v>0</v>
      </c>
      <c r="R30" s="159">
        <v>0</v>
      </c>
      <c r="S30" s="55">
        <v>0</v>
      </c>
      <c r="T30" s="55">
        <f t="shared" si="4"/>
        <v>0</v>
      </c>
    </row>
    <row r="31" spans="1:20" x14ac:dyDescent="0.15">
      <c r="B31" s="45"/>
      <c r="C31" s="159"/>
      <c r="D31" s="55">
        <v>0</v>
      </c>
      <c r="E31" s="49">
        <f>Tabel37[[#This Row],[Aantallen]]*Tabel37[[#This Row],[Prijs]]</f>
        <v>0</v>
      </c>
      <c r="F31" s="159"/>
      <c r="G31" s="55">
        <v>0</v>
      </c>
      <c r="H31" s="49">
        <f t="shared" si="0"/>
        <v>0</v>
      </c>
      <c r="I31" s="159"/>
      <c r="J31" s="55">
        <v>0</v>
      </c>
      <c r="K31" s="49">
        <f t="shared" si="1"/>
        <v>0</v>
      </c>
      <c r="L31" s="159">
        <v>0</v>
      </c>
      <c r="M31" s="55">
        <v>0</v>
      </c>
      <c r="N31" s="49">
        <f t="shared" si="2"/>
        <v>0</v>
      </c>
      <c r="O31" s="159">
        <v>0</v>
      </c>
      <c r="P31" s="55">
        <v>0</v>
      </c>
      <c r="Q31" s="49">
        <f t="shared" si="3"/>
        <v>0</v>
      </c>
      <c r="R31" s="159">
        <v>0</v>
      </c>
      <c r="S31" s="55">
        <v>0</v>
      </c>
      <c r="T31" s="55">
        <f t="shared" si="4"/>
        <v>0</v>
      </c>
    </row>
    <row r="32" spans="1:20" x14ac:dyDescent="0.15">
      <c r="B32" s="45"/>
      <c r="C32" s="159"/>
      <c r="D32" s="55">
        <v>0</v>
      </c>
      <c r="E32" s="49">
        <f>Tabel37[[#This Row],[Aantallen]]*Tabel37[[#This Row],[Prijs]]</f>
        <v>0</v>
      </c>
      <c r="F32" s="159"/>
      <c r="G32" s="55">
        <v>0</v>
      </c>
      <c r="H32" s="49">
        <f t="shared" si="0"/>
        <v>0</v>
      </c>
      <c r="I32" s="159"/>
      <c r="J32" s="55">
        <v>0</v>
      </c>
      <c r="K32" s="49">
        <f t="shared" si="1"/>
        <v>0</v>
      </c>
      <c r="L32" s="159">
        <v>0</v>
      </c>
      <c r="M32" s="55">
        <v>0</v>
      </c>
      <c r="N32" s="49">
        <f t="shared" si="2"/>
        <v>0</v>
      </c>
      <c r="O32" s="159">
        <v>0</v>
      </c>
      <c r="P32" s="55">
        <v>0</v>
      </c>
      <c r="Q32" s="49">
        <f t="shared" si="3"/>
        <v>0</v>
      </c>
      <c r="R32" s="159">
        <v>0</v>
      </c>
      <c r="S32" s="55">
        <v>0</v>
      </c>
      <c r="T32" s="55">
        <f t="shared" si="4"/>
        <v>0</v>
      </c>
    </row>
    <row r="33" spans="1:20" ht="15" thickBot="1" x14ac:dyDescent="0.2">
      <c r="B33" s="38" t="s">
        <v>143</v>
      </c>
      <c r="C33" s="39"/>
      <c r="D33" s="39"/>
      <c r="E33" s="40">
        <f>SUBTOTAL(109,E22:E32)</f>
        <v>10</v>
      </c>
      <c r="F33" s="82"/>
      <c r="G33" s="82"/>
      <c r="H33" s="43">
        <f>SUBTOTAL(109,H22:H32)</f>
        <v>10</v>
      </c>
      <c r="I33" s="82"/>
      <c r="J33" s="82"/>
      <c r="K33" s="43">
        <f>SUBTOTAL(109,K22:K32)</f>
        <v>10</v>
      </c>
      <c r="L33" s="82"/>
      <c r="M33" s="82"/>
      <c r="N33" s="43">
        <f>SUBTOTAL(109,N22:N32)</f>
        <v>10</v>
      </c>
      <c r="O33" s="82"/>
      <c r="P33" s="82"/>
      <c r="Q33" s="43">
        <f>SUBTOTAL(109,Q22:Q32)</f>
        <v>10</v>
      </c>
      <c r="R33" s="82"/>
      <c r="S33" s="82"/>
      <c r="T33" s="43">
        <f>SUBTOTAL(109,T22:T32)</f>
        <v>10</v>
      </c>
    </row>
    <row r="34" spans="1:20" ht="14" x14ac:dyDescent="0.15">
      <c r="B34" s="51"/>
      <c r="C34" s="52"/>
      <c r="D34" s="52"/>
      <c r="E34" s="53"/>
    </row>
    <row r="35" spans="1:20" ht="15" thickBot="1" x14ac:dyDescent="0.2">
      <c r="B35" s="51"/>
      <c r="C35" s="208" t="s">
        <v>63</v>
      </c>
      <c r="D35" s="208"/>
      <c r="E35" s="208"/>
      <c r="F35" s="208" t="s">
        <v>64</v>
      </c>
      <c r="G35" s="208"/>
      <c r="H35" s="208"/>
      <c r="I35" s="208" t="s">
        <v>65</v>
      </c>
      <c r="J35" s="208"/>
      <c r="K35" s="208"/>
      <c r="L35" s="208" t="s">
        <v>66</v>
      </c>
      <c r="M35" s="208"/>
      <c r="N35" s="208"/>
      <c r="O35" s="208" t="s">
        <v>62</v>
      </c>
      <c r="P35" s="208"/>
      <c r="Q35" s="208"/>
      <c r="R35" s="208" t="s">
        <v>67</v>
      </c>
      <c r="S35" s="208"/>
      <c r="T35" s="208"/>
    </row>
    <row r="36" spans="1:20" ht="16" x14ac:dyDescent="0.2">
      <c r="A36" s="25"/>
      <c r="B36" s="31" t="s">
        <v>140</v>
      </c>
      <c r="C36" s="36" t="s">
        <v>72</v>
      </c>
      <c r="D36" s="36" t="s">
        <v>112</v>
      </c>
      <c r="E36" s="37" t="s">
        <v>111</v>
      </c>
      <c r="F36" s="36" t="s">
        <v>72</v>
      </c>
      <c r="G36" s="36" t="s">
        <v>112</v>
      </c>
      <c r="H36" s="37" t="s">
        <v>111</v>
      </c>
      <c r="I36" s="36" t="s">
        <v>72</v>
      </c>
      <c r="J36" s="36" t="s">
        <v>112</v>
      </c>
      <c r="K36" s="37" t="s">
        <v>111</v>
      </c>
      <c r="L36" s="36" t="s">
        <v>72</v>
      </c>
      <c r="M36" s="36" t="s">
        <v>112</v>
      </c>
      <c r="N36" s="37" t="s">
        <v>111</v>
      </c>
      <c r="O36" s="36" t="s">
        <v>72</v>
      </c>
      <c r="P36" s="36" t="s">
        <v>112</v>
      </c>
      <c r="Q36" s="37" t="s">
        <v>111</v>
      </c>
      <c r="R36" s="36" t="s">
        <v>72</v>
      </c>
      <c r="S36" s="36" t="s">
        <v>112</v>
      </c>
      <c r="T36" s="37" t="s">
        <v>111</v>
      </c>
    </row>
    <row r="37" spans="1:20" ht="28" x14ac:dyDescent="0.15">
      <c r="A37" s="56" t="s">
        <v>106</v>
      </c>
      <c r="B37" s="72" t="s">
        <v>169</v>
      </c>
      <c r="C37" s="46"/>
      <c r="D37" s="47"/>
      <c r="E37" s="48"/>
      <c r="F37" s="54"/>
      <c r="G37" s="75"/>
      <c r="H37" s="80"/>
      <c r="I37" s="54"/>
      <c r="J37" s="75"/>
      <c r="K37" s="80"/>
      <c r="L37" s="54"/>
      <c r="M37" s="75"/>
      <c r="N37" s="80"/>
      <c r="O37" s="54"/>
      <c r="P37" s="75"/>
      <c r="Q37" s="80"/>
      <c r="R37" s="54"/>
      <c r="S37" s="75"/>
      <c r="T37" s="80"/>
    </row>
    <row r="38" spans="1:20" ht="14" x14ac:dyDescent="0.15">
      <c r="B38" s="44" t="s">
        <v>186</v>
      </c>
      <c r="C38" s="159">
        <v>1</v>
      </c>
      <c r="D38" s="55">
        <v>0</v>
      </c>
      <c r="E38" s="49">
        <f>Tabel16[[#This Row],[Aantallen]]*Tabel16[[#This Row],[Prijs]]</f>
        <v>0</v>
      </c>
      <c r="F38" s="159">
        <v>1</v>
      </c>
      <c r="G38" s="55">
        <v>0</v>
      </c>
      <c r="H38" s="49">
        <f>F38*G38</f>
        <v>0</v>
      </c>
      <c r="I38" s="159">
        <v>1</v>
      </c>
      <c r="J38" s="55">
        <v>0</v>
      </c>
      <c r="K38" s="49">
        <f>I38*J38</f>
        <v>0</v>
      </c>
      <c r="L38" s="159">
        <v>1</v>
      </c>
      <c r="M38" s="55">
        <v>0</v>
      </c>
      <c r="N38" s="49">
        <f>L38*M38</f>
        <v>0</v>
      </c>
      <c r="O38" s="159">
        <v>1</v>
      </c>
      <c r="P38" s="55">
        <v>0</v>
      </c>
      <c r="Q38" s="49">
        <f>O38*P38</f>
        <v>0</v>
      </c>
      <c r="R38" s="159">
        <v>1</v>
      </c>
      <c r="S38" s="55">
        <v>0</v>
      </c>
      <c r="T38" s="55">
        <f>R38*S38</f>
        <v>0</v>
      </c>
    </row>
    <row r="39" spans="1:20" x14ac:dyDescent="0.15">
      <c r="B39" s="45" t="s">
        <v>187</v>
      </c>
      <c r="C39" s="159">
        <v>0</v>
      </c>
      <c r="D39" s="55">
        <v>0</v>
      </c>
      <c r="E39" s="49">
        <f>Tabel16[[#This Row],[Aantallen]]*Tabel16[[#This Row],[Prijs]]</f>
        <v>0</v>
      </c>
      <c r="F39" s="159">
        <v>0</v>
      </c>
      <c r="G39" s="55">
        <v>0</v>
      </c>
      <c r="H39" s="49">
        <f t="shared" ref="H39" si="5">F39*G39</f>
        <v>0</v>
      </c>
      <c r="I39" s="159">
        <v>0</v>
      </c>
      <c r="J39" s="55">
        <v>0</v>
      </c>
      <c r="K39" s="49">
        <f t="shared" ref="K39" si="6">I39*J39</f>
        <v>0</v>
      </c>
      <c r="L39" s="159">
        <v>0</v>
      </c>
      <c r="M39" s="55">
        <v>0</v>
      </c>
      <c r="N39" s="49">
        <f t="shared" ref="N39" si="7">L39*M39</f>
        <v>0</v>
      </c>
      <c r="O39" s="159">
        <v>1</v>
      </c>
      <c r="P39" s="55">
        <v>0</v>
      </c>
      <c r="Q39" s="49">
        <f t="shared" ref="Q39" si="8">O39*P39</f>
        <v>0</v>
      </c>
      <c r="R39" s="159">
        <v>0</v>
      </c>
      <c r="S39" s="55">
        <v>0</v>
      </c>
      <c r="T39" s="55">
        <f t="shared" ref="T39" si="9">R39*S39</f>
        <v>0</v>
      </c>
    </row>
    <row r="40" spans="1:20" x14ac:dyDescent="0.15">
      <c r="B40" s="45" t="s">
        <v>188</v>
      </c>
      <c r="C40" s="159">
        <v>0</v>
      </c>
      <c r="D40" s="55">
        <v>0</v>
      </c>
      <c r="E40" s="49">
        <f>Tabel16[[#This Row],[Aantallen]]*Tabel16[[#This Row],[Prijs]]</f>
        <v>0</v>
      </c>
      <c r="F40" s="159">
        <v>0</v>
      </c>
      <c r="G40" s="55">
        <v>0</v>
      </c>
      <c r="H40" s="49">
        <f t="shared" ref="H40:H47" si="10">F40*G40</f>
        <v>0</v>
      </c>
      <c r="I40" s="159">
        <v>1</v>
      </c>
      <c r="J40" s="55">
        <v>0</v>
      </c>
      <c r="K40" s="49">
        <f t="shared" ref="K40:K47" si="11">I40*J40</f>
        <v>0</v>
      </c>
      <c r="L40" s="159">
        <v>0</v>
      </c>
      <c r="M40" s="55">
        <v>0</v>
      </c>
      <c r="N40" s="49">
        <f t="shared" ref="N40:N47" si="12">L40*M40</f>
        <v>0</v>
      </c>
      <c r="O40" s="159">
        <v>0</v>
      </c>
      <c r="P40" s="55">
        <v>0</v>
      </c>
      <c r="Q40" s="49">
        <f t="shared" ref="Q40:Q47" si="13">O40*P40</f>
        <v>0</v>
      </c>
      <c r="R40" s="159">
        <v>0</v>
      </c>
      <c r="S40" s="55">
        <v>0</v>
      </c>
      <c r="T40" s="55">
        <f t="shared" ref="T40:T47" si="14">R40*S40</f>
        <v>0</v>
      </c>
    </row>
    <row r="41" spans="1:20" x14ac:dyDescent="0.15">
      <c r="B41" s="45" t="s">
        <v>189</v>
      </c>
      <c r="C41" s="159">
        <v>0</v>
      </c>
      <c r="D41" s="55">
        <v>0</v>
      </c>
      <c r="E41" s="49">
        <f>Tabel16[[#This Row],[Aantallen]]*Tabel16[[#This Row],[Prijs]]</f>
        <v>0</v>
      </c>
      <c r="F41" s="159">
        <v>0</v>
      </c>
      <c r="G41" s="55">
        <v>0</v>
      </c>
      <c r="H41" s="49">
        <f t="shared" si="10"/>
        <v>0</v>
      </c>
      <c r="I41" s="159">
        <v>1</v>
      </c>
      <c r="J41" s="55">
        <v>0</v>
      </c>
      <c r="K41" s="49">
        <f t="shared" si="11"/>
        <v>0</v>
      </c>
      <c r="L41" s="159">
        <v>0</v>
      </c>
      <c r="M41" s="55">
        <v>0</v>
      </c>
      <c r="N41" s="49">
        <f t="shared" si="12"/>
        <v>0</v>
      </c>
      <c r="O41" s="159">
        <v>0</v>
      </c>
      <c r="P41" s="55">
        <v>0</v>
      </c>
      <c r="Q41" s="49">
        <f t="shared" si="13"/>
        <v>0</v>
      </c>
      <c r="R41" s="159">
        <v>0</v>
      </c>
      <c r="S41" s="55">
        <v>0</v>
      </c>
      <c r="T41" s="55">
        <f t="shared" si="14"/>
        <v>0</v>
      </c>
    </row>
    <row r="42" spans="1:20" x14ac:dyDescent="0.15">
      <c r="B42" s="45" t="s">
        <v>190</v>
      </c>
      <c r="C42" s="159">
        <v>3</v>
      </c>
      <c r="D42" s="55">
        <v>0</v>
      </c>
      <c r="E42" s="49">
        <f>Tabel16[[#This Row],[Aantallen]]*Tabel16[[#This Row],[Prijs]]</f>
        <v>0</v>
      </c>
      <c r="F42" s="159">
        <v>2</v>
      </c>
      <c r="G42" s="55">
        <v>0</v>
      </c>
      <c r="H42" s="49">
        <f t="shared" si="10"/>
        <v>0</v>
      </c>
      <c r="I42" s="159">
        <v>2</v>
      </c>
      <c r="J42" s="55">
        <v>0</v>
      </c>
      <c r="K42" s="49">
        <f t="shared" si="11"/>
        <v>0</v>
      </c>
      <c r="L42" s="159">
        <v>2</v>
      </c>
      <c r="M42" s="55">
        <v>0</v>
      </c>
      <c r="N42" s="49">
        <f t="shared" si="12"/>
        <v>0</v>
      </c>
      <c r="O42" s="159">
        <v>2</v>
      </c>
      <c r="P42" s="55">
        <v>0</v>
      </c>
      <c r="Q42" s="49">
        <f t="shared" si="13"/>
        <v>0</v>
      </c>
      <c r="R42" s="159">
        <v>3</v>
      </c>
      <c r="S42" s="55">
        <v>0</v>
      </c>
      <c r="T42" s="55">
        <f t="shared" si="14"/>
        <v>0</v>
      </c>
    </row>
    <row r="43" spans="1:20" x14ac:dyDescent="0.15">
      <c r="B43" s="45"/>
      <c r="C43" s="159">
        <v>0</v>
      </c>
      <c r="D43" s="55">
        <v>0</v>
      </c>
      <c r="E43" s="49">
        <f>Tabel16[[#This Row],[Aantallen]]*Tabel16[[#This Row],[Prijs]]</f>
        <v>0</v>
      </c>
      <c r="F43" s="159">
        <v>0</v>
      </c>
      <c r="G43" s="55">
        <v>0</v>
      </c>
      <c r="H43" s="49">
        <f t="shared" si="10"/>
        <v>0</v>
      </c>
      <c r="I43" s="159">
        <v>0</v>
      </c>
      <c r="J43" s="55">
        <v>0</v>
      </c>
      <c r="K43" s="49">
        <f t="shared" si="11"/>
        <v>0</v>
      </c>
      <c r="L43" s="159">
        <v>0</v>
      </c>
      <c r="M43" s="55">
        <v>0</v>
      </c>
      <c r="N43" s="49">
        <f t="shared" si="12"/>
        <v>0</v>
      </c>
      <c r="O43" s="159">
        <v>0</v>
      </c>
      <c r="P43" s="55">
        <v>0</v>
      </c>
      <c r="Q43" s="49">
        <f t="shared" si="13"/>
        <v>0</v>
      </c>
      <c r="R43" s="159">
        <v>0</v>
      </c>
      <c r="S43" s="55">
        <v>0</v>
      </c>
      <c r="T43" s="55">
        <f t="shared" si="14"/>
        <v>0</v>
      </c>
    </row>
    <row r="44" spans="1:20" x14ac:dyDescent="0.15">
      <c r="B44" s="45"/>
      <c r="C44" s="159">
        <v>0</v>
      </c>
      <c r="D44" s="55">
        <v>0</v>
      </c>
      <c r="E44" s="49">
        <f>Tabel16[[#This Row],[Aantallen]]*Tabel16[[#This Row],[Prijs]]</f>
        <v>0</v>
      </c>
      <c r="F44" s="159">
        <v>0</v>
      </c>
      <c r="G44" s="55">
        <v>0</v>
      </c>
      <c r="H44" s="49">
        <f t="shared" si="10"/>
        <v>0</v>
      </c>
      <c r="I44" s="159">
        <v>0</v>
      </c>
      <c r="J44" s="55">
        <v>0</v>
      </c>
      <c r="K44" s="49">
        <f t="shared" si="11"/>
        <v>0</v>
      </c>
      <c r="L44" s="159">
        <v>0</v>
      </c>
      <c r="M44" s="55">
        <v>0</v>
      </c>
      <c r="N44" s="49">
        <f t="shared" si="12"/>
        <v>0</v>
      </c>
      <c r="O44" s="159">
        <v>0</v>
      </c>
      <c r="P44" s="55">
        <v>0</v>
      </c>
      <c r="Q44" s="49">
        <f t="shared" si="13"/>
        <v>0</v>
      </c>
      <c r="R44" s="159">
        <v>0</v>
      </c>
      <c r="S44" s="55">
        <v>0</v>
      </c>
      <c r="T44" s="55">
        <f t="shared" si="14"/>
        <v>0</v>
      </c>
    </row>
    <row r="45" spans="1:20" x14ac:dyDescent="0.15">
      <c r="B45" s="45"/>
      <c r="C45" s="159">
        <v>0</v>
      </c>
      <c r="D45" s="55">
        <v>0</v>
      </c>
      <c r="E45" s="49">
        <f>Tabel16[[#This Row],[Aantallen]]*Tabel16[[#This Row],[Prijs]]</f>
        <v>0</v>
      </c>
      <c r="F45" s="159">
        <v>0</v>
      </c>
      <c r="G45" s="55">
        <v>0</v>
      </c>
      <c r="H45" s="49">
        <f t="shared" si="10"/>
        <v>0</v>
      </c>
      <c r="I45" s="159">
        <v>0</v>
      </c>
      <c r="J45" s="55">
        <v>0</v>
      </c>
      <c r="K45" s="49">
        <f t="shared" si="11"/>
        <v>0</v>
      </c>
      <c r="L45" s="159">
        <v>0</v>
      </c>
      <c r="M45" s="55">
        <v>0</v>
      </c>
      <c r="N45" s="49">
        <f t="shared" si="12"/>
        <v>0</v>
      </c>
      <c r="O45" s="159">
        <v>0</v>
      </c>
      <c r="P45" s="55">
        <v>0</v>
      </c>
      <c r="Q45" s="49">
        <f t="shared" si="13"/>
        <v>0</v>
      </c>
      <c r="R45" s="159">
        <v>0</v>
      </c>
      <c r="S45" s="55">
        <v>0</v>
      </c>
      <c r="T45" s="55">
        <f t="shared" si="14"/>
        <v>0</v>
      </c>
    </row>
    <row r="46" spans="1:20" x14ac:dyDescent="0.15">
      <c r="B46" s="45"/>
      <c r="C46" s="159">
        <v>0</v>
      </c>
      <c r="D46" s="55">
        <v>0</v>
      </c>
      <c r="E46" s="49">
        <f>Tabel16[[#This Row],[Aantallen]]*Tabel16[[#This Row],[Prijs]]</f>
        <v>0</v>
      </c>
      <c r="F46" s="159">
        <v>0</v>
      </c>
      <c r="G46" s="55">
        <v>0</v>
      </c>
      <c r="H46" s="49">
        <f t="shared" si="10"/>
        <v>0</v>
      </c>
      <c r="I46" s="159">
        <v>0</v>
      </c>
      <c r="J46" s="55">
        <v>0</v>
      </c>
      <c r="K46" s="49">
        <f t="shared" si="11"/>
        <v>0</v>
      </c>
      <c r="L46" s="159">
        <v>0</v>
      </c>
      <c r="M46" s="55">
        <v>0</v>
      </c>
      <c r="N46" s="49">
        <f t="shared" si="12"/>
        <v>0</v>
      </c>
      <c r="O46" s="159">
        <v>0</v>
      </c>
      <c r="P46" s="55">
        <v>0</v>
      </c>
      <c r="Q46" s="49">
        <f t="shared" si="13"/>
        <v>0</v>
      </c>
      <c r="R46" s="159">
        <v>0</v>
      </c>
      <c r="S46" s="55">
        <v>0</v>
      </c>
      <c r="T46" s="55">
        <f t="shared" si="14"/>
        <v>0</v>
      </c>
    </row>
    <row r="47" spans="1:20" x14ac:dyDescent="0.15">
      <c r="B47" s="45"/>
      <c r="C47" s="159">
        <v>0</v>
      </c>
      <c r="D47" s="55">
        <v>0</v>
      </c>
      <c r="E47" s="49">
        <f>Tabel16[[#This Row],[Aantallen]]*Tabel16[[#This Row],[Prijs]]</f>
        <v>0</v>
      </c>
      <c r="F47" s="159">
        <v>0</v>
      </c>
      <c r="G47" s="55">
        <v>0</v>
      </c>
      <c r="H47" s="49">
        <f t="shared" si="10"/>
        <v>0</v>
      </c>
      <c r="I47" s="159">
        <v>0</v>
      </c>
      <c r="J47" s="55">
        <v>0</v>
      </c>
      <c r="K47" s="49">
        <f t="shared" si="11"/>
        <v>0</v>
      </c>
      <c r="L47" s="159">
        <v>0</v>
      </c>
      <c r="M47" s="55">
        <v>0</v>
      </c>
      <c r="N47" s="49">
        <f t="shared" si="12"/>
        <v>0</v>
      </c>
      <c r="O47" s="159">
        <v>0</v>
      </c>
      <c r="P47" s="55">
        <v>0</v>
      </c>
      <c r="Q47" s="49">
        <f t="shared" si="13"/>
        <v>0</v>
      </c>
      <c r="R47" s="159">
        <v>0</v>
      </c>
      <c r="S47" s="55">
        <v>0</v>
      </c>
      <c r="T47" s="55">
        <f t="shared" si="14"/>
        <v>0</v>
      </c>
    </row>
    <row r="48" spans="1:20" ht="15" thickBot="1" x14ac:dyDescent="0.2">
      <c r="B48" s="32" t="s">
        <v>142</v>
      </c>
      <c r="C48" s="33"/>
      <c r="D48" s="33"/>
      <c r="E48" s="34">
        <f>SUBTOTAL(109,E37:E47)</f>
        <v>0</v>
      </c>
      <c r="F48" s="33"/>
      <c r="G48" s="33"/>
      <c r="H48" s="34">
        <f>SUBTOTAL(109,H37:H47)</f>
        <v>0</v>
      </c>
      <c r="I48" s="33"/>
      <c r="J48" s="33"/>
      <c r="K48" s="34">
        <f>SUBTOTAL(109,K37:K47)</f>
        <v>0</v>
      </c>
      <c r="L48" s="33"/>
      <c r="M48" s="33"/>
      <c r="N48" s="34">
        <f>SUBTOTAL(109,N37:N47)</f>
        <v>0</v>
      </c>
      <c r="O48" s="33"/>
      <c r="P48" s="33"/>
      <c r="Q48" s="34">
        <f>SUBTOTAL(109,Q37:Q47)</f>
        <v>0</v>
      </c>
      <c r="R48" s="33"/>
      <c r="S48" s="33"/>
      <c r="T48" s="34">
        <f>SUBTOTAL(109,T37:T47)</f>
        <v>0</v>
      </c>
    </row>
    <row r="50" spans="1:20" ht="14" thickBot="1" x14ac:dyDescent="0.2">
      <c r="C50" s="208" t="s">
        <v>63</v>
      </c>
      <c r="D50" s="208"/>
      <c r="E50" s="208"/>
      <c r="F50" s="208" t="s">
        <v>64</v>
      </c>
      <c r="G50" s="208"/>
      <c r="H50" s="208"/>
      <c r="I50" s="208" t="s">
        <v>65</v>
      </c>
      <c r="J50" s="208"/>
      <c r="K50" s="208"/>
      <c r="L50" s="208" t="s">
        <v>66</v>
      </c>
      <c r="M50" s="208"/>
      <c r="N50" s="208"/>
      <c r="O50" s="208" t="s">
        <v>62</v>
      </c>
      <c r="P50" s="208"/>
      <c r="Q50" s="208"/>
      <c r="R50" s="208" t="s">
        <v>67</v>
      </c>
      <c r="S50" s="208"/>
      <c r="T50" s="208"/>
    </row>
    <row r="51" spans="1:20" ht="16" x14ac:dyDescent="0.2">
      <c r="B51" s="31" t="s">
        <v>128</v>
      </c>
      <c r="C51" s="41"/>
      <c r="D51" s="207"/>
      <c r="E51" s="207"/>
      <c r="F51" s="41"/>
      <c r="G51" s="207"/>
      <c r="H51" s="207"/>
      <c r="I51" s="41"/>
      <c r="J51" s="207"/>
      <c r="K51" s="207"/>
      <c r="L51" s="41"/>
      <c r="M51" s="207"/>
      <c r="N51" s="207"/>
      <c r="O51" s="41"/>
      <c r="P51" s="207"/>
      <c r="Q51" s="207"/>
      <c r="R51" s="41"/>
      <c r="S51" s="207"/>
      <c r="T51" s="207"/>
    </row>
    <row r="52" spans="1:20" x14ac:dyDescent="0.15">
      <c r="B52" s="42"/>
      <c r="C52" s="36" t="s">
        <v>72</v>
      </c>
      <c r="D52" s="36" t="s">
        <v>112</v>
      </c>
      <c r="E52" s="37" t="s">
        <v>111</v>
      </c>
      <c r="F52" s="36" t="s">
        <v>72</v>
      </c>
      <c r="G52" s="36" t="s">
        <v>112</v>
      </c>
      <c r="H52" s="37" t="s">
        <v>111</v>
      </c>
      <c r="I52" s="36" t="s">
        <v>72</v>
      </c>
      <c r="J52" s="36" t="s">
        <v>112</v>
      </c>
      <c r="K52" s="37" t="s">
        <v>111</v>
      </c>
      <c r="L52" s="36" t="s">
        <v>72</v>
      </c>
      <c r="M52" s="36" t="s">
        <v>112</v>
      </c>
      <c r="N52" s="37" t="s">
        <v>111</v>
      </c>
      <c r="O52" s="36" t="s">
        <v>72</v>
      </c>
      <c r="P52" s="36" t="s">
        <v>112</v>
      </c>
      <c r="Q52" s="37" t="s">
        <v>111</v>
      </c>
      <c r="R52" s="36" t="s">
        <v>72</v>
      </c>
      <c r="S52" s="36" t="s">
        <v>112</v>
      </c>
      <c r="T52" s="37" t="s">
        <v>111</v>
      </c>
    </row>
    <row r="53" spans="1:20" ht="28" x14ac:dyDescent="0.15">
      <c r="A53" s="56" t="s">
        <v>118</v>
      </c>
      <c r="B53" s="157" t="s">
        <v>169</v>
      </c>
      <c r="C53" s="54"/>
      <c r="D53" s="75"/>
      <c r="E53" s="76"/>
      <c r="F53" s="54"/>
      <c r="G53" s="75"/>
      <c r="H53" s="76"/>
      <c r="I53" s="54"/>
      <c r="J53" s="75"/>
      <c r="K53" s="76"/>
      <c r="L53" s="54"/>
      <c r="M53" s="75"/>
      <c r="N53" s="76"/>
      <c r="O53" s="54"/>
      <c r="P53" s="75"/>
      <c r="Q53" s="76"/>
      <c r="R53" s="54"/>
      <c r="S53" s="75"/>
      <c r="T53" s="76"/>
    </row>
    <row r="54" spans="1:20" x14ac:dyDescent="0.15">
      <c r="A54" s="74"/>
      <c r="B54" s="77"/>
      <c r="C54" s="160">
        <v>150</v>
      </c>
      <c r="D54" s="78">
        <v>10</v>
      </c>
      <c r="E54" s="79">
        <f>D54*C54</f>
        <v>1500</v>
      </c>
      <c r="F54" s="160">
        <v>10</v>
      </c>
      <c r="G54" s="78">
        <v>200</v>
      </c>
      <c r="H54" s="79">
        <f>F54*G54</f>
        <v>2000</v>
      </c>
      <c r="I54" s="160">
        <v>10</v>
      </c>
      <c r="J54" s="78">
        <v>300</v>
      </c>
      <c r="K54" s="79">
        <f>I54*J54</f>
        <v>3000</v>
      </c>
      <c r="L54" s="160">
        <v>10</v>
      </c>
      <c r="M54" s="78">
        <v>400</v>
      </c>
      <c r="N54" s="79">
        <f>L54*M54</f>
        <v>4000</v>
      </c>
      <c r="O54" s="160">
        <v>10</v>
      </c>
      <c r="P54" s="78">
        <v>500</v>
      </c>
      <c r="Q54" s="79">
        <f>O54*P54</f>
        <v>5000</v>
      </c>
      <c r="R54" s="160">
        <v>10</v>
      </c>
      <c r="S54" s="78">
        <v>600</v>
      </c>
      <c r="T54" s="78">
        <f>R54*S54</f>
        <v>6000</v>
      </c>
    </row>
    <row r="55" spans="1:20" x14ac:dyDescent="0.15">
      <c r="A55" s="74"/>
      <c r="B55" s="57"/>
      <c r="C55" s="160">
        <v>100</v>
      </c>
      <c r="D55" s="78">
        <v>25</v>
      </c>
      <c r="E55" s="79">
        <f t="shared" ref="E55:E63" si="15">D55*C55</f>
        <v>2500</v>
      </c>
      <c r="F55" s="160"/>
      <c r="G55" s="78"/>
      <c r="H55" s="79">
        <f t="shared" ref="H55:H63" si="16">F55*G55</f>
        <v>0</v>
      </c>
      <c r="I55" s="160"/>
      <c r="J55" s="78"/>
      <c r="K55" s="79">
        <f t="shared" ref="K55:K63" si="17">I55*J55</f>
        <v>0</v>
      </c>
      <c r="L55" s="160"/>
      <c r="M55" s="78"/>
      <c r="N55" s="79">
        <f t="shared" ref="N55:N63" si="18">L55*M55</f>
        <v>0</v>
      </c>
      <c r="O55" s="160"/>
      <c r="P55" s="78"/>
      <c r="Q55" s="79">
        <f t="shared" ref="Q55:Q63" si="19">O55*P55</f>
        <v>0</v>
      </c>
      <c r="R55" s="160"/>
      <c r="S55" s="78"/>
      <c r="T55" s="78">
        <f t="shared" ref="T55:T63" si="20">R55*S55</f>
        <v>0</v>
      </c>
    </row>
    <row r="56" spans="1:20" x14ac:dyDescent="0.15">
      <c r="A56" s="74"/>
      <c r="B56" s="57"/>
      <c r="C56" s="160"/>
      <c r="D56" s="78"/>
      <c r="E56" s="79">
        <f t="shared" si="15"/>
        <v>0</v>
      </c>
      <c r="F56" s="160"/>
      <c r="G56" s="78"/>
      <c r="H56" s="79">
        <f t="shared" si="16"/>
        <v>0</v>
      </c>
      <c r="I56" s="160"/>
      <c r="J56" s="78"/>
      <c r="K56" s="79">
        <f t="shared" si="17"/>
        <v>0</v>
      </c>
      <c r="L56" s="160"/>
      <c r="M56" s="78"/>
      <c r="N56" s="79">
        <f t="shared" si="18"/>
        <v>0</v>
      </c>
      <c r="O56" s="160"/>
      <c r="P56" s="78"/>
      <c r="Q56" s="79">
        <f t="shared" si="19"/>
        <v>0</v>
      </c>
      <c r="R56" s="160"/>
      <c r="S56" s="78"/>
      <c r="T56" s="78">
        <f t="shared" si="20"/>
        <v>0</v>
      </c>
    </row>
    <row r="57" spans="1:20" x14ac:dyDescent="0.15">
      <c r="A57" s="74"/>
      <c r="B57" s="57"/>
      <c r="C57" s="160"/>
      <c r="D57" s="78"/>
      <c r="E57" s="79">
        <f t="shared" si="15"/>
        <v>0</v>
      </c>
      <c r="F57" s="160"/>
      <c r="G57" s="78"/>
      <c r="H57" s="79">
        <f t="shared" si="16"/>
        <v>0</v>
      </c>
      <c r="I57" s="160"/>
      <c r="J57" s="78"/>
      <c r="K57" s="79">
        <f t="shared" si="17"/>
        <v>0</v>
      </c>
      <c r="L57" s="160"/>
      <c r="M57" s="78"/>
      <c r="N57" s="79">
        <f t="shared" si="18"/>
        <v>0</v>
      </c>
      <c r="O57" s="160"/>
      <c r="P57" s="78"/>
      <c r="Q57" s="79">
        <f t="shared" si="19"/>
        <v>0</v>
      </c>
      <c r="R57" s="160"/>
      <c r="S57" s="78"/>
      <c r="T57" s="78">
        <f t="shared" si="20"/>
        <v>0</v>
      </c>
    </row>
    <row r="58" spans="1:20" x14ac:dyDescent="0.15">
      <c r="A58" s="74"/>
      <c r="B58" s="57"/>
      <c r="C58" s="160"/>
      <c r="D58" s="78"/>
      <c r="E58" s="79">
        <f t="shared" si="15"/>
        <v>0</v>
      </c>
      <c r="F58" s="160"/>
      <c r="G58" s="78"/>
      <c r="H58" s="79">
        <f t="shared" si="16"/>
        <v>0</v>
      </c>
      <c r="I58" s="160"/>
      <c r="J58" s="78"/>
      <c r="K58" s="79">
        <f t="shared" si="17"/>
        <v>0</v>
      </c>
      <c r="L58" s="160"/>
      <c r="M58" s="78"/>
      <c r="N58" s="79">
        <f t="shared" si="18"/>
        <v>0</v>
      </c>
      <c r="O58" s="160"/>
      <c r="P58" s="78"/>
      <c r="Q58" s="79">
        <f t="shared" si="19"/>
        <v>0</v>
      </c>
      <c r="R58" s="160"/>
      <c r="S58" s="78"/>
      <c r="T58" s="78">
        <f t="shared" si="20"/>
        <v>0</v>
      </c>
    </row>
    <row r="59" spans="1:20" x14ac:dyDescent="0.15">
      <c r="A59" s="74"/>
      <c r="B59" s="57"/>
      <c r="C59" s="160"/>
      <c r="D59" s="78"/>
      <c r="E59" s="79">
        <f t="shared" si="15"/>
        <v>0</v>
      </c>
      <c r="F59" s="160"/>
      <c r="G59" s="78"/>
      <c r="H59" s="79">
        <f t="shared" si="16"/>
        <v>0</v>
      </c>
      <c r="I59" s="160"/>
      <c r="J59" s="78"/>
      <c r="K59" s="79">
        <f t="shared" si="17"/>
        <v>0</v>
      </c>
      <c r="L59" s="160"/>
      <c r="M59" s="78"/>
      <c r="N59" s="79">
        <f t="shared" si="18"/>
        <v>0</v>
      </c>
      <c r="O59" s="160"/>
      <c r="P59" s="78"/>
      <c r="Q59" s="79">
        <f t="shared" si="19"/>
        <v>0</v>
      </c>
      <c r="R59" s="160"/>
      <c r="S59" s="78"/>
      <c r="T59" s="78">
        <f t="shared" si="20"/>
        <v>0</v>
      </c>
    </row>
    <row r="60" spans="1:20" x14ac:dyDescent="0.15">
      <c r="A60" s="74"/>
      <c r="B60" s="57"/>
      <c r="C60" s="160"/>
      <c r="D60" s="78"/>
      <c r="E60" s="79">
        <f t="shared" si="15"/>
        <v>0</v>
      </c>
      <c r="F60" s="160"/>
      <c r="G60" s="78"/>
      <c r="H60" s="79">
        <f t="shared" si="16"/>
        <v>0</v>
      </c>
      <c r="I60" s="160"/>
      <c r="J60" s="78"/>
      <c r="K60" s="79">
        <f t="shared" si="17"/>
        <v>0</v>
      </c>
      <c r="L60" s="160"/>
      <c r="M60" s="78"/>
      <c r="N60" s="79">
        <f t="shared" si="18"/>
        <v>0</v>
      </c>
      <c r="O60" s="160"/>
      <c r="P60" s="78"/>
      <c r="Q60" s="79">
        <f t="shared" si="19"/>
        <v>0</v>
      </c>
      <c r="R60" s="160"/>
      <c r="S60" s="78"/>
      <c r="T60" s="78">
        <f t="shared" si="20"/>
        <v>0</v>
      </c>
    </row>
    <row r="61" spans="1:20" x14ac:dyDescent="0.15">
      <c r="A61" s="74"/>
      <c r="B61" s="57"/>
      <c r="C61" s="160"/>
      <c r="D61" s="78"/>
      <c r="E61" s="79">
        <f t="shared" si="15"/>
        <v>0</v>
      </c>
      <c r="F61" s="160"/>
      <c r="G61" s="78"/>
      <c r="H61" s="79">
        <f t="shared" si="16"/>
        <v>0</v>
      </c>
      <c r="I61" s="160"/>
      <c r="J61" s="78"/>
      <c r="K61" s="79">
        <f t="shared" si="17"/>
        <v>0</v>
      </c>
      <c r="L61" s="160"/>
      <c r="M61" s="78"/>
      <c r="N61" s="79">
        <f t="shared" si="18"/>
        <v>0</v>
      </c>
      <c r="O61" s="160"/>
      <c r="P61" s="78"/>
      <c r="Q61" s="79">
        <f t="shared" si="19"/>
        <v>0</v>
      </c>
      <c r="R61" s="160"/>
      <c r="S61" s="78"/>
      <c r="T61" s="78">
        <f t="shared" si="20"/>
        <v>0</v>
      </c>
    </row>
    <row r="62" spans="1:20" x14ac:dyDescent="0.15">
      <c r="A62" s="74"/>
      <c r="B62" s="57"/>
      <c r="C62" s="160"/>
      <c r="D62" s="78"/>
      <c r="E62" s="79">
        <f t="shared" si="15"/>
        <v>0</v>
      </c>
      <c r="F62" s="160"/>
      <c r="G62" s="78"/>
      <c r="H62" s="79">
        <f t="shared" si="16"/>
        <v>0</v>
      </c>
      <c r="I62" s="160"/>
      <c r="J62" s="78"/>
      <c r="K62" s="79">
        <f t="shared" si="17"/>
        <v>0</v>
      </c>
      <c r="L62" s="160"/>
      <c r="M62" s="78"/>
      <c r="N62" s="79">
        <f t="shared" si="18"/>
        <v>0</v>
      </c>
      <c r="O62" s="160"/>
      <c r="P62" s="78"/>
      <c r="Q62" s="79">
        <f t="shared" si="19"/>
        <v>0</v>
      </c>
      <c r="R62" s="160"/>
      <c r="S62" s="78"/>
      <c r="T62" s="78">
        <f t="shared" si="20"/>
        <v>0</v>
      </c>
    </row>
    <row r="63" spans="1:20" x14ac:dyDescent="0.15">
      <c r="B63" s="57"/>
      <c r="C63" s="160"/>
      <c r="D63" s="78"/>
      <c r="E63" s="79">
        <f t="shared" si="15"/>
        <v>0</v>
      </c>
      <c r="F63" s="160"/>
      <c r="G63" s="78"/>
      <c r="H63" s="79">
        <f t="shared" si="16"/>
        <v>0</v>
      </c>
      <c r="I63" s="160"/>
      <c r="J63" s="78"/>
      <c r="K63" s="79">
        <f t="shared" si="17"/>
        <v>0</v>
      </c>
      <c r="L63" s="160"/>
      <c r="M63" s="78"/>
      <c r="N63" s="79">
        <f t="shared" si="18"/>
        <v>0</v>
      </c>
      <c r="O63" s="160"/>
      <c r="P63" s="78"/>
      <c r="Q63" s="79">
        <f t="shared" si="19"/>
        <v>0</v>
      </c>
      <c r="R63" s="160"/>
      <c r="S63" s="78"/>
      <c r="T63" s="78">
        <f t="shared" si="20"/>
        <v>0</v>
      </c>
    </row>
    <row r="64" spans="1:20" ht="15" thickBot="1" x14ac:dyDescent="0.2">
      <c r="B64" s="32" t="s">
        <v>141</v>
      </c>
      <c r="C64" s="33"/>
      <c r="D64" s="33"/>
      <c r="E64" s="34">
        <f>SUBTOTAL(109,E53:E63)</f>
        <v>4000</v>
      </c>
      <c r="F64" s="33"/>
      <c r="G64" s="33"/>
      <c r="H64" s="34">
        <f>SUBTOTAL(109,H53:H63)</f>
        <v>2000</v>
      </c>
      <c r="I64" s="33"/>
      <c r="J64" s="33"/>
      <c r="K64" s="34">
        <f>SUBTOTAL(109,K53:K63)</f>
        <v>3000</v>
      </c>
      <c r="L64" s="33"/>
      <c r="M64" s="33"/>
      <c r="N64" s="34">
        <f>SUBTOTAL(109,N53:N63)</f>
        <v>4000</v>
      </c>
      <c r="O64" s="33"/>
      <c r="P64" s="33"/>
      <c r="Q64" s="34">
        <f>SUBTOTAL(109,Q53:Q63)</f>
        <v>5000</v>
      </c>
      <c r="R64" s="33"/>
      <c r="S64" s="33"/>
      <c r="T64" s="34">
        <f>SUBTOTAL(109,T53:T63)</f>
        <v>6000</v>
      </c>
    </row>
  </sheetData>
  <mergeCells count="30">
    <mergeCell ref="D51:E51"/>
    <mergeCell ref="C4:E4"/>
    <mergeCell ref="C50:E50"/>
    <mergeCell ref="F4:H4"/>
    <mergeCell ref="I4:K4"/>
    <mergeCell ref="G51:H51"/>
    <mergeCell ref="J51:K51"/>
    <mergeCell ref="L4:N4"/>
    <mergeCell ref="O4:Q4"/>
    <mergeCell ref="R4:T4"/>
    <mergeCell ref="R20:T20"/>
    <mergeCell ref="C35:E35"/>
    <mergeCell ref="F35:H35"/>
    <mergeCell ref="I35:K35"/>
    <mergeCell ref="L35:N35"/>
    <mergeCell ref="O35:Q35"/>
    <mergeCell ref="R35:T35"/>
    <mergeCell ref="C20:E20"/>
    <mergeCell ref="F20:H20"/>
    <mergeCell ref="I20:K20"/>
    <mergeCell ref="L20:N20"/>
    <mergeCell ref="O20:Q20"/>
    <mergeCell ref="M51:N51"/>
    <mergeCell ref="P51:Q51"/>
    <mergeCell ref="S51:T51"/>
    <mergeCell ref="F50:H50"/>
    <mergeCell ref="I50:K50"/>
    <mergeCell ref="L50:N50"/>
    <mergeCell ref="O50:Q50"/>
    <mergeCell ref="R50:T50"/>
  </mergeCells>
  <phoneticPr fontId="20" type="noConversion"/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7EDA-775A-4E1F-A2CD-56CB9A111B7C}">
  <dimension ref="A3:X117"/>
  <sheetViews>
    <sheetView topLeftCell="A47" zoomScale="150" zoomScaleNormal="144" workbookViewId="0">
      <selection activeCell="C25" sqref="C25:E27"/>
    </sheetView>
  </sheetViews>
  <sheetFormatPr baseColWidth="10" defaultColWidth="8.83203125" defaultRowHeight="13" x14ac:dyDescent="0.15"/>
  <cols>
    <col min="2" max="2" width="51.33203125" customWidth="1"/>
    <col min="3" max="3" width="10.1640625" customWidth="1"/>
    <col min="4" max="4" width="12.6640625" customWidth="1"/>
    <col min="24" max="24" width="12.5" customWidth="1"/>
  </cols>
  <sheetData>
    <row r="3" spans="1:5" ht="14" thickBot="1" x14ac:dyDescent="0.2"/>
    <row r="4" spans="1:5" ht="21" thickBot="1" x14ac:dyDescent="0.25">
      <c r="B4" s="106" t="s">
        <v>129</v>
      </c>
      <c r="C4" s="107"/>
      <c r="D4" t="s">
        <v>165</v>
      </c>
    </row>
    <row r="7" spans="1:5" ht="16" x14ac:dyDescent="0.2">
      <c r="B7" s="35" t="s">
        <v>133</v>
      </c>
      <c r="C7" s="36" t="s">
        <v>72</v>
      </c>
      <c r="D7" s="36" t="s">
        <v>112</v>
      </c>
      <c r="E7" s="108" t="s">
        <v>111</v>
      </c>
    </row>
    <row r="8" spans="1:5" ht="28" x14ac:dyDescent="0.15">
      <c r="A8" s="56" t="s">
        <v>17</v>
      </c>
      <c r="B8" s="109" t="s">
        <v>88</v>
      </c>
      <c r="C8" s="110">
        <v>1</v>
      </c>
      <c r="D8" s="111">
        <v>10</v>
      </c>
      <c r="E8" s="112">
        <f>Tabel35[[#This Row],[Aantallen]]*Tabel35[[#This Row],[Prijs]]</f>
        <v>10</v>
      </c>
    </row>
    <row r="9" spans="1:5" ht="28" x14ac:dyDescent="0.15">
      <c r="A9" s="56" t="s">
        <v>18</v>
      </c>
      <c r="B9" s="109" t="s">
        <v>89</v>
      </c>
      <c r="C9" s="110">
        <v>1</v>
      </c>
      <c r="D9" s="113">
        <v>10</v>
      </c>
      <c r="E9" s="114">
        <f>Tabel35[[#This Row],[Aantallen]]*Tabel35[[#This Row],[Prijs]]</f>
        <v>10</v>
      </c>
    </row>
    <row r="10" spans="1:5" ht="28" x14ac:dyDescent="0.15">
      <c r="A10" s="56" t="s">
        <v>19</v>
      </c>
      <c r="B10" s="109" t="s">
        <v>90</v>
      </c>
      <c r="C10" s="110">
        <v>1</v>
      </c>
      <c r="D10" s="113">
        <v>10</v>
      </c>
      <c r="E10" s="114">
        <f>Tabel35[[#This Row],[Aantallen]]*Tabel35[[#This Row],[Prijs]]</f>
        <v>10</v>
      </c>
    </row>
    <row r="11" spans="1:5" ht="15" x14ac:dyDescent="0.15">
      <c r="A11" s="56" t="s">
        <v>20</v>
      </c>
      <c r="B11" s="109" t="s">
        <v>113</v>
      </c>
      <c r="C11" s="110">
        <v>1</v>
      </c>
      <c r="D11" s="113">
        <v>10</v>
      </c>
      <c r="E11" s="114">
        <f>Tabel35[[#This Row],[Aantallen]]*Tabel35[[#This Row],[Prijs]]</f>
        <v>10</v>
      </c>
    </row>
    <row r="12" spans="1:5" ht="15" x14ac:dyDescent="0.15">
      <c r="A12" s="56" t="s">
        <v>21</v>
      </c>
      <c r="B12" s="109" t="s">
        <v>91</v>
      </c>
      <c r="C12" s="110">
        <v>1</v>
      </c>
      <c r="D12" s="113">
        <v>10</v>
      </c>
      <c r="E12" s="114">
        <f>Tabel35[[#This Row],[Aantallen]]*Tabel35[[#This Row],[Prijs]]</f>
        <v>10</v>
      </c>
    </row>
    <row r="13" spans="1:5" ht="15" x14ac:dyDescent="0.15">
      <c r="A13" s="56" t="s">
        <v>26</v>
      </c>
      <c r="B13" s="109" t="s">
        <v>92</v>
      </c>
      <c r="C13" s="110">
        <v>1</v>
      </c>
      <c r="D13" s="113">
        <v>10</v>
      </c>
      <c r="E13" s="115">
        <f>Tabel35[[#This Row],[Aantallen]]*Tabel35[[#This Row],[Prijs]]</f>
        <v>10</v>
      </c>
    </row>
    <row r="14" spans="1:5" ht="15" x14ac:dyDescent="0.15">
      <c r="A14" s="56" t="s">
        <v>31</v>
      </c>
      <c r="B14" s="109" t="s">
        <v>93</v>
      </c>
      <c r="C14" s="110">
        <v>1</v>
      </c>
      <c r="D14" s="113">
        <v>10</v>
      </c>
      <c r="E14" s="114">
        <f>Tabel35[[#This Row],[Aantallen]]*Tabel35[[#This Row],[Prijs]]</f>
        <v>10</v>
      </c>
    </row>
    <row r="15" spans="1:5" ht="28" x14ac:dyDescent="0.15">
      <c r="A15" s="56" t="s">
        <v>32</v>
      </c>
      <c r="B15" s="109" t="s">
        <v>94</v>
      </c>
      <c r="C15" s="110">
        <v>1</v>
      </c>
      <c r="D15" s="113">
        <v>10</v>
      </c>
      <c r="E15" s="114">
        <f>Tabel35[[#This Row],[Aantallen]]*Tabel35[[#This Row],[Prijs]]</f>
        <v>10</v>
      </c>
    </row>
    <row r="16" spans="1:5" ht="15" x14ac:dyDescent="0.15">
      <c r="A16" s="56" t="s">
        <v>33</v>
      </c>
      <c r="B16" s="109" t="s">
        <v>95</v>
      </c>
      <c r="C16" s="110">
        <v>1</v>
      </c>
      <c r="D16" s="113">
        <v>10</v>
      </c>
      <c r="E16" s="114">
        <f>Tabel35[[#This Row],[Aantallen]]*Tabel35[[#This Row],[Prijs]]</f>
        <v>10</v>
      </c>
    </row>
    <row r="17" spans="1:5" ht="28" x14ac:dyDescent="0.15">
      <c r="A17" s="56" t="s">
        <v>34</v>
      </c>
      <c r="B17" s="109" t="s">
        <v>96</v>
      </c>
      <c r="C17" s="110">
        <v>1</v>
      </c>
      <c r="D17" s="113">
        <v>10</v>
      </c>
      <c r="E17" s="114">
        <f>Tabel35[[#This Row],[Aantallen]]*Tabel35[[#This Row],[Prijs]]</f>
        <v>10</v>
      </c>
    </row>
    <row r="18" spans="1:5" ht="15" x14ac:dyDescent="0.15">
      <c r="A18" s="56" t="s">
        <v>35</v>
      </c>
      <c r="B18" s="109" t="s">
        <v>97</v>
      </c>
      <c r="C18" s="110">
        <v>1</v>
      </c>
      <c r="D18" s="113">
        <v>10</v>
      </c>
      <c r="E18" s="115">
        <f>Tabel35[[#This Row],[Aantallen]]*Tabel35[[#This Row],[Prijs]]</f>
        <v>10</v>
      </c>
    </row>
    <row r="19" spans="1:5" ht="28" x14ac:dyDescent="0.15">
      <c r="A19" s="56" t="s">
        <v>36</v>
      </c>
      <c r="B19" s="95" t="s">
        <v>169</v>
      </c>
      <c r="C19" s="91"/>
      <c r="D19" s="96"/>
      <c r="E19" s="97">
        <f>'Overige kosten A12, B4, C9, D4'!E17</f>
        <v>100</v>
      </c>
    </row>
    <row r="20" spans="1:5" ht="14" x14ac:dyDescent="0.15">
      <c r="B20" s="38" t="s">
        <v>134</v>
      </c>
      <c r="C20" s="39"/>
      <c r="D20" s="39"/>
      <c r="E20" s="116">
        <f>SUBTOTAL(109,E8:E19)</f>
        <v>210</v>
      </c>
    </row>
    <row r="21" spans="1:5" ht="14" x14ac:dyDescent="0.15">
      <c r="B21" s="51"/>
      <c r="C21" s="52"/>
      <c r="D21" s="52"/>
      <c r="E21" s="117"/>
    </row>
    <row r="22" spans="1:5" ht="16" x14ac:dyDescent="0.2">
      <c r="B22" s="35" t="s">
        <v>138</v>
      </c>
      <c r="C22" s="36" t="s">
        <v>72</v>
      </c>
      <c r="D22" s="36" t="s">
        <v>112</v>
      </c>
      <c r="E22" s="108" t="s">
        <v>111</v>
      </c>
    </row>
    <row r="23" spans="1:5" x14ac:dyDescent="0.15">
      <c r="A23" s="208" t="s">
        <v>84</v>
      </c>
      <c r="B23" s="100"/>
      <c r="C23" s="100"/>
      <c r="D23" s="118"/>
      <c r="E23" s="119"/>
    </row>
    <row r="24" spans="1:5" x14ac:dyDescent="0.15">
      <c r="A24" s="208"/>
      <c r="B24" s="120" t="s">
        <v>49</v>
      </c>
      <c r="C24" s="46"/>
      <c r="D24" s="47"/>
      <c r="E24" s="121"/>
    </row>
    <row r="25" spans="1:5" x14ac:dyDescent="0.15">
      <c r="B25" s="45"/>
      <c r="C25" s="122"/>
      <c r="D25" s="113"/>
      <c r="E25" s="123"/>
    </row>
    <row r="26" spans="1:5" x14ac:dyDescent="0.15">
      <c r="B26" s="45"/>
      <c r="C26" s="122"/>
      <c r="D26" s="113"/>
      <c r="E26" s="123"/>
    </row>
    <row r="27" spans="1:5" x14ac:dyDescent="0.15">
      <c r="B27" s="45"/>
      <c r="C27" s="122"/>
      <c r="D27" s="113"/>
      <c r="E27" s="123"/>
    </row>
    <row r="28" spans="1:5" x14ac:dyDescent="0.15">
      <c r="A28" s="208" t="s">
        <v>85</v>
      </c>
      <c r="B28" s="100"/>
      <c r="C28" s="100"/>
      <c r="D28" s="118"/>
      <c r="E28" s="119"/>
    </row>
    <row r="29" spans="1:5" x14ac:dyDescent="0.15">
      <c r="A29" s="208"/>
      <c r="B29" s="120" t="s">
        <v>50</v>
      </c>
      <c r="C29" s="46"/>
      <c r="D29" s="47"/>
      <c r="E29" s="121"/>
    </row>
    <row r="30" spans="1:5" x14ac:dyDescent="0.15">
      <c r="B30" s="45" t="s">
        <v>51</v>
      </c>
      <c r="C30" s="122">
        <v>1</v>
      </c>
      <c r="D30" s="113">
        <v>10</v>
      </c>
      <c r="E30" s="123">
        <f>Tabel3[[#This Row],[Aantallen]]*Tabel3[[#This Row],[Prijs]]</f>
        <v>10</v>
      </c>
    </row>
    <row r="31" spans="1:5" x14ac:dyDescent="0.15">
      <c r="B31" s="45" t="s">
        <v>52</v>
      </c>
      <c r="C31" s="122">
        <v>1</v>
      </c>
      <c r="D31" s="113">
        <v>10</v>
      </c>
      <c r="E31" s="123">
        <f>Tabel3[[#This Row],[Aantallen]]*Tabel3[[#This Row],[Prijs]]</f>
        <v>10</v>
      </c>
    </row>
    <row r="32" spans="1:5" x14ac:dyDescent="0.15">
      <c r="A32" s="208" t="s">
        <v>86</v>
      </c>
      <c r="B32" s="100"/>
      <c r="C32" s="100"/>
      <c r="D32" s="118"/>
      <c r="E32" s="119"/>
    </row>
    <row r="33" spans="1:5" x14ac:dyDescent="0.15">
      <c r="A33" s="208"/>
      <c r="B33" s="120" t="s">
        <v>53</v>
      </c>
      <c r="C33" s="46"/>
      <c r="D33" s="47"/>
      <c r="E33" s="121"/>
    </row>
    <row r="34" spans="1:5" x14ac:dyDescent="0.15">
      <c r="B34" s="45" t="s">
        <v>54</v>
      </c>
      <c r="C34" s="122">
        <v>1</v>
      </c>
      <c r="D34" s="113">
        <v>10</v>
      </c>
      <c r="E34" s="123">
        <f>Tabel3[[#This Row],[Aantallen]]*Tabel3[[#This Row],[Prijs]]</f>
        <v>10</v>
      </c>
    </row>
    <row r="35" spans="1:5" x14ac:dyDescent="0.15">
      <c r="B35" s="45" t="s">
        <v>55</v>
      </c>
      <c r="C35" s="122">
        <v>1</v>
      </c>
      <c r="D35" s="113">
        <v>10</v>
      </c>
      <c r="E35" s="123">
        <f>Tabel3[[#This Row],[Aantallen]]*Tabel3[[#This Row],[Prijs]]</f>
        <v>10</v>
      </c>
    </row>
    <row r="36" spans="1:5" x14ac:dyDescent="0.15">
      <c r="A36" s="208" t="s">
        <v>87</v>
      </c>
      <c r="B36" s="100"/>
      <c r="C36" s="100"/>
      <c r="D36" s="118"/>
      <c r="E36" s="118"/>
    </row>
    <row r="37" spans="1:5" x14ac:dyDescent="0.15">
      <c r="A37" s="208"/>
      <c r="B37" s="120" t="s">
        <v>77</v>
      </c>
      <c r="C37" s="46"/>
      <c r="D37" s="47"/>
      <c r="E37" s="47"/>
    </row>
    <row r="38" spans="1:5" ht="28" x14ac:dyDescent="0.15">
      <c r="B38" s="95" t="s">
        <v>169</v>
      </c>
      <c r="C38" s="98"/>
      <c r="D38" s="96"/>
      <c r="E38" s="99">
        <f>'Overige kosten A12, B4, C9, D4'!E33</f>
        <v>10</v>
      </c>
    </row>
    <row r="39" spans="1:5" ht="14" x14ac:dyDescent="0.15">
      <c r="B39" s="38" t="s">
        <v>139</v>
      </c>
      <c r="C39" s="39"/>
      <c r="D39" s="39"/>
      <c r="E39" s="116">
        <f>SUBTOTAL(109,E23:E38)</f>
        <v>50</v>
      </c>
    </row>
    <row r="40" spans="1:5" ht="15" thickBot="1" x14ac:dyDescent="0.2">
      <c r="B40" s="51"/>
      <c r="C40" s="52"/>
      <c r="D40" s="52"/>
      <c r="E40" s="117"/>
    </row>
    <row r="41" spans="1:5" s="25" customFormat="1" ht="17" thickBot="1" x14ac:dyDescent="0.25">
      <c r="B41" s="31" t="s">
        <v>140</v>
      </c>
      <c r="C41" s="124" t="s">
        <v>72</v>
      </c>
      <c r="D41" s="124" t="s">
        <v>112</v>
      </c>
      <c r="E41" s="125" t="s">
        <v>111</v>
      </c>
    </row>
    <row r="42" spans="1:5" x14ac:dyDescent="0.15">
      <c r="A42" s="208" t="s">
        <v>98</v>
      </c>
      <c r="B42" s="126"/>
      <c r="C42" s="100"/>
      <c r="D42" s="118"/>
      <c r="E42" s="119"/>
    </row>
    <row r="43" spans="1:5" x14ac:dyDescent="0.15">
      <c r="A43" s="208"/>
      <c r="B43" s="127" t="s">
        <v>37</v>
      </c>
      <c r="C43" s="46"/>
      <c r="D43" s="47"/>
      <c r="E43" s="121"/>
    </row>
    <row r="44" spans="1:5" ht="14" x14ac:dyDescent="0.15">
      <c r="B44" s="44" t="s">
        <v>184</v>
      </c>
      <c r="C44" s="90">
        <v>3</v>
      </c>
      <c r="D44" s="111">
        <v>10</v>
      </c>
      <c r="E44" s="112">
        <f>Tabel1[[#This Row],[Aantallen]]*Tabel1[[#This Row],[Prijs]]</f>
        <v>30</v>
      </c>
    </row>
    <row r="45" spans="1:5" x14ac:dyDescent="0.15">
      <c r="B45" s="45" t="s">
        <v>73</v>
      </c>
      <c r="C45" s="90">
        <v>3</v>
      </c>
      <c r="D45" s="113">
        <v>10</v>
      </c>
      <c r="E45" s="114">
        <f>Tabel1[[#This Row],[Aantallen]]*Tabel1[[#This Row],[Prijs]]</f>
        <v>30</v>
      </c>
    </row>
    <row r="46" spans="1:5" x14ac:dyDescent="0.15">
      <c r="B46" s="45" t="s">
        <v>38</v>
      </c>
      <c r="C46" s="90">
        <v>3</v>
      </c>
      <c r="D46" s="113">
        <v>10</v>
      </c>
      <c r="E46" s="114">
        <f>Tabel1[[#This Row],[Aantallen]]*Tabel1[[#This Row],[Prijs]]</f>
        <v>30</v>
      </c>
    </row>
    <row r="47" spans="1:5" x14ac:dyDescent="0.15">
      <c r="B47" s="45" t="s">
        <v>39</v>
      </c>
      <c r="C47" s="90">
        <v>3</v>
      </c>
      <c r="D47" s="113">
        <v>10</v>
      </c>
      <c r="E47" s="114">
        <f>Tabel1[[#This Row],[Aantallen]]*Tabel1[[#This Row],[Prijs]]</f>
        <v>30</v>
      </c>
    </row>
    <row r="48" spans="1:5" x14ac:dyDescent="0.15">
      <c r="B48" s="45" t="s">
        <v>40</v>
      </c>
      <c r="C48" s="90">
        <v>3</v>
      </c>
      <c r="D48" s="113">
        <v>10</v>
      </c>
      <c r="E48" s="114">
        <f>Tabel1[[#This Row],[Aantallen]]*Tabel1[[#This Row],[Prijs]]</f>
        <v>30</v>
      </c>
    </row>
    <row r="49" spans="1:5" x14ac:dyDescent="0.15">
      <c r="B49" s="45" t="s">
        <v>68</v>
      </c>
      <c r="C49" s="90">
        <v>3</v>
      </c>
      <c r="D49" s="128">
        <v>10</v>
      </c>
      <c r="E49" s="129">
        <f>Tabel1[[#This Row],[Aantallen]]*Tabel1[[#This Row],[Prijs]]</f>
        <v>30</v>
      </c>
    </row>
    <row r="50" spans="1:5" x14ac:dyDescent="0.15">
      <c r="A50" s="208" t="s">
        <v>99</v>
      </c>
      <c r="B50" s="130"/>
      <c r="C50" s="100"/>
      <c r="D50" s="118"/>
      <c r="E50" s="119"/>
    </row>
    <row r="51" spans="1:5" x14ac:dyDescent="0.15">
      <c r="A51" s="208"/>
      <c r="B51" s="127" t="s">
        <v>41</v>
      </c>
      <c r="C51" s="46"/>
      <c r="D51" s="47"/>
      <c r="E51" s="121"/>
    </row>
    <row r="52" spans="1:5" ht="14" x14ac:dyDescent="0.15">
      <c r="B52" s="44" t="s">
        <v>185</v>
      </c>
      <c r="C52" s="90">
        <v>3</v>
      </c>
      <c r="D52" s="111">
        <v>10</v>
      </c>
      <c r="E52" s="112">
        <f>Tabel1[[#This Row],[Aantallen]]*Tabel1[[#This Row],[Prijs]]</f>
        <v>30</v>
      </c>
    </row>
    <row r="53" spans="1:5" x14ac:dyDescent="0.15">
      <c r="B53" s="45" t="s">
        <v>73</v>
      </c>
      <c r="C53" s="90">
        <v>3</v>
      </c>
      <c r="D53" s="113">
        <v>10</v>
      </c>
      <c r="E53" s="114">
        <f>Tabel1[[#This Row],[Aantallen]]*Tabel1[[#This Row],[Prijs]]</f>
        <v>30</v>
      </c>
    </row>
    <row r="54" spans="1:5" x14ac:dyDescent="0.15">
      <c r="B54" s="45" t="s">
        <v>38</v>
      </c>
      <c r="C54" s="90">
        <v>3</v>
      </c>
      <c r="D54" s="113">
        <v>10</v>
      </c>
      <c r="E54" s="114">
        <f>Tabel1[[#This Row],[Aantallen]]*Tabel1[[#This Row],[Prijs]]</f>
        <v>30</v>
      </c>
    </row>
    <row r="55" spans="1:5" x14ac:dyDescent="0.15">
      <c r="B55" s="45" t="s">
        <v>39</v>
      </c>
      <c r="C55" s="90">
        <v>3</v>
      </c>
      <c r="D55" s="113">
        <v>10</v>
      </c>
      <c r="E55" s="114">
        <f>Tabel1[[#This Row],[Aantallen]]*Tabel1[[#This Row],[Prijs]]</f>
        <v>30</v>
      </c>
    </row>
    <row r="56" spans="1:5" x14ac:dyDescent="0.15">
      <c r="B56" s="45" t="s">
        <v>40</v>
      </c>
      <c r="C56" s="90">
        <v>3</v>
      </c>
      <c r="D56" s="113">
        <v>10</v>
      </c>
      <c r="E56" s="114">
        <f>Tabel1[[#This Row],[Aantallen]]*Tabel1[[#This Row],[Prijs]]</f>
        <v>30</v>
      </c>
    </row>
    <row r="57" spans="1:5" x14ac:dyDescent="0.15">
      <c r="B57" s="45" t="s">
        <v>68</v>
      </c>
      <c r="C57" s="90">
        <v>3</v>
      </c>
      <c r="D57" s="128">
        <v>10</v>
      </c>
      <c r="E57" s="129">
        <f>Tabel1[[#This Row],[Aantallen]]*Tabel1[[#This Row],[Prijs]]</f>
        <v>30</v>
      </c>
    </row>
    <row r="58" spans="1:5" x14ac:dyDescent="0.15">
      <c r="A58" s="208" t="s">
        <v>100</v>
      </c>
      <c r="B58" s="131"/>
      <c r="C58" s="100"/>
      <c r="D58" s="118"/>
      <c r="E58" s="119"/>
    </row>
    <row r="59" spans="1:5" x14ac:dyDescent="0.15">
      <c r="A59" s="208"/>
      <c r="B59" s="132" t="s">
        <v>42</v>
      </c>
      <c r="C59" s="46"/>
      <c r="D59" s="47"/>
      <c r="E59" s="121"/>
    </row>
    <row r="60" spans="1:5" ht="28" x14ac:dyDescent="0.15">
      <c r="B60" s="44" t="s">
        <v>43</v>
      </c>
      <c r="C60" s="93">
        <v>1</v>
      </c>
      <c r="D60" s="133">
        <v>10</v>
      </c>
      <c r="E60" s="134">
        <f>Tabel1[[#This Row],[Aantallen]]*Tabel1[[#This Row],[Prijs]]</f>
        <v>10</v>
      </c>
    </row>
    <row r="61" spans="1:5" x14ac:dyDescent="0.15">
      <c r="A61" s="208" t="s">
        <v>101</v>
      </c>
      <c r="B61" s="131"/>
      <c r="C61" s="100"/>
      <c r="D61" s="118"/>
      <c r="E61" s="119"/>
    </row>
    <row r="62" spans="1:5" x14ac:dyDescent="0.15">
      <c r="A62" s="208"/>
      <c r="B62" s="132" t="s">
        <v>44</v>
      </c>
      <c r="C62" s="46"/>
      <c r="D62" s="47"/>
      <c r="E62" s="121"/>
    </row>
    <row r="63" spans="1:5" ht="42" x14ac:dyDescent="0.15">
      <c r="B63" s="135" t="s">
        <v>45</v>
      </c>
      <c r="C63" s="93">
        <v>2</v>
      </c>
      <c r="D63" s="133">
        <v>10</v>
      </c>
      <c r="E63" s="134">
        <f>Tabel1[[#This Row],[Aantallen]]*Tabel1[[#This Row],[Prijs]]</f>
        <v>20</v>
      </c>
    </row>
    <row r="64" spans="1:5" x14ac:dyDescent="0.15">
      <c r="A64" s="208" t="s">
        <v>102</v>
      </c>
      <c r="B64" s="100"/>
      <c r="C64" s="100"/>
      <c r="D64" s="118"/>
      <c r="E64" s="119"/>
    </row>
    <row r="65" spans="1:5" x14ac:dyDescent="0.15">
      <c r="A65" s="208"/>
      <c r="B65" s="120" t="s">
        <v>46</v>
      </c>
      <c r="C65" s="46"/>
      <c r="D65" s="47"/>
      <c r="E65" s="121"/>
    </row>
    <row r="66" spans="1:5" x14ac:dyDescent="0.15">
      <c r="B66" s="136" t="s">
        <v>47</v>
      </c>
      <c r="C66" s="93">
        <v>0</v>
      </c>
      <c r="D66" s="111">
        <v>10</v>
      </c>
      <c r="E66" s="112">
        <f>Tabel1[[#This Row],[Aantallen]]*Tabel1[[#This Row],[Prijs]]</f>
        <v>0</v>
      </c>
    </row>
    <row r="67" spans="1:5" x14ac:dyDescent="0.15">
      <c r="A67" s="208" t="s">
        <v>103</v>
      </c>
      <c r="B67" s="100"/>
      <c r="C67" s="100"/>
      <c r="D67" s="118"/>
      <c r="E67" s="119"/>
    </row>
    <row r="68" spans="1:5" x14ac:dyDescent="0.15">
      <c r="A68" s="208"/>
      <c r="B68" s="120" t="s">
        <v>69</v>
      </c>
      <c r="C68" s="46"/>
      <c r="D68" s="47"/>
      <c r="E68" s="121"/>
    </row>
    <row r="69" spans="1:5" x14ac:dyDescent="0.15">
      <c r="B69" s="45" t="s">
        <v>74</v>
      </c>
      <c r="C69" s="91">
        <v>2</v>
      </c>
      <c r="D69" s="113">
        <v>10</v>
      </c>
      <c r="E69" s="114">
        <f>Tabel1[[#This Row],[Aantallen]]*Tabel1[[#This Row],[Prijs]]</f>
        <v>20</v>
      </c>
    </row>
    <row r="70" spans="1:5" x14ac:dyDescent="0.15">
      <c r="B70" s="45" t="s">
        <v>48</v>
      </c>
      <c r="C70" s="91">
        <v>2</v>
      </c>
      <c r="D70" s="113">
        <v>10</v>
      </c>
      <c r="E70" s="114">
        <f>Tabel1[[#This Row],[Aantallen]]*Tabel1[[#This Row],[Prijs]]</f>
        <v>20</v>
      </c>
    </row>
    <row r="71" spans="1:5" x14ac:dyDescent="0.15">
      <c r="A71" s="208" t="s">
        <v>104</v>
      </c>
      <c r="B71" s="100"/>
      <c r="C71" s="100"/>
      <c r="D71" s="118"/>
      <c r="E71" s="119"/>
    </row>
    <row r="72" spans="1:5" x14ac:dyDescent="0.15">
      <c r="A72" s="208"/>
      <c r="B72" s="120" t="s">
        <v>83</v>
      </c>
      <c r="C72" s="46"/>
      <c r="D72" s="47"/>
      <c r="E72" s="121"/>
    </row>
    <row r="73" spans="1:5" x14ac:dyDescent="0.15">
      <c r="B73" s="45" t="s">
        <v>70</v>
      </c>
      <c r="C73" s="91">
        <v>16</v>
      </c>
      <c r="D73" s="113">
        <v>10</v>
      </c>
      <c r="E73" s="114">
        <f>Tabel1[[#This Row],[Aantallen]]*Tabel1[[#This Row],[Prijs]]</f>
        <v>160</v>
      </c>
    </row>
    <row r="74" spans="1:5" x14ac:dyDescent="0.15">
      <c r="B74" s="45" t="s">
        <v>71</v>
      </c>
      <c r="C74" s="91">
        <v>3</v>
      </c>
      <c r="D74" s="113">
        <v>10</v>
      </c>
      <c r="E74" s="114">
        <f>Tabel1[[#This Row],[Aantallen]]*Tabel1[[#This Row],[Prijs]]</f>
        <v>30</v>
      </c>
    </row>
    <row r="75" spans="1:5" x14ac:dyDescent="0.15">
      <c r="A75" s="208" t="s">
        <v>105</v>
      </c>
      <c r="B75" s="100"/>
      <c r="C75" s="100"/>
      <c r="D75" s="118"/>
      <c r="E75" s="119"/>
    </row>
    <row r="76" spans="1:5" x14ac:dyDescent="0.15">
      <c r="A76" s="208"/>
      <c r="B76" s="120" t="s">
        <v>75</v>
      </c>
      <c r="C76" s="46"/>
      <c r="D76" s="47"/>
      <c r="E76" s="121"/>
    </row>
    <row r="77" spans="1:5" x14ac:dyDescent="0.15">
      <c r="B77" s="45" t="s">
        <v>76</v>
      </c>
      <c r="C77" s="159">
        <v>1</v>
      </c>
      <c r="D77" s="113">
        <v>10</v>
      </c>
      <c r="E77" s="114">
        <f>Tabel1[[#This Row],[Aantallen]]*Tabel1[[#This Row],[Prijs]]</f>
        <v>10</v>
      </c>
    </row>
    <row r="78" spans="1:5" x14ac:dyDescent="0.15">
      <c r="B78" s="45" t="s">
        <v>120</v>
      </c>
      <c r="C78" s="159">
        <v>1</v>
      </c>
      <c r="D78" s="113">
        <v>10</v>
      </c>
      <c r="E78" s="114">
        <f>Tabel1[[#This Row],[Aantallen]]*Tabel1[[#This Row],[Prijs]]</f>
        <v>10</v>
      </c>
    </row>
    <row r="79" spans="1:5" x14ac:dyDescent="0.15">
      <c r="A79" s="208" t="s">
        <v>106</v>
      </c>
      <c r="B79" s="100"/>
      <c r="C79" s="100"/>
      <c r="D79" s="118"/>
      <c r="E79" s="119"/>
    </row>
    <row r="80" spans="1:5" x14ac:dyDescent="0.15">
      <c r="A80" s="208"/>
      <c r="B80" s="120" t="s">
        <v>77</v>
      </c>
      <c r="C80" s="46"/>
      <c r="D80" s="47"/>
      <c r="E80" s="121"/>
    </row>
    <row r="81" spans="1:24" ht="28" x14ac:dyDescent="0.15">
      <c r="B81" s="95" t="s">
        <v>169</v>
      </c>
      <c r="C81" s="93"/>
      <c r="D81" s="96"/>
      <c r="E81" s="101">
        <f>'Overige kosten A12, B4, C9, D4'!E48</f>
        <v>0</v>
      </c>
    </row>
    <row r="82" spans="1:24" ht="15" thickBot="1" x14ac:dyDescent="0.2">
      <c r="B82" s="32" t="s">
        <v>125</v>
      </c>
      <c r="C82" s="33"/>
      <c r="D82" s="33"/>
      <c r="E82" s="84">
        <f>SUBTOTAL(109,E42:E81)</f>
        <v>640</v>
      </c>
    </row>
    <row r="84" spans="1:24" ht="14" thickBot="1" x14ac:dyDescent="0.2"/>
    <row r="85" spans="1:24" ht="16" x14ac:dyDescent="0.2">
      <c r="B85" s="31" t="s">
        <v>128</v>
      </c>
      <c r="C85" s="41"/>
      <c r="D85" s="207">
        <v>2023</v>
      </c>
      <c r="E85" s="207"/>
      <c r="F85" s="207">
        <v>2024</v>
      </c>
      <c r="G85" s="207"/>
      <c r="H85" s="207">
        <v>2025</v>
      </c>
      <c r="I85" s="207"/>
      <c r="J85" s="207">
        <v>2026</v>
      </c>
      <c r="K85" s="207"/>
      <c r="L85" s="207">
        <v>2027</v>
      </c>
      <c r="M85" s="207"/>
      <c r="N85" s="207">
        <v>2028</v>
      </c>
      <c r="O85" s="207"/>
      <c r="P85" s="207">
        <v>2029</v>
      </c>
      <c r="Q85" s="207"/>
      <c r="R85" s="207">
        <v>2030</v>
      </c>
      <c r="S85" s="207"/>
      <c r="T85" s="41">
        <v>2031</v>
      </c>
      <c r="U85" s="41"/>
      <c r="V85" s="207">
        <v>2032</v>
      </c>
      <c r="W85" s="207"/>
      <c r="X85" s="137" t="s">
        <v>111</v>
      </c>
    </row>
    <row r="86" spans="1:24" ht="14" thickBot="1" x14ac:dyDescent="0.2">
      <c r="B86" s="42"/>
      <c r="C86" s="39" t="s">
        <v>79</v>
      </c>
      <c r="D86" s="39" t="s">
        <v>80</v>
      </c>
      <c r="E86" s="39" t="s">
        <v>81</v>
      </c>
      <c r="F86" s="39" t="s">
        <v>80</v>
      </c>
      <c r="G86" s="39" t="s">
        <v>81</v>
      </c>
      <c r="H86" s="39" t="s">
        <v>80</v>
      </c>
      <c r="I86" s="39" t="s">
        <v>81</v>
      </c>
      <c r="J86" s="39" t="s">
        <v>80</v>
      </c>
      <c r="K86" s="39" t="s">
        <v>81</v>
      </c>
      <c r="L86" s="39" t="s">
        <v>80</v>
      </c>
      <c r="M86" s="39" t="s">
        <v>81</v>
      </c>
      <c r="N86" s="39" t="s">
        <v>80</v>
      </c>
      <c r="O86" s="39" t="s">
        <v>81</v>
      </c>
      <c r="P86" s="39" t="s">
        <v>80</v>
      </c>
      <c r="Q86" s="39" t="s">
        <v>81</v>
      </c>
      <c r="R86" s="39" t="s">
        <v>80</v>
      </c>
      <c r="S86" s="39" t="s">
        <v>81</v>
      </c>
      <c r="T86" s="39" t="s">
        <v>80</v>
      </c>
      <c r="U86" s="39" t="s">
        <v>81</v>
      </c>
      <c r="V86" s="39" t="s">
        <v>80</v>
      </c>
      <c r="W86" s="39" t="s">
        <v>81</v>
      </c>
      <c r="X86" s="138"/>
    </row>
    <row r="87" spans="1:24" x14ac:dyDescent="0.15">
      <c r="A87" s="56" t="s">
        <v>115</v>
      </c>
      <c r="B87" s="139" t="s">
        <v>56</v>
      </c>
      <c r="C87" s="140"/>
      <c r="D87" s="169"/>
      <c r="E87" s="141"/>
      <c r="F87" s="165"/>
      <c r="G87" s="141"/>
      <c r="H87" s="163"/>
      <c r="I87" s="141"/>
      <c r="J87" s="163"/>
      <c r="K87" s="141"/>
      <c r="L87" s="163"/>
      <c r="M87" s="141"/>
      <c r="N87" s="163"/>
      <c r="O87" s="141"/>
      <c r="P87" s="163"/>
      <c r="Q87" s="141"/>
      <c r="R87" s="163"/>
      <c r="S87" s="141"/>
      <c r="T87" s="163"/>
      <c r="U87" s="141"/>
      <c r="V87" s="163"/>
      <c r="W87" s="141"/>
      <c r="X87" s="142"/>
    </row>
    <row r="88" spans="1:24" x14ac:dyDescent="0.15">
      <c r="B88" s="57" t="s">
        <v>57</v>
      </c>
      <c r="C88" s="143">
        <v>0</v>
      </c>
      <c r="D88" s="169"/>
      <c r="E88" s="141">
        <f>D88*$C$88</f>
        <v>0</v>
      </c>
      <c r="F88" s="166"/>
      <c r="G88" s="141">
        <f>F88*$C$88</f>
        <v>0</v>
      </c>
      <c r="H88" s="164"/>
      <c r="I88" s="141">
        <f>H88*$C$88</f>
        <v>0</v>
      </c>
      <c r="J88" s="164"/>
      <c r="K88" s="141">
        <f>J88*$C$88</f>
        <v>0</v>
      </c>
      <c r="L88" s="164"/>
      <c r="M88" s="141">
        <f>L88*$C$88</f>
        <v>0</v>
      </c>
      <c r="N88" s="164"/>
      <c r="O88" s="141">
        <f>N88*$C$88</f>
        <v>0</v>
      </c>
      <c r="P88" s="164"/>
      <c r="Q88" s="141">
        <f>P88*$C$88</f>
        <v>0</v>
      </c>
      <c r="R88" s="164"/>
      <c r="S88" s="141">
        <f>R88*$C$88</f>
        <v>0</v>
      </c>
      <c r="T88" s="164"/>
      <c r="U88" s="141">
        <f>T88*$C$88</f>
        <v>0</v>
      </c>
      <c r="V88" s="164"/>
      <c r="W88" s="141">
        <f>V88*$C$88</f>
        <v>0</v>
      </c>
      <c r="X88" s="142">
        <f>W88+U88+S88+Q88+O88+M88+K88+I88+G88+E88</f>
        <v>0</v>
      </c>
    </row>
    <row r="89" spans="1:24" x14ac:dyDescent="0.15">
      <c r="B89" s="57" t="s">
        <v>58</v>
      </c>
      <c r="C89" s="143">
        <v>0</v>
      </c>
      <c r="D89" s="169"/>
      <c r="E89" s="141">
        <f>D89*$C$89</f>
        <v>0</v>
      </c>
      <c r="F89" s="166"/>
      <c r="G89" s="141">
        <f>F89*$C$89</f>
        <v>0</v>
      </c>
      <c r="H89" s="164"/>
      <c r="I89" s="141">
        <f>H89*$C$89</f>
        <v>0</v>
      </c>
      <c r="J89" s="164"/>
      <c r="K89" s="141">
        <f>J89*$C$89</f>
        <v>0</v>
      </c>
      <c r="L89" s="164"/>
      <c r="M89" s="141">
        <f>L89*$C$89</f>
        <v>0</v>
      </c>
      <c r="N89" s="164"/>
      <c r="O89" s="141">
        <f>N89*$C$89</f>
        <v>0</v>
      </c>
      <c r="P89" s="164"/>
      <c r="Q89" s="141">
        <f>P89*$C$89</f>
        <v>0</v>
      </c>
      <c r="R89" s="164"/>
      <c r="S89" s="141">
        <f>R89*$C$89</f>
        <v>0</v>
      </c>
      <c r="T89" s="164"/>
      <c r="U89" s="141">
        <f>T89*$C$89</f>
        <v>0</v>
      </c>
      <c r="V89" s="164"/>
      <c r="W89" s="141">
        <f>V89*$C$89</f>
        <v>0</v>
      </c>
      <c r="X89" s="142">
        <f t="shared" ref="X89:X106" si="0">W89+U89+S89+Q89+O89+M89+K89+I89+G89+E89</f>
        <v>0</v>
      </c>
    </row>
    <row r="90" spans="1:24" x14ac:dyDescent="0.15">
      <c r="B90" s="57" t="s">
        <v>59</v>
      </c>
      <c r="C90" s="143">
        <v>0</v>
      </c>
      <c r="D90" s="169"/>
      <c r="E90" s="141">
        <f>D90*$C$90</f>
        <v>0</v>
      </c>
      <c r="F90" s="166"/>
      <c r="G90" s="141">
        <f>F90*$C$90</f>
        <v>0</v>
      </c>
      <c r="H90" s="164"/>
      <c r="I90" s="141">
        <f>H90*$C$90</f>
        <v>0</v>
      </c>
      <c r="J90" s="164"/>
      <c r="K90" s="141">
        <f>J90*$C$90</f>
        <v>0</v>
      </c>
      <c r="L90" s="164"/>
      <c r="M90" s="141">
        <f>L90*$C$90</f>
        <v>0</v>
      </c>
      <c r="N90" s="164"/>
      <c r="O90" s="141">
        <f>N90*$C$90</f>
        <v>0</v>
      </c>
      <c r="P90" s="164"/>
      <c r="Q90" s="141">
        <f>P90*$C$90</f>
        <v>0</v>
      </c>
      <c r="R90" s="164"/>
      <c r="S90" s="141">
        <f>R90*$C$90</f>
        <v>0</v>
      </c>
      <c r="T90" s="164"/>
      <c r="U90" s="141">
        <f>T90*$C$90</f>
        <v>0</v>
      </c>
      <c r="V90" s="164"/>
      <c r="W90" s="141">
        <f>V90*$C$90</f>
        <v>0</v>
      </c>
      <c r="X90" s="142">
        <f t="shared" si="0"/>
        <v>0</v>
      </c>
    </row>
    <row r="91" spans="1:24" x14ac:dyDescent="0.15">
      <c r="A91" s="208" t="s">
        <v>116</v>
      </c>
      <c r="B91" s="100"/>
      <c r="C91" s="144"/>
      <c r="D91" s="169"/>
      <c r="E91" s="141"/>
      <c r="F91" s="166"/>
      <c r="G91" s="141"/>
      <c r="H91" s="164"/>
      <c r="I91" s="141"/>
      <c r="J91" s="164"/>
      <c r="K91" s="141"/>
      <c r="L91" s="164"/>
      <c r="M91" s="141"/>
      <c r="N91" s="164"/>
      <c r="O91" s="141"/>
      <c r="P91" s="164"/>
      <c r="Q91" s="141"/>
      <c r="R91" s="164"/>
      <c r="S91" s="141"/>
      <c r="T91" s="164"/>
      <c r="U91" s="141"/>
      <c r="V91" s="164"/>
      <c r="W91" s="141"/>
      <c r="X91" s="142"/>
    </row>
    <row r="92" spans="1:24" x14ac:dyDescent="0.15">
      <c r="A92" s="208"/>
      <c r="B92" s="83" t="s">
        <v>60</v>
      </c>
      <c r="C92" s="144"/>
      <c r="D92" s="169" t="s">
        <v>78</v>
      </c>
      <c r="E92" s="141" t="s">
        <v>78</v>
      </c>
      <c r="F92" s="166" t="s">
        <v>78</v>
      </c>
      <c r="G92" s="141" t="s">
        <v>78</v>
      </c>
      <c r="H92" s="164"/>
      <c r="I92" s="141"/>
      <c r="J92" s="164"/>
      <c r="K92" s="141"/>
      <c r="L92" s="164"/>
      <c r="M92" s="141"/>
      <c r="N92" s="164"/>
      <c r="O92" s="141"/>
      <c r="P92" s="164"/>
      <c r="Q92" s="141"/>
      <c r="R92" s="164"/>
      <c r="S92" s="141"/>
      <c r="T92" s="164"/>
      <c r="U92" s="141"/>
      <c r="V92" s="164"/>
      <c r="W92" s="141"/>
      <c r="X92" s="142"/>
    </row>
    <row r="93" spans="1:24" x14ac:dyDescent="0.15">
      <c r="B93" s="57" t="s">
        <v>161</v>
      </c>
      <c r="C93" s="144"/>
      <c r="D93" s="172">
        <v>10</v>
      </c>
      <c r="E93" s="145">
        <v>0</v>
      </c>
      <c r="F93" s="173"/>
      <c r="G93" s="145">
        <v>0</v>
      </c>
      <c r="H93" s="174">
        <v>10</v>
      </c>
      <c r="I93" s="145">
        <v>0</v>
      </c>
      <c r="J93" s="174">
        <v>10</v>
      </c>
      <c r="K93" s="145">
        <v>0</v>
      </c>
      <c r="L93" s="174">
        <v>10</v>
      </c>
      <c r="M93" s="145">
        <v>0</v>
      </c>
      <c r="N93" s="174">
        <v>10</v>
      </c>
      <c r="O93" s="145">
        <v>0</v>
      </c>
      <c r="P93" s="174">
        <v>10</v>
      </c>
      <c r="Q93" s="145">
        <v>0</v>
      </c>
      <c r="R93" s="174">
        <v>10</v>
      </c>
      <c r="S93" s="145">
        <v>0</v>
      </c>
      <c r="T93" s="174">
        <v>10</v>
      </c>
      <c r="U93" s="145">
        <v>0</v>
      </c>
      <c r="V93" s="174">
        <v>10</v>
      </c>
      <c r="W93" s="145">
        <v>0</v>
      </c>
      <c r="X93" s="142">
        <f t="shared" si="0"/>
        <v>0</v>
      </c>
    </row>
    <row r="94" spans="1:24" x14ac:dyDescent="0.15">
      <c r="B94" s="57" t="s">
        <v>162</v>
      </c>
      <c r="C94" s="144">
        <v>50</v>
      </c>
      <c r="D94" s="170">
        <v>10</v>
      </c>
      <c r="E94" s="145">
        <f t="shared" ref="E94:W96" si="1">D94*$C94</f>
        <v>500</v>
      </c>
      <c r="F94" s="167"/>
      <c r="G94" s="145">
        <f t="shared" si="1"/>
        <v>0</v>
      </c>
      <c r="H94" s="164">
        <v>20</v>
      </c>
      <c r="I94" s="145">
        <f t="shared" si="1"/>
        <v>1000</v>
      </c>
      <c r="J94" s="164">
        <v>20</v>
      </c>
      <c r="K94" s="145">
        <f t="shared" si="1"/>
        <v>1000</v>
      </c>
      <c r="L94" s="164">
        <v>20</v>
      </c>
      <c r="M94" s="145">
        <f t="shared" si="1"/>
        <v>1000</v>
      </c>
      <c r="N94" s="164">
        <v>20</v>
      </c>
      <c r="O94" s="145">
        <f t="shared" si="1"/>
        <v>1000</v>
      </c>
      <c r="P94" s="164">
        <v>20</v>
      </c>
      <c r="Q94" s="145">
        <f t="shared" si="1"/>
        <v>1000</v>
      </c>
      <c r="R94" s="164">
        <v>20</v>
      </c>
      <c r="S94" s="145">
        <f t="shared" si="1"/>
        <v>1000</v>
      </c>
      <c r="T94" s="164">
        <v>20</v>
      </c>
      <c r="U94" s="145">
        <f t="shared" si="1"/>
        <v>1000</v>
      </c>
      <c r="V94" s="164">
        <v>20</v>
      </c>
      <c r="W94" s="145">
        <f t="shared" si="1"/>
        <v>1000</v>
      </c>
      <c r="X94" s="142">
        <f t="shared" si="0"/>
        <v>8500</v>
      </c>
    </row>
    <row r="95" spans="1:24" x14ac:dyDescent="0.15">
      <c r="B95" s="57" t="s">
        <v>163</v>
      </c>
      <c r="C95" s="144"/>
      <c r="D95" s="172">
        <v>10</v>
      </c>
      <c r="E95" s="145">
        <v>0</v>
      </c>
      <c r="F95" s="173"/>
      <c r="G95" s="145">
        <v>0</v>
      </c>
      <c r="H95" s="174"/>
      <c r="I95" s="145">
        <v>0</v>
      </c>
      <c r="J95" s="174"/>
      <c r="K95" s="145">
        <v>0</v>
      </c>
      <c r="L95" s="174"/>
      <c r="M95" s="145">
        <v>0</v>
      </c>
      <c r="N95" s="174"/>
      <c r="O95" s="145">
        <v>0</v>
      </c>
      <c r="P95" s="174"/>
      <c r="Q95" s="145">
        <v>0</v>
      </c>
      <c r="R95" s="174"/>
      <c r="S95" s="145">
        <v>0</v>
      </c>
      <c r="T95" s="174"/>
      <c r="U95" s="145">
        <v>0</v>
      </c>
      <c r="V95" s="174"/>
      <c r="W95" s="145">
        <v>0</v>
      </c>
      <c r="X95" s="142">
        <f t="shared" si="0"/>
        <v>0</v>
      </c>
    </row>
    <row r="96" spans="1:24" x14ac:dyDescent="0.15">
      <c r="B96" s="57" t="s">
        <v>164</v>
      </c>
      <c r="C96" s="144">
        <v>50</v>
      </c>
      <c r="D96" s="170">
        <v>10</v>
      </c>
      <c r="E96" s="145">
        <f t="shared" si="1"/>
        <v>500</v>
      </c>
      <c r="F96" s="167"/>
      <c r="G96" s="145">
        <f t="shared" si="1"/>
        <v>0</v>
      </c>
      <c r="H96" s="164"/>
      <c r="I96" s="145">
        <f t="shared" si="1"/>
        <v>0</v>
      </c>
      <c r="J96" s="164"/>
      <c r="K96" s="145">
        <f t="shared" si="1"/>
        <v>0</v>
      </c>
      <c r="L96" s="164"/>
      <c r="M96" s="145">
        <f t="shared" si="1"/>
        <v>0</v>
      </c>
      <c r="N96" s="164"/>
      <c r="O96" s="145">
        <f t="shared" si="1"/>
        <v>0</v>
      </c>
      <c r="P96" s="164"/>
      <c r="Q96" s="145">
        <f t="shared" si="1"/>
        <v>0</v>
      </c>
      <c r="R96" s="164"/>
      <c r="S96" s="145">
        <f t="shared" si="1"/>
        <v>0</v>
      </c>
      <c r="T96" s="164"/>
      <c r="U96" s="145">
        <f t="shared" si="1"/>
        <v>0</v>
      </c>
      <c r="V96" s="164"/>
      <c r="W96" s="145">
        <f t="shared" si="1"/>
        <v>0</v>
      </c>
      <c r="X96" s="142">
        <f t="shared" si="0"/>
        <v>500</v>
      </c>
    </row>
    <row r="97" spans="1:24" x14ac:dyDescent="0.15">
      <c r="A97" s="214" t="s">
        <v>117</v>
      </c>
      <c r="B97" s="100"/>
      <c r="C97" s="144"/>
      <c r="D97" s="169"/>
      <c r="E97" s="141"/>
      <c r="F97" s="166"/>
      <c r="G97" s="141"/>
      <c r="H97" s="164"/>
      <c r="I97" s="141"/>
      <c r="J97" s="164"/>
      <c r="K97" s="141"/>
      <c r="L97" s="164"/>
      <c r="M97" s="141"/>
      <c r="N97" s="164"/>
      <c r="O97" s="141"/>
      <c r="P97" s="164"/>
      <c r="Q97" s="141"/>
      <c r="R97" s="164"/>
      <c r="S97" s="141"/>
      <c r="T97" s="164"/>
      <c r="U97" s="141"/>
      <c r="V97" s="164"/>
      <c r="W97" s="141"/>
      <c r="X97" s="142"/>
    </row>
    <row r="98" spans="1:24" x14ac:dyDescent="0.15">
      <c r="A98" s="215"/>
      <c r="B98" s="146" t="s">
        <v>61</v>
      </c>
      <c r="C98" s="144"/>
      <c r="D98" s="169"/>
      <c r="E98" s="141"/>
      <c r="F98" s="166"/>
      <c r="G98" s="143"/>
      <c r="H98" s="164"/>
      <c r="I98" s="141"/>
      <c r="J98" s="164"/>
      <c r="K98" s="141"/>
      <c r="L98" s="164"/>
      <c r="M98" s="141"/>
      <c r="N98" s="164"/>
      <c r="O98" s="141"/>
      <c r="P98" s="164"/>
      <c r="Q98" s="141"/>
      <c r="R98" s="164"/>
      <c r="S98" s="141"/>
      <c r="T98" s="164"/>
      <c r="U98" s="141"/>
      <c r="V98" s="164"/>
      <c r="W98" s="141"/>
      <c r="X98" s="142"/>
    </row>
    <row r="99" spans="1:24" x14ac:dyDescent="0.15">
      <c r="B99" s="57" t="s">
        <v>161</v>
      </c>
      <c r="C99" s="144"/>
      <c r="D99" s="172" t="s">
        <v>78</v>
      </c>
      <c r="E99" s="102" t="s">
        <v>78</v>
      </c>
      <c r="F99" s="173" t="s">
        <v>78</v>
      </c>
      <c r="G99" s="104" t="s">
        <v>78</v>
      </c>
      <c r="H99" s="174"/>
      <c r="I99" s="141">
        <v>0</v>
      </c>
      <c r="J99" s="174"/>
      <c r="K99" s="141">
        <v>0</v>
      </c>
      <c r="L99" s="174"/>
      <c r="M99" s="141">
        <v>0</v>
      </c>
      <c r="N99" s="174"/>
      <c r="O99" s="141">
        <v>0</v>
      </c>
      <c r="P99" s="174"/>
      <c r="Q99" s="141">
        <v>0</v>
      </c>
      <c r="R99" s="174"/>
      <c r="S99" s="141">
        <v>0</v>
      </c>
      <c r="T99" s="174"/>
      <c r="U99" s="141">
        <v>0</v>
      </c>
      <c r="V99" s="174"/>
      <c r="W99" s="141">
        <v>0</v>
      </c>
      <c r="X99" s="142">
        <f>W99+U99+S99+Q99+O99+M99+K99+I99</f>
        <v>0</v>
      </c>
    </row>
    <row r="100" spans="1:24" x14ac:dyDescent="0.15">
      <c r="B100" s="57" t="s">
        <v>162</v>
      </c>
      <c r="C100" s="144">
        <v>0</v>
      </c>
      <c r="D100" s="171"/>
      <c r="E100" s="102"/>
      <c r="F100" s="168"/>
      <c r="G100" s="104"/>
      <c r="H100" s="164"/>
      <c r="I100" s="141">
        <f t="shared" ref="I100:W102" si="2">H100*$C100</f>
        <v>0</v>
      </c>
      <c r="J100" s="164"/>
      <c r="K100" s="141">
        <f t="shared" si="2"/>
        <v>0</v>
      </c>
      <c r="L100" s="164"/>
      <c r="M100" s="141">
        <f t="shared" si="2"/>
        <v>0</v>
      </c>
      <c r="N100" s="164"/>
      <c r="O100" s="141">
        <f t="shared" si="2"/>
        <v>0</v>
      </c>
      <c r="P100" s="164"/>
      <c r="Q100" s="141">
        <f t="shared" si="2"/>
        <v>0</v>
      </c>
      <c r="R100" s="164"/>
      <c r="S100" s="141">
        <f t="shared" si="2"/>
        <v>0</v>
      </c>
      <c r="T100" s="164"/>
      <c r="U100" s="141">
        <f t="shared" si="2"/>
        <v>0</v>
      </c>
      <c r="V100" s="164"/>
      <c r="W100" s="141">
        <f t="shared" si="2"/>
        <v>0</v>
      </c>
      <c r="X100" s="142">
        <f t="shared" ref="X100:X102" si="3">W100+U100+S100+Q100+O100+M100+K100+I100</f>
        <v>0</v>
      </c>
    </row>
    <row r="101" spans="1:24" x14ac:dyDescent="0.15">
      <c r="B101" s="57" t="s">
        <v>163</v>
      </c>
      <c r="C101" s="144"/>
      <c r="D101" s="172"/>
      <c r="E101" s="102"/>
      <c r="F101" s="173"/>
      <c r="G101" s="104"/>
      <c r="H101" s="174"/>
      <c r="I101" s="141">
        <v>0</v>
      </c>
      <c r="J101" s="174"/>
      <c r="K101" s="141">
        <v>0</v>
      </c>
      <c r="L101" s="174"/>
      <c r="M101" s="141">
        <v>0</v>
      </c>
      <c r="N101" s="174"/>
      <c r="O101" s="141">
        <v>0</v>
      </c>
      <c r="P101" s="174"/>
      <c r="Q101" s="141">
        <v>0</v>
      </c>
      <c r="R101" s="174"/>
      <c r="S101" s="141">
        <v>0</v>
      </c>
      <c r="T101" s="174"/>
      <c r="U101" s="141">
        <v>0</v>
      </c>
      <c r="V101" s="174"/>
      <c r="W101" s="141">
        <v>0</v>
      </c>
      <c r="X101" s="142">
        <f t="shared" si="3"/>
        <v>0</v>
      </c>
    </row>
    <row r="102" spans="1:24" x14ac:dyDescent="0.15">
      <c r="B102" s="57" t="s">
        <v>164</v>
      </c>
      <c r="C102" s="144">
        <v>0</v>
      </c>
      <c r="D102" s="171"/>
      <c r="E102" s="102" t="s">
        <v>78</v>
      </c>
      <c r="F102" s="168" t="s">
        <v>78</v>
      </c>
      <c r="G102" s="104" t="s">
        <v>78</v>
      </c>
      <c r="H102" s="164"/>
      <c r="I102" s="141">
        <f t="shared" si="2"/>
        <v>0</v>
      </c>
      <c r="J102" s="164"/>
      <c r="K102" s="141">
        <f t="shared" si="2"/>
        <v>0</v>
      </c>
      <c r="L102" s="164"/>
      <c r="M102" s="141">
        <f t="shared" si="2"/>
        <v>0</v>
      </c>
      <c r="N102" s="164"/>
      <c r="O102" s="141">
        <f t="shared" si="2"/>
        <v>0</v>
      </c>
      <c r="P102" s="164"/>
      <c r="Q102" s="141">
        <f t="shared" si="2"/>
        <v>0</v>
      </c>
      <c r="R102" s="164"/>
      <c r="S102" s="141">
        <f t="shared" si="2"/>
        <v>0</v>
      </c>
      <c r="T102" s="164"/>
      <c r="U102" s="141">
        <f t="shared" si="2"/>
        <v>0</v>
      </c>
      <c r="V102" s="164"/>
      <c r="W102" s="141">
        <f t="shared" si="2"/>
        <v>0</v>
      </c>
      <c r="X102" s="142">
        <f t="shared" si="3"/>
        <v>0</v>
      </c>
    </row>
    <row r="103" spans="1:24" x14ac:dyDescent="0.15">
      <c r="A103" s="208" t="s">
        <v>118</v>
      </c>
      <c r="B103" s="100"/>
      <c r="C103" s="144"/>
      <c r="D103" s="169"/>
      <c r="E103" s="141"/>
      <c r="F103" s="166"/>
      <c r="G103" s="143"/>
      <c r="H103" s="164"/>
      <c r="I103" s="141"/>
      <c r="J103" s="164"/>
      <c r="K103" s="141"/>
      <c r="L103" s="164"/>
      <c r="M103" s="141"/>
      <c r="N103" s="164"/>
      <c r="O103" s="141"/>
      <c r="P103" s="164"/>
      <c r="Q103" s="141"/>
      <c r="R103" s="164"/>
      <c r="S103" s="141"/>
      <c r="T103" s="164"/>
      <c r="U103" s="141"/>
      <c r="V103" s="164"/>
      <c r="W103" s="141"/>
      <c r="X103" s="142"/>
    </row>
    <row r="104" spans="1:24" x14ac:dyDescent="0.15">
      <c r="A104" s="208"/>
      <c r="B104" s="83" t="s">
        <v>108</v>
      </c>
      <c r="C104" s="144"/>
      <c r="D104" s="169"/>
      <c r="E104" s="141"/>
      <c r="F104" s="166"/>
      <c r="G104" s="143"/>
      <c r="H104" s="164"/>
      <c r="I104" s="141"/>
      <c r="J104" s="164"/>
      <c r="K104" s="141"/>
      <c r="L104" s="164"/>
      <c r="M104" s="141"/>
      <c r="N104" s="164"/>
      <c r="O104" s="141"/>
      <c r="P104" s="164"/>
      <c r="Q104" s="141"/>
      <c r="R104" s="164"/>
      <c r="S104" s="141"/>
      <c r="T104" s="164"/>
      <c r="U104" s="141"/>
      <c r="V104" s="164"/>
      <c r="W104" s="141"/>
      <c r="X104" s="142"/>
    </row>
    <row r="105" spans="1:24" ht="29" thickBot="1" x14ac:dyDescent="0.2">
      <c r="B105" s="158" t="s">
        <v>169</v>
      </c>
      <c r="C105" s="105"/>
      <c r="D105" s="102"/>
      <c r="E105" s="102">
        <f>'Overige kosten A12, B4, C9, D4'!E64</f>
        <v>4000</v>
      </c>
      <c r="F105" s="161"/>
      <c r="G105" s="162">
        <f>E105</f>
        <v>4000</v>
      </c>
      <c r="H105" s="102"/>
      <c r="I105" s="104">
        <f>G105</f>
        <v>4000</v>
      </c>
      <c r="J105" s="103"/>
      <c r="K105" s="104">
        <f>I105</f>
        <v>4000</v>
      </c>
      <c r="L105" s="102"/>
      <c r="M105" s="104">
        <f>K105</f>
        <v>4000</v>
      </c>
      <c r="N105" s="103"/>
      <c r="O105" s="104">
        <f>M105</f>
        <v>4000</v>
      </c>
      <c r="P105" s="102"/>
      <c r="Q105" s="104">
        <f>O105</f>
        <v>4000</v>
      </c>
      <c r="R105" s="103"/>
      <c r="S105" s="104">
        <f>Q105</f>
        <v>4000</v>
      </c>
      <c r="T105" s="102"/>
      <c r="U105" s="104">
        <f>S105</f>
        <v>4000</v>
      </c>
      <c r="V105" s="103"/>
      <c r="W105" s="104">
        <f>U105</f>
        <v>4000</v>
      </c>
      <c r="X105" s="142">
        <f t="shared" si="0"/>
        <v>40000</v>
      </c>
    </row>
    <row r="106" spans="1:24" ht="15" thickBot="1" x14ac:dyDescent="0.2">
      <c r="B106" s="147" t="s">
        <v>126</v>
      </c>
      <c r="C106" s="148"/>
      <c r="D106" s="148"/>
      <c r="E106" s="148">
        <f>SUM(E88:E105)</f>
        <v>5000</v>
      </c>
      <c r="F106" s="148"/>
      <c r="G106" s="148">
        <f>SUM(G88:G105)</f>
        <v>4000</v>
      </c>
      <c r="H106" s="148"/>
      <c r="I106" s="148">
        <f>SUM(I88:I105)</f>
        <v>5000</v>
      </c>
      <c r="J106" s="148"/>
      <c r="K106" s="148">
        <f>SUM(K88:K105)</f>
        <v>5000</v>
      </c>
      <c r="L106" s="148"/>
      <c r="M106" s="148">
        <f>SUM(M88:M105)</f>
        <v>5000</v>
      </c>
      <c r="N106" s="148"/>
      <c r="O106" s="148">
        <f>SUM(O88:O105)</f>
        <v>5000</v>
      </c>
      <c r="P106" s="148"/>
      <c r="Q106" s="148">
        <f>SUM(Q88:Q105)</f>
        <v>5000</v>
      </c>
      <c r="R106" s="148"/>
      <c r="S106" s="148">
        <f>SUM(S88:S105)</f>
        <v>5000</v>
      </c>
      <c r="T106" s="148"/>
      <c r="U106" s="148">
        <f>SUM(U88:U105)</f>
        <v>5000</v>
      </c>
      <c r="V106" s="148"/>
      <c r="W106" s="148">
        <f>SUM(W88:W105)</f>
        <v>5000</v>
      </c>
      <c r="X106" s="149">
        <f t="shared" si="0"/>
        <v>49000</v>
      </c>
    </row>
    <row r="110" spans="1:24" ht="14" thickBot="1" x14ac:dyDescent="0.2"/>
    <row r="111" spans="1:24" ht="15" thickBot="1" x14ac:dyDescent="0.2">
      <c r="B111" s="216" t="s">
        <v>16</v>
      </c>
      <c r="C111" s="217"/>
      <c r="D111" s="218"/>
    </row>
    <row r="112" spans="1:24" ht="18" customHeight="1" thickTop="1" x14ac:dyDescent="0.2">
      <c r="B112" s="150" t="s">
        <v>10</v>
      </c>
      <c r="C112" s="182"/>
      <c r="D112" s="209"/>
    </row>
    <row r="113" spans="2:4" ht="15" x14ac:dyDescent="0.15">
      <c r="B113" s="151" t="s">
        <v>11</v>
      </c>
      <c r="C113" s="210"/>
      <c r="D113" s="211"/>
    </row>
    <row r="114" spans="2:4" ht="15" x14ac:dyDescent="0.15">
      <c r="B114" s="151" t="s">
        <v>12</v>
      </c>
      <c r="C114" s="210"/>
      <c r="D114" s="211"/>
    </row>
    <row r="115" spans="2:4" ht="15" x14ac:dyDescent="0.15">
      <c r="B115" s="151" t="s">
        <v>13</v>
      </c>
      <c r="C115" s="210"/>
      <c r="D115" s="211"/>
    </row>
    <row r="116" spans="2:4" ht="70" customHeight="1" thickBot="1" x14ac:dyDescent="0.2">
      <c r="B116" s="152" t="s">
        <v>14</v>
      </c>
      <c r="C116" s="212"/>
      <c r="D116" s="213"/>
    </row>
    <row r="117" spans="2:4" x14ac:dyDescent="0.15">
      <c r="B117" s="153"/>
      <c r="C117" s="153"/>
      <c r="D117" s="153"/>
    </row>
  </sheetData>
  <mergeCells count="31">
    <mergeCell ref="A23:A24"/>
    <mergeCell ref="P85:Q85"/>
    <mergeCell ref="R85:S85"/>
    <mergeCell ref="V85:W85"/>
    <mergeCell ref="D85:E85"/>
    <mergeCell ref="F85:G85"/>
    <mergeCell ref="H85:I85"/>
    <mergeCell ref="J85:K85"/>
    <mergeCell ref="L85:M85"/>
    <mergeCell ref="N85:O85"/>
    <mergeCell ref="A64:A65"/>
    <mergeCell ref="A67:A68"/>
    <mergeCell ref="A71:A72"/>
    <mergeCell ref="A42:A43"/>
    <mergeCell ref="A50:A51"/>
    <mergeCell ref="A36:A37"/>
    <mergeCell ref="A32:A33"/>
    <mergeCell ref="A28:A29"/>
    <mergeCell ref="A58:A59"/>
    <mergeCell ref="A61:A62"/>
    <mergeCell ref="A91:A92"/>
    <mergeCell ref="A97:A98"/>
    <mergeCell ref="A103:A104"/>
    <mergeCell ref="A75:A76"/>
    <mergeCell ref="A79:A80"/>
    <mergeCell ref="B111:D111"/>
    <mergeCell ref="C112:D112"/>
    <mergeCell ref="C113:D113"/>
    <mergeCell ref="C114:D114"/>
    <mergeCell ref="C115:D115"/>
    <mergeCell ref="C116:D116"/>
  </mergeCells>
  <phoneticPr fontId="20" type="noConversion"/>
  <pageMargins left="0.7" right="0.7" top="0.75" bottom="0.75" header="0.3" footer="0.3"/>
  <pageSetup paperSize="9" orientation="portrait" verticalDpi="0" r:id="rId1"/>
  <ignoredErrors>
    <ignoredError sqref="E38:E39 E19:E20 E81:E82" calculatedColumn="1"/>
  </ignoredErrors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6315-4532-674D-B8D6-6A271AE48E6E}">
  <dimension ref="A3:X118"/>
  <sheetViews>
    <sheetView topLeftCell="A7" zoomScaleNormal="144" workbookViewId="0">
      <selection activeCell="C55" sqref="C55"/>
    </sheetView>
  </sheetViews>
  <sheetFormatPr baseColWidth="10" defaultColWidth="8.83203125" defaultRowHeight="13" x14ac:dyDescent="0.15"/>
  <cols>
    <col min="2" max="2" width="51.33203125" customWidth="1"/>
    <col min="3" max="3" width="10.1640625" customWidth="1"/>
    <col min="4" max="4" width="12.6640625" customWidth="1"/>
  </cols>
  <sheetData>
    <row r="3" spans="1:5" ht="14" thickBot="1" x14ac:dyDescent="0.2"/>
    <row r="4" spans="1:5" ht="21" thickBot="1" x14ac:dyDescent="0.25">
      <c r="B4" s="106" t="s">
        <v>155</v>
      </c>
      <c r="C4" s="107"/>
      <c r="D4" t="s">
        <v>165</v>
      </c>
    </row>
    <row r="7" spans="1:5" ht="16" x14ac:dyDescent="0.2">
      <c r="B7" s="35" t="s">
        <v>133</v>
      </c>
      <c r="C7" s="36" t="s">
        <v>72</v>
      </c>
      <c r="D7" s="36" t="s">
        <v>112</v>
      </c>
      <c r="E7" s="108" t="s">
        <v>111</v>
      </c>
    </row>
    <row r="8" spans="1:5" ht="28" x14ac:dyDescent="0.15">
      <c r="A8" s="56" t="s">
        <v>17</v>
      </c>
      <c r="B8" s="109" t="s">
        <v>88</v>
      </c>
      <c r="C8" s="110">
        <v>1</v>
      </c>
      <c r="D8" s="111">
        <v>10</v>
      </c>
      <c r="E8" s="112">
        <f>Tabel3519[[#This Row],[Aantallen]]*Tabel3519[[#This Row],[Prijs]]</f>
        <v>10</v>
      </c>
    </row>
    <row r="9" spans="1:5" ht="28" x14ac:dyDescent="0.15">
      <c r="A9" s="56" t="s">
        <v>18</v>
      </c>
      <c r="B9" s="109" t="s">
        <v>89</v>
      </c>
      <c r="C9" s="110">
        <v>1</v>
      </c>
      <c r="D9" s="113">
        <v>10</v>
      </c>
      <c r="E9" s="114">
        <f>Tabel3519[[#This Row],[Aantallen]]*Tabel3519[[#This Row],[Prijs]]</f>
        <v>10</v>
      </c>
    </row>
    <row r="10" spans="1:5" ht="28" x14ac:dyDescent="0.15">
      <c r="A10" s="56" t="s">
        <v>19</v>
      </c>
      <c r="B10" s="109" t="s">
        <v>90</v>
      </c>
      <c r="C10" s="110">
        <v>1</v>
      </c>
      <c r="D10" s="113">
        <v>10</v>
      </c>
      <c r="E10" s="114">
        <f>Tabel3519[[#This Row],[Aantallen]]*Tabel3519[[#This Row],[Prijs]]</f>
        <v>10</v>
      </c>
    </row>
    <row r="11" spans="1:5" ht="15" x14ac:dyDescent="0.15">
      <c r="A11" s="56" t="s">
        <v>20</v>
      </c>
      <c r="B11" s="109" t="s">
        <v>113</v>
      </c>
      <c r="C11" s="110">
        <v>1</v>
      </c>
      <c r="D11" s="113">
        <v>10</v>
      </c>
      <c r="E11" s="114">
        <f>Tabel3519[[#This Row],[Aantallen]]*Tabel3519[[#This Row],[Prijs]]</f>
        <v>10</v>
      </c>
    </row>
    <row r="12" spans="1:5" ht="15" x14ac:dyDescent="0.15">
      <c r="A12" s="56" t="s">
        <v>21</v>
      </c>
      <c r="B12" s="109" t="s">
        <v>91</v>
      </c>
      <c r="C12" s="110">
        <v>1</v>
      </c>
      <c r="D12" s="113">
        <v>10</v>
      </c>
      <c r="E12" s="114">
        <f>Tabel3519[[#This Row],[Aantallen]]*Tabel3519[[#This Row],[Prijs]]</f>
        <v>10</v>
      </c>
    </row>
    <row r="13" spans="1:5" ht="15" x14ac:dyDescent="0.15">
      <c r="A13" s="56" t="s">
        <v>26</v>
      </c>
      <c r="B13" s="109" t="s">
        <v>92</v>
      </c>
      <c r="C13" s="110">
        <v>1</v>
      </c>
      <c r="D13" s="113">
        <v>10</v>
      </c>
      <c r="E13" s="115">
        <f>Tabel3519[[#This Row],[Aantallen]]*Tabel3519[[#This Row],[Prijs]]</f>
        <v>10</v>
      </c>
    </row>
    <row r="14" spans="1:5" ht="15" x14ac:dyDescent="0.15">
      <c r="A14" s="56" t="s">
        <v>31</v>
      </c>
      <c r="B14" s="109" t="s">
        <v>93</v>
      </c>
      <c r="C14" s="110">
        <v>1</v>
      </c>
      <c r="D14" s="113">
        <v>10</v>
      </c>
      <c r="E14" s="114">
        <f>Tabel3519[[#This Row],[Aantallen]]*Tabel3519[[#This Row],[Prijs]]</f>
        <v>10</v>
      </c>
    </row>
    <row r="15" spans="1:5" ht="28" x14ac:dyDescent="0.15">
      <c r="A15" s="56" t="s">
        <v>32</v>
      </c>
      <c r="B15" s="109" t="s">
        <v>94</v>
      </c>
      <c r="C15" s="110">
        <v>1</v>
      </c>
      <c r="D15" s="113">
        <v>10</v>
      </c>
      <c r="E15" s="114">
        <f>Tabel3519[[#This Row],[Aantallen]]*Tabel3519[[#This Row],[Prijs]]</f>
        <v>10</v>
      </c>
    </row>
    <row r="16" spans="1:5" ht="15" x14ac:dyDescent="0.15">
      <c r="A16" s="56" t="s">
        <v>33</v>
      </c>
      <c r="B16" s="109" t="s">
        <v>95</v>
      </c>
      <c r="C16" s="110">
        <v>1</v>
      </c>
      <c r="D16" s="113">
        <v>10</v>
      </c>
      <c r="E16" s="114">
        <f>Tabel3519[[#This Row],[Aantallen]]*Tabel3519[[#This Row],[Prijs]]</f>
        <v>10</v>
      </c>
    </row>
    <row r="17" spans="1:5" ht="28" x14ac:dyDescent="0.15">
      <c r="A17" s="56" t="s">
        <v>34</v>
      </c>
      <c r="B17" s="109" t="s">
        <v>96</v>
      </c>
      <c r="C17" s="110">
        <v>1</v>
      </c>
      <c r="D17" s="113">
        <v>10</v>
      </c>
      <c r="E17" s="114">
        <f>Tabel3519[[#This Row],[Aantallen]]*Tabel3519[[#This Row],[Prijs]]</f>
        <v>10</v>
      </c>
    </row>
    <row r="18" spans="1:5" ht="15" x14ac:dyDescent="0.15">
      <c r="A18" s="56" t="s">
        <v>35</v>
      </c>
      <c r="B18" s="109" t="s">
        <v>97</v>
      </c>
      <c r="C18" s="110">
        <v>1</v>
      </c>
      <c r="D18" s="113">
        <v>10</v>
      </c>
      <c r="E18" s="115">
        <f>Tabel3519[[#This Row],[Aantallen]]*Tabel3519[[#This Row],[Prijs]]</f>
        <v>10</v>
      </c>
    </row>
    <row r="19" spans="1:5" ht="28" x14ac:dyDescent="0.15">
      <c r="A19" s="56" t="s">
        <v>36</v>
      </c>
      <c r="B19" s="95" t="s">
        <v>169</v>
      </c>
      <c r="C19" s="91"/>
      <c r="D19" s="96"/>
      <c r="E19" s="97">
        <f>'Overige kosten A12, B4, C9, D4'!H17</f>
        <v>200</v>
      </c>
    </row>
    <row r="20" spans="1:5" ht="14" x14ac:dyDescent="0.15">
      <c r="B20" s="38" t="s">
        <v>134</v>
      </c>
      <c r="C20" s="39"/>
      <c r="D20" s="39"/>
      <c r="E20" s="116">
        <f>SUBTOTAL(109,E8:E19)</f>
        <v>310</v>
      </c>
    </row>
    <row r="21" spans="1:5" ht="14" x14ac:dyDescent="0.15">
      <c r="B21" s="51"/>
      <c r="C21" s="52"/>
      <c r="D21" s="52"/>
      <c r="E21" s="117"/>
    </row>
    <row r="22" spans="1:5" ht="16" x14ac:dyDescent="0.2">
      <c r="B22" s="35" t="s">
        <v>138</v>
      </c>
      <c r="C22" s="36" t="s">
        <v>72</v>
      </c>
      <c r="D22" s="36" t="s">
        <v>112</v>
      </c>
      <c r="E22" s="108" t="s">
        <v>111</v>
      </c>
    </row>
    <row r="23" spans="1:5" x14ac:dyDescent="0.15">
      <c r="A23" s="208" t="s">
        <v>84</v>
      </c>
      <c r="B23" s="100"/>
      <c r="C23" s="100"/>
      <c r="D23" s="118"/>
      <c r="E23" s="119"/>
    </row>
    <row r="24" spans="1:5" x14ac:dyDescent="0.15">
      <c r="A24" s="208"/>
      <c r="B24" s="120"/>
      <c r="C24" s="46"/>
      <c r="D24" s="47"/>
      <c r="E24" s="121"/>
    </row>
    <row r="25" spans="1:5" x14ac:dyDescent="0.15">
      <c r="B25" s="45"/>
      <c r="C25" s="122"/>
      <c r="D25" s="113"/>
      <c r="E25" s="123"/>
    </row>
    <row r="26" spans="1:5" x14ac:dyDescent="0.15">
      <c r="B26" s="45"/>
      <c r="C26" s="122"/>
      <c r="D26" s="113"/>
      <c r="E26" s="123"/>
    </row>
    <row r="27" spans="1:5" x14ac:dyDescent="0.15">
      <c r="B27" s="45"/>
      <c r="C27" s="122"/>
      <c r="D27" s="113"/>
      <c r="E27" s="123"/>
    </row>
    <row r="28" spans="1:5" x14ac:dyDescent="0.15">
      <c r="A28" s="208" t="s">
        <v>85</v>
      </c>
      <c r="B28" s="100"/>
      <c r="C28" s="100"/>
      <c r="D28" s="118"/>
      <c r="E28" s="119"/>
    </row>
    <row r="29" spans="1:5" x14ac:dyDescent="0.15">
      <c r="A29" s="208"/>
      <c r="B29" s="120" t="s">
        <v>50</v>
      </c>
      <c r="C29" s="46"/>
      <c r="D29" s="47"/>
      <c r="E29" s="121"/>
    </row>
    <row r="30" spans="1:5" x14ac:dyDescent="0.15">
      <c r="B30" s="45" t="s">
        <v>51</v>
      </c>
      <c r="C30" s="122">
        <v>1</v>
      </c>
      <c r="D30" s="113">
        <v>10</v>
      </c>
      <c r="E30" s="123">
        <f>Tabel318[[#This Row],[Aantallen]]*Tabel318[[#This Row],[Prijs]]</f>
        <v>10</v>
      </c>
    </row>
    <row r="31" spans="1:5" x14ac:dyDescent="0.15">
      <c r="B31" s="45" t="s">
        <v>52</v>
      </c>
      <c r="C31" s="122">
        <v>1</v>
      </c>
      <c r="D31" s="113">
        <v>10</v>
      </c>
      <c r="E31" s="123">
        <f>Tabel318[[#This Row],[Aantallen]]*Tabel318[[#This Row],[Prijs]]</f>
        <v>10</v>
      </c>
    </row>
    <row r="32" spans="1:5" x14ac:dyDescent="0.15">
      <c r="A32" s="208" t="s">
        <v>86</v>
      </c>
      <c r="B32" s="100"/>
      <c r="C32" s="100"/>
      <c r="D32" s="118"/>
      <c r="E32" s="119"/>
    </row>
    <row r="33" spans="1:5" x14ac:dyDescent="0.15">
      <c r="A33" s="208"/>
      <c r="B33" s="120" t="s">
        <v>53</v>
      </c>
      <c r="C33" s="46"/>
      <c r="D33" s="47"/>
      <c r="E33" s="121"/>
    </row>
    <row r="34" spans="1:5" x14ac:dyDescent="0.15">
      <c r="B34" s="45" t="s">
        <v>54</v>
      </c>
      <c r="C34" s="122">
        <v>1</v>
      </c>
      <c r="D34" s="113">
        <v>10</v>
      </c>
      <c r="E34" s="123">
        <f>Tabel318[[#This Row],[Aantallen]]*Tabel318[[#This Row],[Prijs]]</f>
        <v>10</v>
      </c>
    </row>
    <row r="35" spans="1:5" x14ac:dyDescent="0.15">
      <c r="B35" s="45" t="s">
        <v>55</v>
      </c>
      <c r="C35" s="122">
        <v>1</v>
      </c>
      <c r="D35" s="113">
        <v>10</v>
      </c>
      <c r="E35" s="123">
        <f>Tabel318[[#This Row],[Aantallen]]*Tabel318[[#This Row],[Prijs]]</f>
        <v>10</v>
      </c>
    </row>
    <row r="36" spans="1:5" x14ac:dyDescent="0.15">
      <c r="A36" s="208" t="s">
        <v>87</v>
      </c>
      <c r="B36" s="100"/>
      <c r="C36" s="100"/>
      <c r="D36" s="118"/>
      <c r="E36" s="118"/>
    </row>
    <row r="37" spans="1:5" x14ac:dyDescent="0.15">
      <c r="A37" s="208"/>
      <c r="B37" s="120" t="s">
        <v>77</v>
      </c>
      <c r="C37" s="46"/>
      <c r="D37" s="47"/>
      <c r="E37" s="47"/>
    </row>
    <row r="38" spans="1:5" ht="28" x14ac:dyDescent="0.15">
      <c r="B38" s="95" t="s">
        <v>169</v>
      </c>
      <c r="C38" s="98"/>
      <c r="D38" s="96"/>
      <c r="E38" s="99">
        <f>'Overige kosten A12, B4, C9, D4'!H33</f>
        <v>10</v>
      </c>
    </row>
    <row r="39" spans="1:5" ht="14" x14ac:dyDescent="0.15">
      <c r="B39" s="38" t="s">
        <v>139</v>
      </c>
      <c r="C39" s="39"/>
      <c r="D39" s="39"/>
      <c r="E39" s="116">
        <f>SUBTOTAL(109,E23:E38)</f>
        <v>50</v>
      </c>
    </row>
    <row r="40" spans="1:5" ht="15" thickBot="1" x14ac:dyDescent="0.2">
      <c r="B40" s="51"/>
      <c r="C40" s="52"/>
      <c r="D40" s="52"/>
      <c r="E40" s="117"/>
    </row>
    <row r="41" spans="1:5" s="25" customFormat="1" ht="17" thickBot="1" x14ac:dyDescent="0.25">
      <c r="B41" s="31" t="s">
        <v>140</v>
      </c>
      <c r="C41" s="124" t="s">
        <v>72</v>
      </c>
      <c r="D41" s="124" t="s">
        <v>112</v>
      </c>
      <c r="E41" s="125" t="s">
        <v>111</v>
      </c>
    </row>
    <row r="42" spans="1:5" x14ac:dyDescent="0.15">
      <c r="A42" s="208" t="s">
        <v>98</v>
      </c>
      <c r="B42" s="126"/>
      <c r="C42" s="100"/>
      <c r="D42" s="118"/>
      <c r="E42" s="119"/>
    </row>
    <row r="43" spans="1:5" x14ac:dyDescent="0.15">
      <c r="A43" s="208"/>
      <c r="B43" s="127" t="s">
        <v>37</v>
      </c>
      <c r="C43" s="46"/>
      <c r="D43" s="47"/>
      <c r="E43" s="121"/>
    </row>
    <row r="44" spans="1:5" ht="14" x14ac:dyDescent="0.15">
      <c r="B44" s="44" t="s">
        <v>184</v>
      </c>
      <c r="C44" s="90">
        <v>2</v>
      </c>
      <c r="D44" s="111">
        <v>10</v>
      </c>
      <c r="E44" s="112">
        <f>Tabel117[[#This Row],[Aantallen]]*Tabel117[[#This Row],[Prijs]]</f>
        <v>20</v>
      </c>
    </row>
    <row r="45" spans="1:5" x14ac:dyDescent="0.15">
      <c r="B45" s="45" t="s">
        <v>73</v>
      </c>
      <c r="C45" s="90">
        <v>2</v>
      </c>
      <c r="D45" s="113">
        <v>10</v>
      </c>
      <c r="E45" s="114">
        <f>Tabel117[[#This Row],[Aantallen]]*Tabel117[[#This Row],[Prijs]]</f>
        <v>20</v>
      </c>
    </row>
    <row r="46" spans="1:5" x14ac:dyDescent="0.15">
      <c r="B46" s="45" t="s">
        <v>38</v>
      </c>
      <c r="C46" s="90">
        <v>2</v>
      </c>
      <c r="D46" s="113">
        <v>10</v>
      </c>
      <c r="E46" s="114">
        <f>Tabel117[[#This Row],[Aantallen]]*Tabel117[[#This Row],[Prijs]]</f>
        <v>20</v>
      </c>
    </row>
    <row r="47" spans="1:5" x14ac:dyDescent="0.15">
      <c r="B47" s="45" t="s">
        <v>39</v>
      </c>
      <c r="C47" s="90">
        <v>2</v>
      </c>
      <c r="D47" s="113">
        <v>10</v>
      </c>
      <c r="E47" s="114">
        <f>Tabel117[[#This Row],[Aantallen]]*Tabel117[[#This Row],[Prijs]]</f>
        <v>20</v>
      </c>
    </row>
    <row r="48" spans="1:5" x14ac:dyDescent="0.15">
      <c r="B48" s="45" t="s">
        <v>40</v>
      </c>
      <c r="C48" s="90">
        <v>2</v>
      </c>
      <c r="D48" s="113">
        <v>10</v>
      </c>
      <c r="E48" s="114">
        <f>Tabel117[[#This Row],[Aantallen]]*Tabel117[[#This Row],[Prijs]]</f>
        <v>20</v>
      </c>
    </row>
    <row r="49" spans="1:5" x14ac:dyDescent="0.15">
      <c r="B49" s="45" t="s">
        <v>68</v>
      </c>
      <c r="C49" s="90">
        <v>2</v>
      </c>
      <c r="D49" s="128">
        <v>10</v>
      </c>
      <c r="E49" s="129">
        <f>Tabel117[[#This Row],[Aantallen]]*Tabel117[[#This Row],[Prijs]]</f>
        <v>20</v>
      </c>
    </row>
    <row r="50" spans="1:5" x14ac:dyDescent="0.15">
      <c r="A50" s="208" t="s">
        <v>99</v>
      </c>
      <c r="B50" s="130"/>
      <c r="C50" s="100"/>
      <c r="D50" s="118"/>
      <c r="E50" s="119"/>
    </row>
    <row r="51" spans="1:5" x14ac:dyDescent="0.15">
      <c r="A51" s="208"/>
      <c r="B51" s="127" t="s">
        <v>41</v>
      </c>
      <c r="C51" s="46"/>
      <c r="D51" s="47"/>
      <c r="E51" s="121"/>
    </row>
    <row r="52" spans="1:5" ht="14" x14ac:dyDescent="0.15">
      <c r="B52" s="44" t="s">
        <v>185</v>
      </c>
      <c r="C52" s="90">
        <v>2</v>
      </c>
      <c r="D52" s="111">
        <v>10</v>
      </c>
      <c r="E52" s="112">
        <f>Tabel117[[#This Row],[Aantallen]]*Tabel117[[#This Row],[Prijs]]</f>
        <v>20</v>
      </c>
    </row>
    <row r="53" spans="1:5" x14ac:dyDescent="0.15">
      <c r="B53" s="45" t="s">
        <v>73</v>
      </c>
      <c r="C53" s="90">
        <v>2</v>
      </c>
      <c r="D53" s="113">
        <v>10</v>
      </c>
      <c r="E53" s="114">
        <f>Tabel117[[#This Row],[Aantallen]]*Tabel117[[#This Row],[Prijs]]</f>
        <v>20</v>
      </c>
    </row>
    <row r="54" spans="1:5" x14ac:dyDescent="0.15">
      <c r="B54" s="45" t="s">
        <v>38</v>
      </c>
      <c r="C54" s="90">
        <v>2</v>
      </c>
      <c r="D54" s="113">
        <v>10</v>
      </c>
      <c r="E54" s="114">
        <f>Tabel117[[#This Row],[Aantallen]]*Tabel117[[#This Row],[Prijs]]</f>
        <v>20</v>
      </c>
    </row>
    <row r="55" spans="1:5" x14ac:dyDescent="0.15">
      <c r="B55" s="45" t="s">
        <v>39</v>
      </c>
      <c r="C55" s="90">
        <v>2</v>
      </c>
      <c r="D55" s="113">
        <v>10</v>
      </c>
      <c r="E55" s="114">
        <f>Tabel117[[#This Row],[Aantallen]]*Tabel117[[#This Row],[Prijs]]</f>
        <v>20</v>
      </c>
    </row>
    <row r="56" spans="1:5" x14ac:dyDescent="0.15">
      <c r="B56" s="45" t="s">
        <v>40</v>
      </c>
      <c r="C56" s="90">
        <v>2</v>
      </c>
      <c r="D56" s="113">
        <v>10</v>
      </c>
      <c r="E56" s="114">
        <f>Tabel117[[#This Row],[Aantallen]]*Tabel117[[#This Row],[Prijs]]</f>
        <v>20</v>
      </c>
    </row>
    <row r="57" spans="1:5" x14ac:dyDescent="0.15">
      <c r="B57" s="45" t="s">
        <v>68</v>
      </c>
      <c r="C57" s="90">
        <v>2</v>
      </c>
      <c r="D57" s="128">
        <v>10</v>
      </c>
      <c r="E57" s="129">
        <f>Tabel117[[#This Row],[Aantallen]]*Tabel117[[#This Row],[Prijs]]</f>
        <v>20</v>
      </c>
    </row>
    <row r="58" spans="1:5" x14ac:dyDescent="0.15">
      <c r="A58" s="208" t="s">
        <v>100</v>
      </c>
      <c r="B58" s="131"/>
      <c r="C58" s="100"/>
      <c r="D58" s="118"/>
      <c r="E58" s="119"/>
    </row>
    <row r="59" spans="1:5" x14ac:dyDescent="0.15">
      <c r="A59" s="208"/>
      <c r="B59" s="132" t="s">
        <v>42</v>
      </c>
      <c r="C59" s="46"/>
      <c r="D59" s="47"/>
      <c r="E59" s="121"/>
    </row>
    <row r="60" spans="1:5" ht="28" x14ac:dyDescent="0.15">
      <c r="B60" s="44" t="s">
        <v>43</v>
      </c>
      <c r="C60" s="93">
        <v>1</v>
      </c>
      <c r="D60" s="133">
        <v>10</v>
      </c>
      <c r="E60" s="134">
        <f>Tabel117[[#This Row],[Aantallen]]*Tabel117[[#This Row],[Prijs]]</f>
        <v>10</v>
      </c>
    </row>
    <row r="61" spans="1:5" x14ac:dyDescent="0.15">
      <c r="A61" s="208" t="s">
        <v>101</v>
      </c>
      <c r="B61" s="131"/>
      <c r="C61" s="100"/>
      <c r="D61" s="118"/>
      <c r="E61" s="119"/>
    </row>
    <row r="62" spans="1:5" x14ac:dyDescent="0.15">
      <c r="A62" s="208"/>
      <c r="B62" s="132" t="s">
        <v>44</v>
      </c>
      <c r="C62" s="46"/>
      <c r="D62" s="47"/>
      <c r="E62" s="121"/>
    </row>
    <row r="63" spans="1:5" ht="42" x14ac:dyDescent="0.15">
      <c r="B63" s="135" t="s">
        <v>45</v>
      </c>
      <c r="C63" s="93">
        <v>1</v>
      </c>
      <c r="D63" s="133">
        <v>10</v>
      </c>
      <c r="E63" s="134">
        <f>Tabel117[[#This Row],[Aantallen]]*Tabel117[[#This Row],[Prijs]]</f>
        <v>10</v>
      </c>
    </row>
    <row r="64" spans="1:5" x14ac:dyDescent="0.15">
      <c r="A64" s="208" t="s">
        <v>102</v>
      </c>
      <c r="B64" s="100"/>
      <c r="C64" s="100"/>
      <c r="D64" s="118"/>
      <c r="E64" s="119"/>
    </row>
    <row r="65" spans="1:5" x14ac:dyDescent="0.15">
      <c r="A65" s="208"/>
      <c r="B65" s="120" t="s">
        <v>46</v>
      </c>
      <c r="C65" s="46"/>
      <c r="D65" s="47"/>
      <c r="E65" s="121"/>
    </row>
    <row r="66" spans="1:5" x14ac:dyDescent="0.15">
      <c r="B66" s="136" t="s">
        <v>168</v>
      </c>
      <c r="C66" s="93">
        <v>4</v>
      </c>
      <c r="D66" s="111">
        <v>10</v>
      </c>
      <c r="E66" s="114">
        <f>Tabel117[[#This Row],[Aantallen]]*Tabel117[[#This Row],[Prijs]]</f>
        <v>40</v>
      </c>
    </row>
    <row r="67" spans="1:5" x14ac:dyDescent="0.15">
      <c r="B67" s="136" t="s">
        <v>171</v>
      </c>
      <c r="C67" s="93">
        <v>6</v>
      </c>
      <c r="D67" s="111">
        <v>10</v>
      </c>
      <c r="E67" s="114">
        <f>Tabel117[[#This Row],[Aantallen]]*Tabel117[[#This Row],[Prijs]]</f>
        <v>60</v>
      </c>
    </row>
    <row r="68" spans="1:5" x14ac:dyDescent="0.15">
      <c r="A68" s="208" t="s">
        <v>103</v>
      </c>
      <c r="B68" s="100"/>
      <c r="C68" s="100"/>
      <c r="D68" s="118"/>
      <c r="E68" s="119"/>
    </row>
    <row r="69" spans="1:5" x14ac:dyDescent="0.15">
      <c r="A69" s="208"/>
      <c r="B69" s="120" t="s">
        <v>69</v>
      </c>
      <c r="C69" s="46"/>
      <c r="D69" s="47"/>
      <c r="E69" s="121"/>
    </row>
    <row r="70" spans="1:5" x14ac:dyDescent="0.15">
      <c r="B70" s="45" t="s">
        <v>74</v>
      </c>
      <c r="C70" s="91">
        <v>4</v>
      </c>
      <c r="D70" s="113">
        <v>10</v>
      </c>
      <c r="E70" s="114">
        <f>Tabel117[[#This Row],[Aantallen]]*Tabel117[[#This Row],[Prijs]]</f>
        <v>40</v>
      </c>
    </row>
    <row r="71" spans="1:5" x14ac:dyDescent="0.15">
      <c r="B71" s="45" t="s">
        <v>48</v>
      </c>
      <c r="C71" s="91">
        <v>2</v>
      </c>
      <c r="D71" s="113">
        <v>10</v>
      </c>
      <c r="E71" s="114">
        <f>Tabel117[[#This Row],[Aantallen]]*Tabel117[[#This Row],[Prijs]]</f>
        <v>20</v>
      </c>
    </row>
    <row r="72" spans="1:5" x14ac:dyDescent="0.15">
      <c r="A72" s="208" t="s">
        <v>104</v>
      </c>
      <c r="B72" s="100"/>
      <c r="C72" s="100"/>
      <c r="D72" s="118"/>
      <c r="E72" s="119"/>
    </row>
    <row r="73" spans="1:5" x14ac:dyDescent="0.15">
      <c r="A73" s="208"/>
      <c r="B73" s="120" t="s">
        <v>83</v>
      </c>
      <c r="C73" s="46"/>
      <c r="D73" s="47"/>
      <c r="E73" s="121"/>
    </row>
    <row r="74" spans="1:5" x14ac:dyDescent="0.15">
      <c r="B74" s="45" t="s">
        <v>70</v>
      </c>
      <c r="C74" s="91">
        <v>14</v>
      </c>
      <c r="D74" s="113">
        <v>10</v>
      </c>
      <c r="E74" s="114">
        <f>Tabel117[[#This Row],[Aantallen]]*Tabel117[[#This Row],[Prijs]]</f>
        <v>140</v>
      </c>
    </row>
    <row r="75" spans="1:5" x14ac:dyDescent="0.15">
      <c r="B75" s="45" t="s">
        <v>71</v>
      </c>
      <c r="C75" s="91">
        <v>9</v>
      </c>
      <c r="D75" s="113">
        <v>10</v>
      </c>
      <c r="E75" s="114">
        <f>Tabel117[[#This Row],[Aantallen]]*Tabel117[[#This Row],[Prijs]]</f>
        <v>90</v>
      </c>
    </row>
    <row r="76" spans="1:5" x14ac:dyDescent="0.15">
      <c r="A76" s="208" t="s">
        <v>105</v>
      </c>
      <c r="B76" s="100"/>
      <c r="C76" s="100"/>
      <c r="D76" s="118"/>
      <c r="E76" s="119"/>
    </row>
    <row r="77" spans="1:5" x14ac:dyDescent="0.15">
      <c r="A77" s="208"/>
      <c r="B77" s="120" t="s">
        <v>75</v>
      </c>
      <c r="C77" s="46"/>
      <c r="D77" s="47"/>
      <c r="E77" s="121"/>
    </row>
    <row r="78" spans="1:5" x14ac:dyDescent="0.15">
      <c r="B78" s="45" t="s">
        <v>76</v>
      </c>
      <c r="C78" s="159">
        <v>1</v>
      </c>
      <c r="D78" s="113">
        <v>10</v>
      </c>
      <c r="E78" s="114">
        <f>Tabel117[[#This Row],[Aantallen]]*Tabel117[[#This Row],[Prijs]]</f>
        <v>10</v>
      </c>
    </row>
    <row r="79" spans="1:5" x14ac:dyDescent="0.15">
      <c r="B79" s="45" t="s">
        <v>120</v>
      </c>
      <c r="C79" s="159">
        <v>1</v>
      </c>
      <c r="D79" s="113">
        <v>10</v>
      </c>
      <c r="E79" s="114">
        <f>Tabel117[[#This Row],[Aantallen]]*Tabel117[[#This Row],[Prijs]]</f>
        <v>10</v>
      </c>
    </row>
    <row r="80" spans="1:5" x14ac:dyDescent="0.15">
      <c r="A80" s="208" t="s">
        <v>106</v>
      </c>
      <c r="B80" s="100"/>
      <c r="C80" s="100"/>
      <c r="D80" s="118"/>
      <c r="E80" s="119"/>
    </row>
    <row r="81" spans="1:24" x14ac:dyDescent="0.15">
      <c r="A81" s="208"/>
      <c r="B81" s="120" t="s">
        <v>77</v>
      </c>
      <c r="C81" s="46"/>
      <c r="D81" s="47"/>
      <c r="E81" s="121"/>
    </row>
    <row r="82" spans="1:24" ht="28" x14ac:dyDescent="0.15">
      <c r="B82" s="95" t="s">
        <v>169</v>
      </c>
      <c r="C82" s="93"/>
      <c r="D82" s="96"/>
      <c r="E82" s="101">
        <f>'Overige kosten A12, B4, C9, D4'!H48</f>
        <v>0</v>
      </c>
    </row>
    <row r="83" spans="1:24" ht="15" thickBot="1" x14ac:dyDescent="0.2">
      <c r="B83" s="32" t="s">
        <v>125</v>
      </c>
      <c r="C83" s="33"/>
      <c r="D83" s="33"/>
      <c r="E83" s="84">
        <f>SUBTOTAL(109,E42:E82)</f>
        <v>670</v>
      </c>
    </row>
    <row r="85" spans="1:24" ht="14" thickBot="1" x14ac:dyDescent="0.2"/>
    <row r="86" spans="1:24" ht="16" x14ac:dyDescent="0.2">
      <c r="B86" s="31" t="s">
        <v>128</v>
      </c>
      <c r="C86" s="41"/>
      <c r="D86" s="207">
        <v>2023</v>
      </c>
      <c r="E86" s="207"/>
      <c r="F86" s="207">
        <v>2024</v>
      </c>
      <c r="G86" s="207"/>
      <c r="H86" s="207">
        <v>2025</v>
      </c>
      <c r="I86" s="207"/>
      <c r="J86" s="207">
        <v>2026</v>
      </c>
      <c r="K86" s="207"/>
      <c r="L86" s="207">
        <v>2027</v>
      </c>
      <c r="M86" s="207"/>
      <c r="N86" s="207">
        <v>2028</v>
      </c>
      <c r="O86" s="207"/>
      <c r="P86" s="207">
        <v>2029</v>
      </c>
      <c r="Q86" s="207"/>
      <c r="R86" s="207">
        <v>2030</v>
      </c>
      <c r="S86" s="207"/>
      <c r="T86" s="41">
        <v>2031</v>
      </c>
      <c r="U86" s="41"/>
      <c r="V86" s="207">
        <v>2032</v>
      </c>
      <c r="W86" s="207"/>
      <c r="X86" s="137" t="s">
        <v>111</v>
      </c>
    </row>
    <row r="87" spans="1:24" ht="14" thickBot="1" x14ac:dyDescent="0.2">
      <c r="B87" s="42"/>
      <c r="C87" s="39" t="s">
        <v>79</v>
      </c>
      <c r="D87" s="39" t="s">
        <v>80</v>
      </c>
      <c r="E87" s="39" t="s">
        <v>81</v>
      </c>
      <c r="F87" s="39" t="s">
        <v>80</v>
      </c>
      <c r="G87" s="39" t="s">
        <v>81</v>
      </c>
      <c r="H87" s="39" t="s">
        <v>80</v>
      </c>
      <c r="I87" s="39" t="s">
        <v>81</v>
      </c>
      <c r="J87" s="39" t="s">
        <v>80</v>
      </c>
      <c r="K87" s="39" t="s">
        <v>81</v>
      </c>
      <c r="L87" s="39" t="s">
        <v>80</v>
      </c>
      <c r="M87" s="39" t="s">
        <v>81</v>
      </c>
      <c r="N87" s="39" t="s">
        <v>80</v>
      </c>
      <c r="O87" s="39" t="s">
        <v>81</v>
      </c>
      <c r="P87" s="39" t="s">
        <v>80</v>
      </c>
      <c r="Q87" s="39" t="s">
        <v>81</v>
      </c>
      <c r="R87" s="39" t="s">
        <v>80</v>
      </c>
      <c r="S87" s="39" t="s">
        <v>81</v>
      </c>
      <c r="T87" s="39" t="s">
        <v>80</v>
      </c>
      <c r="U87" s="39" t="s">
        <v>81</v>
      </c>
      <c r="V87" s="39" t="s">
        <v>80</v>
      </c>
      <c r="W87" s="39" t="s">
        <v>81</v>
      </c>
      <c r="X87" s="138"/>
    </row>
    <row r="88" spans="1:24" x14ac:dyDescent="0.15">
      <c r="A88" s="56" t="s">
        <v>115</v>
      </c>
      <c r="B88" s="139" t="s">
        <v>56</v>
      </c>
      <c r="C88" s="140"/>
      <c r="D88" s="169"/>
      <c r="E88" s="141"/>
      <c r="F88" s="165"/>
      <c r="G88" s="141"/>
      <c r="H88" s="163"/>
      <c r="I88" s="141"/>
      <c r="J88" s="163"/>
      <c r="K88" s="141"/>
      <c r="L88" s="163"/>
      <c r="M88" s="141"/>
      <c r="N88" s="163"/>
      <c r="O88" s="141"/>
      <c r="P88" s="163"/>
      <c r="Q88" s="141"/>
      <c r="R88" s="163"/>
      <c r="S88" s="141"/>
      <c r="T88" s="163"/>
      <c r="U88" s="141"/>
      <c r="V88" s="163"/>
      <c r="W88" s="141"/>
      <c r="X88" s="142"/>
    </row>
    <row r="89" spans="1:24" x14ac:dyDescent="0.15">
      <c r="B89" s="57" t="s">
        <v>57</v>
      </c>
      <c r="C89" s="143">
        <v>0</v>
      </c>
      <c r="D89" s="169"/>
      <c r="E89" s="141">
        <f>D89*$C$88</f>
        <v>0</v>
      </c>
      <c r="F89" s="166"/>
      <c r="G89" s="141">
        <f>F89*$C$88</f>
        <v>0</v>
      </c>
      <c r="H89" s="164"/>
      <c r="I89" s="141">
        <f>H89*$C$88</f>
        <v>0</v>
      </c>
      <c r="J89" s="164"/>
      <c r="K89" s="141">
        <f>J89*$C$88</f>
        <v>0</v>
      </c>
      <c r="L89" s="164"/>
      <c r="M89" s="141">
        <f>L89*$C$88</f>
        <v>0</v>
      </c>
      <c r="N89" s="164"/>
      <c r="O89" s="141">
        <f>N89*$C$88</f>
        <v>0</v>
      </c>
      <c r="P89" s="164"/>
      <c r="Q89" s="141">
        <f>P89*$C$88</f>
        <v>0</v>
      </c>
      <c r="R89" s="164"/>
      <c r="S89" s="141">
        <f>R89*$C$88</f>
        <v>0</v>
      </c>
      <c r="T89" s="164"/>
      <c r="U89" s="141">
        <f>T89*$C$88</f>
        <v>0</v>
      </c>
      <c r="V89" s="164"/>
      <c r="W89" s="141">
        <f>V89*$C$88</f>
        <v>0</v>
      </c>
      <c r="X89" s="142">
        <f>W89+U89+S89+Q89+O89+M89+K89+I89+G89+E89</f>
        <v>0</v>
      </c>
    </row>
    <row r="90" spans="1:24" x14ac:dyDescent="0.15">
      <c r="B90" s="57" t="s">
        <v>58</v>
      </c>
      <c r="C90" s="143">
        <v>0</v>
      </c>
      <c r="D90" s="169"/>
      <c r="E90" s="141">
        <f>D90*$C$89</f>
        <v>0</v>
      </c>
      <c r="F90" s="166"/>
      <c r="G90" s="141">
        <f>F90*$C$89</f>
        <v>0</v>
      </c>
      <c r="H90" s="164"/>
      <c r="I90" s="141">
        <f>H90*$C$89</f>
        <v>0</v>
      </c>
      <c r="J90" s="164"/>
      <c r="K90" s="141">
        <f>J90*$C$89</f>
        <v>0</v>
      </c>
      <c r="L90" s="164"/>
      <c r="M90" s="141">
        <f>L90*$C$89</f>
        <v>0</v>
      </c>
      <c r="N90" s="164"/>
      <c r="O90" s="141">
        <f>N90*$C$89</f>
        <v>0</v>
      </c>
      <c r="P90" s="164"/>
      <c r="Q90" s="141">
        <f>P90*$C$89</f>
        <v>0</v>
      </c>
      <c r="R90" s="164"/>
      <c r="S90" s="141">
        <f>R90*$C$89</f>
        <v>0</v>
      </c>
      <c r="T90" s="164"/>
      <c r="U90" s="141">
        <f>T90*$C$89</f>
        <v>0</v>
      </c>
      <c r="V90" s="164"/>
      <c r="W90" s="141">
        <f>V90*$C$89</f>
        <v>0</v>
      </c>
      <c r="X90" s="142">
        <f t="shared" ref="X90:X107" si="0">W90+U90+S90+Q90+O90+M90+K90+I90+G90+E90</f>
        <v>0</v>
      </c>
    </row>
    <row r="91" spans="1:24" x14ac:dyDescent="0.15">
      <c r="B91" s="57" t="s">
        <v>59</v>
      </c>
      <c r="C91" s="143">
        <v>0</v>
      </c>
      <c r="D91" s="169"/>
      <c r="E91" s="141">
        <f>D91*$C$90</f>
        <v>0</v>
      </c>
      <c r="F91" s="166"/>
      <c r="G91" s="141">
        <f>F91*$C$90</f>
        <v>0</v>
      </c>
      <c r="H91" s="164"/>
      <c r="I91" s="141">
        <f>H91*$C$90</f>
        <v>0</v>
      </c>
      <c r="J91" s="164"/>
      <c r="K91" s="141">
        <f>J91*$C$90</f>
        <v>0</v>
      </c>
      <c r="L91" s="164"/>
      <c r="M91" s="141">
        <f>L91*$C$90</f>
        <v>0</v>
      </c>
      <c r="N91" s="164"/>
      <c r="O91" s="141">
        <f>N91*$C$90</f>
        <v>0</v>
      </c>
      <c r="P91" s="164"/>
      <c r="Q91" s="141">
        <f>P91*$C$90</f>
        <v>0</v>
      </c>
      <c r="R91" s="164"/>
      <c r="S91" s="141">
        <f>R91*$C$90</f>
        <v>0</v>
      </c>
      <c r="T91" s="164"/>
      <c r="U91" s="141">
        <f>T91*$C$90</f>
        <v>0</v>
      </c>
      <c r="V91" s="164"/>
      <c r="W91" s="141">
        <f>V91*$C$90</f>
        <v>0</v>
      </c>
      <c r="X91" s="142">
        <f t="shared" si="0"/>
        <v>0</v>
      </c>
    </row>
    <row r="92" spans="1:24" x14ac:dyDescent="0.15">
      <c r="A92" s="208" t="s">
        <v>116</v>
      </c>
      <c r="B92" s="100"/>
      <c r="C92" s="144"/>
      <c r="D92" s="169"/>
      <c r="E92" s="141"/>
      <c r="F92" s="166"/>
      <c r="G92" s="141"/>
      <c r="H92" s="164"/>
      <c r="I92" s="141"/>
      <c r="J92" s="164"/>
      <c r="K92" s="141"/>
      <c r="L92" s="164"/>
      <c r="M92" s="141"/>
      <c r="N92" s="164"/>
      <c r="O92" s="141"/>
      <c r="P92" s="164"/>
      <c r="Q92" s="141"/>
      <c r="R92" s="164"/>
      <c r="S92" s="141"/>
      <c r="T92" s="164"/>
      <c r="U92" s="141"/>
      <c r="V92" s="164"/>
      <c r="W92" s="141"/>
      <c r="X92" s="142"/>
    </row>
    <row r="93" spans="1:24" x14ac:dyDescent="0.15">
      <c r="A93" s="208"/>
      <c r="B93" s="83" t="s">
        <v>60</v>
      </c>
      <c r="C93" s="144"/>
      <c r="D93" s="172" t="s">
        <v>78</v>
      </c>
      <c r="E93" s="141">
        <v>0</v>
      </c>
      <c r="F93" s="173" t="s">
        <v>78</v>
      </c>
      <c r="G93" s="141">
        <v>0</v>
      </c>
      <c r="H93" s="174"/>
      <c r="I93" s="141">
        <v>0</v>
      </c>
      <c r="J93" s="174"/>
      <c r="K93" s="141">
        <v>0</v>
      </c>
      <c r="L93" s="174"/>
      <c r="M93" s="141">
        <v>0</v>
      </c>
      <c r="N93" s="174"/>
      <c r="O93" s="141">
        <v>0</v>
      </c>
      <c r="P93" s="174"/>
      <c r="Q93" s="141">
        <v>0</v>
      </c>
      <c r="R93" s="174"/>
      <c r="S93" s="141">
        <v>0</v>
      </c>
      <c r="T93" s="174"/>
      <c r="U93" s="141">
        <v>0</v>
      </c>
      <c r="V93" s="174"/>
      <c r="W93" s="141">
        <v>0</v>
      </c>
      <c r="X93" s="142"/>
    </row>
    <row r="94" spans="1:24" x14ac:dyDescent="0.15">
      <c r="B94" s="57" t="s">
        <v>161</v>
      </c>
      <c r="C94" s="144">
        <v>50</v>
      </c>
      <c r="D94" s="170">
        <v>10</v>
      </c>
      <c r="E94" s="145">
        <f>D94*$C94</f>
        <v>500</v>
      </c>
      <c r="F94" s="167"/>
      <c r="G94" s="145">
        <f>F94*$C94</f>
        <v>0</v>
      </c>
      <c r="H94" s="164">
        <v>10</v>
      </c>
      <c r="I94" s="145">
        <f>H94*$C94</f>
        <v>500</v>
      </c>
      <c r="J94" s="164">
        <v>10</v>
      </c>
      <c r="K94" s="145">
        <f>J94*$C94</f>
        <v>500</v>
      </c>
      <c r="L94" s="164">
        <v>10</v>
      </c>
      <c r="M94" s="145">
        <f>L94*$C94</f>
        <v>500</v>
      </c>
      <c r="N94" s="164">
        <v>10</v>
      </c>
      <c r="O94" s="145">
        <f>N94*$C94</f>
        <v>500</v>
      </c>
      <c r="P94" s="164">
        <v>10</v>
      </c>
      <c r="Q94" s="145">
        <f>P94*$C94</f>
        <v>500</v>
      </c>
      <c r="R94" s="164">
        <v>10</v>
      </c>
      <c r="S94" s="145">
        <f>R94*$C94</f>
        <v>500</v>
      </c>
      <c r="T94" s="164">
        <v>10</v>
      </c>
      <c r="U94" s="145">
        <f>T94*$C94</f>
        <v>500</v>
      </c>
      <c r="V94" s="164">
        <v>10</v>
      </c>
      <c r="W94" s="145">
        <f>V94*$C94</f>
        <v>500</v>
      </c>
      <c r="X94" s="142">
        <f t="shared" si="0"/>
        <v>4500</v>
      </c>
    </row>
    <row r="95" spans="1:24" x14ac:dyDescent="0.15">
      <c r="B95" s="57" t="s">
        <v>162</v>
      </c>
      <c r="C95" s="144"/>
      <c r="D95" s="172">
        <v>10</v>
      </c>
      <c r="E95" s="145">
        <v>0</v>
      </c>
      <c r="F95" s="173"/>
      <c r="G95" s="145">
        <v>0</v>
      </c>
      <c r="H95" s="174">
        <v>20</v>
      </c>
      <c r="I95" s="145">
        <v>0</v>
      </c>
      <c r="J95" s="174">
        <v>20</v>
      </c>
      <c r="K95" s="145">
        <v>0</v>
      </c>
      <c r="L95" s="174">
        <v>20</v>
      </c>
      <c r="M95" s="145">
        <v>0</v>
      </c>
      <c r="N95" s="174">
        <v>20</v>
      </c>
      <c r="O95" s="145">
        <v>0</v>
      </c>
      <c r="P95" s="174">
        <v>20</v>
      </c>
      <c r="Q95" s="145">
        <v>0</v>
      </c>
      <c r="R95" s="174">
        <v>20</v>
      </c>
      <c r="S95" s="145">
        <v>0</v>
      </c>
      <c r="T95" s="174">
        <v>20</v>
      </c>
      <c r="U95" s="145">
        <v>0</v>
      </c>
      <c r="V95" s="174">
        <v>20</v>
      </c>
      <c r="W95" s="145">
        <v>0</v>
      </c>
      <c r="X95" s="142">
        <f t="shared" si="0"/>
        <v>0</v>
      </c>
    </row>
    <row r="96" spans="1:24" x14ac:dyDescent="0.15">
      <c r="B96" s="57" t="s">
        <v>163</v>
      </c>
      <c r="C96" s="144">
        <v>50</v>
      </c>
      <c r="D96" s="170">
        <v>10</v>
      </c>
      <c r="E96" s="145">
        <f t="shared" ref="E96:W97" si="1">D96*$C96</f>
        <v>500</v>
      </c>
      <c r="F96" s="167"/>
      <c r="G96" s="145">
        <f t="shared" si="1"/>
        <v>0</v>
      </c>
      <c r="H96" s="164"/>
      <c r="I96" s="145">
        <f t="shared" si="1"/>
        <v>0</v>
      </c>
      <c r="J96" s="164"/>
      <c r="K96" s="145">
        <f t="shared" si="1"/>
        <v>0</v>
      </c>
      <c r="L96" s="164"/>
      <c r="M96" s="145">
        <f t="shared" si="1"/>
        <v>0</v>
      </c>
      <c r="N96" s="164"/>
      <c r="O96" s="145">
        <f t="shared" si="1"/>
        <v>0</v>
      </c>
      <c r="P96" s="164"/>
      <c r="Q96" s="145">
        <f t="shared" si="1"/>
        <v>0</v>
      </c>
      <c r="R96" s="164"/>
      <c r="S96" s="145">
        <f t="shared" si="1"/>
        <v>0</v>
      </c>
      <c r="T96" s="164"/>
      <c r="U96" s="145">
        <f t="shared" si="1"/>
        <v>0</v>
      </c>
      <c r="V96" s="164"/>
      <c r="W96" s="145">
        <f t="shared" si="1"/>
        <v>0</v>
      </c>
      <c r="X96" s="142">
        <f t="shared" si="0"/>
        <v>500</v>
      </c>
    </row>
    <row r="97" spans="1:24" x14ac:dyDescent="0.15">
      <c r="B97" s="57" t="s">
        <v>164</v>
      </c>
      <c r="C97" s="144">
        <v>3</v>
      </c>
      <c r="D97" s="170">
        <v>10</v>
      </c>
      <c r="E97" s="145">
        <f t="shared" si="1"/>
        <v>30</v>
      </c>
      <c r="F97" s="167"/>
      <c r="G97" s="145">
        <f t="shared" si="1"/>
        <v>0</v>
      </c>
      <c r="H97" s="164"/>
      <c r="I97" s="145">
        <f t="shared" si="1"/>
        <v>0</v>
      </c>
      <c r="J97" s="164"/>
      <c r="K97" s="145">
        <f t="shared" si="1"/>
        <v>0</v>
      </c>
      <c r="L97" s="164"/>
      <c r="M97" s="145">
        <f t="shared" si="1"/>
        <v>0</v>
      </c>
      <c r="N97" s="164"/>
      <c r="O97" s="145">
        <f t="shared" si="1"/>
        <v>0</v>
      </c>
      <c r="P97" s="164"/>
      <c r="Q97" s="145">
        <f t="shared" si="1"/>
        <v>0</v>
      </c>
      <c r="R97" s="164"/>
      <c r="S97" s="145">
        <f t="shared" si="1"/>
        <v>0</v>
      </c>
      <c r="T97" s="164"/>
      <c r="U97" s="145">
        <f t="shared" si="1"/>
        <v>0</v>
      </c>
      <c r="V97" s="164"/>
      <c r="W97" s="145">
        <f t="shared" si="1"/>
        <v>0</v>
      </c>
      <c r="X97" s="142">
        <f t="shared" si="0"/>
        <v>30</v>
      </c>
    </row>
    <row r="98" spans="1:24" x14ac:dyDescent="0.15">
      <c r="A98" s="214" t="s">
        <v>117</v>
      </c>
      <c r="B98" s="100"/>
      <c r="C98" s="144"/>
      <c r="D98" s="169"/>
      <c r="E98" s="141"/>
      <c r="F98" s="166"/>
      <c r="G98" s="143"/>
      <c r="H98" s="164"/>
      <c r="I98" s="141"/>
      <c r="J98" s="164"/>
      <c r="K98" s="141"/>
      <c r="L98" s="164"/>
      <c r="M98" s="141"/>
      <c r="N98" s="164"/>
      <c r="O98" s="141"/>
      <c r="P98" s="164"/>
      <c r="Q98" s="141"/>
      <c r="R98" s="164"/>
      <c r="S98" s="141"/>
      <c r="T98" s="164"/>
      <c r="U98" s="141"/>
      <c r="V98" s="164"/>
      <c r="W98" s="141"/>
      <c r="X98" s="142"/>
    </row>
    <row r="99" spans="1:24" x14ac:dyDescent="0.15">
      <c r="A99" s="215"/>
      <c r="B99" s="146" t="s">
        <v>61</v>
      </c>
      <c r="C99" s="144"/>
      <c r="D99" s="172"/>
      <c r="E99" s="141"/>
      <c r="F99" s="173"/>
      <c r="G99" s="143"/>
      <c r="H99" s="174"/>
      <c r="I99" s="141">
        <v>0</v>
      </c>
      <c r="J99" s="174"/>
      <c r="K99" s="141">
        <v>0</v>
      </c>
      <c r="L99" s="174"/>
      <c r="M99" s="141">
        <v>0</v>
      </c>
      <c r="N99" s="174"/>
      <c r="O99" s="141">
        <v>0</v>
      </c>
      <c r="P99" s="174"/>
      <c r="Q99" s="141">
        <v>0</v>
      </c>
      <c r="R99" s="174"/>
      <c r="S99" s="141">
        <v>0</v>
      </c>
      <c r="T99" s="174"/>
      <c r="U99" s="141">
        <v>0</v>
      </c>
      <c r="V99" s="174"/>
      <c r="W99" s="141">
        <v>0</v>
      </c>
      <c r="X99" s="142"/>
    </row>
    <row r="100" spans="1:24" x14ac:dyDescent="0.15">
      <c r="B100" s="57" t="s">
        <v>161</v>
      </c>
      <c r="C100" s="144">
        <v>0</v>
      </c>
      <c r="D100" s="171" t="s">
        <v>78</v>
      </c>
      <c r="E100" s="102" t="s">
        <v>78</v>
      </c>
      <c r="F100" s="168" t="s">
        <v>78</v>
      </c>
      <c r="G100" s="104" t="s">
        <v>78</v>
      </c>
      <c r="H100" s="164"/>
      <c r="I100" s="141">
        <f>H100*$C100</f>
        <v>0</v>
      </c>
      <c r="J100" s="164"/>
      <c r="K100" s="141">
        <f>J100*$C100</f>
        <v>0</v>
      </c>
      <c r="L100" s="164"/>
      <c r="M100" s="141">
        <f>L100*$C100</f>
        <v>0</v>
      </c>
      <c r="N100" s="164"/>
      <c r="O100" s="141">
        <f>N100*$C100</f>
        <v>0</v>
      </c>
      <c r="P100" s="164"/>
      <c r="Q100" s="141">
        <f>P100*$C100</f>
        <v>0</v>
      </c>
      <c r="R100" s="164"/>
      <c r="S100" s="141">
        <f>R100*$C100</f>
        <v>0</v>
      </c>
      <c r="T100" s="164"/>
      <c r="U100" s="141">
        <f>T100*$C100</f>
        <v>0</v>
      </c>
      <c r="V100" s="164"/>
      <c r="W100" s="141">
        <f>V100*$C100</f>
        <v>0</v>
      </c>
      <c r="X100" s="142">
        <f>W100+U100+S100+Q100+O100+M100+K100+I100</f>
        <v>0</v>
      </c>
    </row>
    <row r="101" spans="1:24" x14ac:dyDescent="0.15">
      <c r="B101" s="57" t="s">
        <v>162</v>
      </c>
      <c r="C101" s="144"/>
      <c r="D101" s="172"/>
      <c r="E101" s="102"/>
      <c r="F101" s="173"/>
      <c r="G101" s="104"/>
      <c r="H101" s="174"/>
      <c r="I101" s="141">
        <v>0</v>
      </c>
      <c r="J101" s="174"/>
      <c r="K101" s="141">
        <v>0</v>
      </c>
      <c r="L101" s="174"/>
      <c r="M101" s="141">
        <v>0</v>
      </c>
      <c r="N101" s="174"/>
      <c r="O101" s="141">
        <v>0</v>
      </c>
      <c r="P101" s="174"/>
      <c r="Q101" s="141">
        <v>0</v>
      </c>
      <c r="R101" s="174"/>
      <c r="S101" s="141">
        <v>0</v>
      </c>
      <c r="T101" s="174"/>
      <c r="U101" s="141">
        <v>0</v>
      </c>
      <c r="V101" s="174"/>
      <c r="W101" s="141">
        <v>0</v>
      </c>
      <c r="X101" s="142">
        <f t="shared" ref="X101:X103" si="2">W101+U101+S101+Q101+O101+M101+K101+I101</f>
        <v>0</v>
      </c>
    </row>
    <row r="102" spans="1:24" x14ac:dyDescent="0.15">
      <c r="B102" s="57" t="s">
        <v>163</v>
      </c>
      <c r="C102" s="144"/>
      <c r="D102" s="171"/>
      <c r="E102" s="102"/>
      <c r="F102" s="168"/>
      <c r="G102" s="104"/>
      <c r="H102" s="164"/>
      <c r="I102" s="141">
        <f t="shared" ref="I102:W103" si="3">H102*$C102</f>
        <v>0</v>
      </c>
      <c r="J102" s="164"/>
      <c r="K102" s="141">
        <f t="shared" si="3"/>
        <v>0</v>
      </c>
      <c r="L102" s="164"/>
      <c r="M102" s="141">
        <f t="shared" si="3"/>
        <v>0</v>
      </c>
      <c r="N102" s="164"/>
      <c r="O102" s="141">
        <f t="shared" si="3"/>
        <v>0</v>
      </c>
      <c r="P102" s="164"/>
      <c r="Q102" s="141">
        <f t="shared" si="3"/>
        <v>0</v>
      </c>
      <c r="R102" s="164"/>
      <c r="S102" s="141">
        <f t="shared" si="3"/>
        <v>0</v>
      </c>
      <c r="T102" s="164"/>
      <c r="U102" s="141">
        <f t="shared" si="3"/>
        <v>0</v>
      </c>
      <c r="V102" s="164"/>
      <c r="W102" s="141">
        <f t="shared" si="3"/>
        <v>0</v>
      </c>
      <c r="X102" s="142">
        <f t="shared" si="2"/>
        <v>0</v>
      </c>
    </row>
    <row r="103" spans="1:24" x14ac:dyDescent="0.15">
      <c r="B103" s="57" t="s">
        <v>164</v>
      </c>
      <c r="C103" s="144">
        <v>0</v>
      </c>
      <c r="D103" s="171" t="s">
        <v>78</v>
      </c>
      <c r="E103" s="102" t="s">
        <v>78</v>
      </c>
      <c r="F103" s="168" t="s">
        <v>78</v>
      </c>
      <c r="G103" s="104" t="s">
        <v>78</v>
      </c>
      <c r="H103" s="164"/>
      <c r="I103" s="141">
        <f t="shared" si="3"/>
        <v>0</v>
      </c>
      <c r="J103" s="164"/>
      <c r="K103" s="141">
        <f t="shared" si="3"/>
        <v>0</v>
      </c>
      <c r="L103" s="164"/>
      <c r="M103" s="141">
        <f t="shared" si="3"/>
        <v>0</v>
      </c>
      <c r="N103" s="164"/>
      <c r="O103" s="141">
        <f t="shared" si="3"/>
        <v>0</v>
      </c>
      <c r="P103" s="164"/>
      <c r="Q103" s="141">
        <f t="shared" si="3"/>
        <v>0</v>
      </c>
      <c r="R103" s="164"/>
      <c r="S103" s="141">
        <f t="shared" si="3"/>
        <v>0</v>
      </c>
      <c r="T103" s="164"/>
      <c r="U103" s="141">
        <f t="shared" si="3"/>
        <v>0</v>
      </c>
      <c r="V103" s="164"/>
      <c r="W103" s="141">
        <f t="shared" si="3"/>
        <v>0</v>
      </c>
      <c r="X103" s="142">
        <f t="shared" si="2"/>
        <v>0</v>
      </c>
    </row>
    <row r="104" spans="1:24" x14ac:dyDescent="0.15">
      <c r="A104" s="208" t="s">
        <v>118</v>
      </c>
      <c r="B104" s="100"/>
      <c r="C104" s="144"/>
      <c r="D104" s="169"/>
      <c r="E104" s="141"/>
      <c r="F104" s="166"/>
      <c r="G104" s="143"/>
      <c r="H104" s="164"/>
      <c r="I104" s="141"/>
      <c r="J104" s="164"/>
      <c r="K104" s="141"/>
      <c r="L104" s="164"/>
      <c r="M104" s="141"/>
      <c r="N104" s="164"/>
      <c r="O104" s="141"/>
      <c r="P104" s="164"/>
      <c r="Q104" s="141"/>
      <c r="R104" s="164"/>
      <c r="S104" s="141"/>
      <c r="T104" s="164"/>
      <c r="U104" s="141"/>
      <c r="V104" s="164"/>
      <c r="W104" s="141"/>
      <c r="X104" s="142"/>
    </row>
    <row r="105" spans="1:24" x14ac:dyDescent="0.15">
      <c r="A105" s="208"/>
      <c r="B105" s="83" t="s">
        <v>108</v>
      </c>
      <c r="C105" s="144"/>
      <c r="D105" s="169"/>
      <c r="E105" s="141"/>
      <c r="F105" s="166"/>
      <c r="G105" s="143"/>
      <c r="H105" s="164"/>
      <c r="I105" s="141"/>
      <c r="J105" s="164"/>
      <c r="K105" s="143"/>
      <c r="L105" s="164"/>
      <c r="M105" s="141"/>
      <c r="N105" s="164"/>
      <c r="O105" s="143"/>
      <c r="P105" s="164"/>
      <c r="Q105" s="141"/>
      <c r="R105" s="164"/>
      <c r="S105" s="143"/>
      <c r="T105" s="164"/>
      <c r="U105" s="141"/>
      <c r="V105" s="164"/>
      <c r="W105" s="143"/>
      <c r="X105" s="142"/>
    </row>
    <row r="106" spans="1:24" ht="28" x14ac:dyDescent="0.15">
      <c r="B106" s="158" t="s">
        <v>169</v>
      </c>
      <c r="C106" s="105">
        <v>0</v>
      </c>
      <c r="D106" s="102"/>
      <c r="E106" s="102">
        <f>'Overige kosten A12, B4, C9, D4'!H64</f>
        <v>2000</v>
      </c>
      <c r="F106" s="103"/>
      <c r="G106" s="104">
        <f>E106</f>
        <v>2000</v>
      </c>
      <c r="H106" s="102"/>
      <c r="I106" s="104">
        <f>G106</f>
        <v>2000</v>
      </c>
      <c r="J106" s="103"/>
      <c r="K106" s="104">
        <f>I106</f>
        <v>2000</v>
      </c>
      <c r="L106" s="102"/>
      <c r="M106" s="104">
        <f>K106</f>
        <v>2000</v>
      </c>
      <c r="N106" s="103"/>
      <c r="O106" s="104">
        <f>M106</f>
        <v>2000</v>
      </c>
      <c r="P106" s="102"/>
      <c r="Q106" s="104">
        <f>O106</f>
        <v>2000</v>
      </c>
      <c r="R106" s="103"/>
      <c r="S106" s="104">
        <f>Q106</f>
        <v>2000</v>
      </c>
      <c r="T106" s="102"/>
      <c r="U106" s="104">
        <f>S106</f>
        <v>2000</v>
      </c>
      <c r="V106" s="103"/>
      <c r="W106" s="104">
        <f>U106</f>
        <v>2000</v>
      </c>
      <c r="X106" s="142">
        <f t="shared" si="0"/>
        <v>20000</v>
      </c>
    </row>
    <row r="107" spans="1:24" ht="15" thickBot="1" x14ac:dyDescent="0.2">
      <c r="B107" s="147" t="s">
        <v>126</v>
      </c>
      <c r="C107" s="148"/>
      <c r="D107" s="148"/>
      <c r="E107" s="148">
        <f>SUM(E89:E106)</f>
        <v>3030</v>
      </c>
      <c r="F107" s="148"/>
      <c r="G107" s="148">
        <f>SUM(G89:G106)</f>
        <v>2000</v>
      </c>
      <c r="H107" s="148"/>
      <c r="I107" s="148">
        <f>SUM(I89:I106)</f>
        <v>2500</v>
      </c>
      <c r="J107" s="148"/>
      <c r="K107" s="148">
        <f>SUM(K89:K106)</f>
        <v>2500</v>
      </c>
      <c r="L107" s="148"/>
      <c r="M107" s="148">
        <f>SUM(M89:M106)</f>
        <v>2500</v>
      </c>
      <c r="N107" s="148"/>
      <c r="O107" s="148">
        <f>SUM(O89:O106)</f>
        <v>2500</v>
      </c>
      <c r="P107" s="148"/>
      <c r="Q107" s="148">
        <f>SUM(Q89:Q106)</f>
        <v>2500</v>
      </c>
      <c r="R107" s="148"/>
      <c r="S107" s="148">
        <f>SUM(S89:S106)</f>
        <v>2500</v>
      </c>
      <c r="T107" s="148"/>
      <c r="U107" s="148">
        <f>SUM(U89:U106)</f>
        <v>2500</v>
      </c>
      <c r="V107" s="148"/>
      <c r="W107" s="148">
        <f>SUM(W89:W106)</f>
        <v>2500</v>
      </c>
      <c r="X107" s="149">
        <f t="shared" si="0"/>
        <v>25030</v>
      </c>
    </row>
    <row r="111" spans="1:24" ht="14" thickBot="1" x14ac:dyDescent="0.2"/>
    <row r="112" spans="1:24" ht="15" thickBot="1" x14ac:dyDescent="0.2">
      <c r="B112" s="216" t="s">
        <v>16</v>
      </c>
      <c r="C112" s="217"/>
      <c r="D112" s="218"/>
    </row>
    <row r="113" spans="2:4" ht="17" customHeight="1" thickTop="1" x14ac:dyDescent="0.2">
      <c r="B113" s="150" t="s">
        <v>10</v>
      </c>
      <c r="C113" s="182"/>
      <c r="D113" s="209"/>
    </row>
    <row r="114" spans="2:4" ht="15" x14ac:dyDescent="0.15">
      <c r="B114" s="151" t="s">
        <v>11</v>
      </c>
      <c r="C114" s="210"/>
      <c r="D114" s="211"/>
    </row>
    <row r="115" spans="2:4" ht="15" x14ac:dyDescent="0.15">
      <c r="B115" s="151" t="s">
        <v>12</v>
      </c>
      <c r="C115" s="210"/>
      <c r="D115" s="211"/>
    </row>
    <row r="116" spans="2:4" ht="15" x14ac:dyDescent="0.15">
      <c r="B116" s="151" t="s">
        <v>13</v>
      </c>
      <c r="C116" s="210"/>
      <c r="D116" s="211"/>
    </row>
    <row r="117" spans="2:4" ht="70" customHeight="1" thickBot="1" x14ac:dyDescent="0.2">
      <c r="B117" s="152" t="s">
        <v>14</v>
      </c>
      <c r="C117" s="212"/>
      <c r="D117" s="213"/>
    </row>
    <row r="118" spans="2:4" x14ac:dyDescent="0.15">
      <c r="B118" s="153"/>
      <c r="C118" s="153"/>
      <c r="D118" s="153"/>
    </row>
  </sheetData>
  <mergeCells count="31">
    <mergeCell ref="A76:A77"/>
    <mergeCell ref="A23:A24"/>
    <mergeCell ref="A28:A29"/>
    <mergeCell ref="A32:A33"/>
    <mergeCell ref="A36:A37"/>
    <mergeCell ref="A42:A43"/>
    <mergeCell ref="A50:A51"/>
    <mergeCell ref="A58:A59"/>
    <mergeCell ref="A61:A62"/>
    <mergeCell ref="A64:A65"/>
    <mergeCell ref="A68:A69"/>
    <mergeCell ref="A72:A73"/>
    <mergeCell ref="A98:A99"/>
    <mergeCell ref="A80:A81"/>
    <mergeCell ref="D86:E86"/>
    <mergeCell ref="F86:G86"/>
    <mergeCell ref="H86:I86"/>
    <mergeCell ref="N86:O86"/>
    <mergeCell ref="P86:Q86"/>
    <mergeCell ref="R86:S86"/>
    <mergeCell ref="V86:W86"/>
    <mergeCell ref="A92:A93"/>
    <mergeCell ref="J86:K86"/>
    <mergeCell ref="L86:M86"/>
    <mergeCell ref="C117:D117"/>
    <mergeCell ref="A104:A105"/>
    <mergeCell ref="B112:D112"/>
    <mergeCell ref="C113:D113"/>
    <mergeCell ref="C114:D114"/>
    <mergeCell ref="C115:D115"/>
    <mergeCell ref="C116:D116"/>
  </mergeCells>
  <pageMargins left="0.7" right="0.7" top="0.75" bottom="0.75" header="0.3" footer="0.3"/>
  <pageSetup paperSize="9" orientation="portrait" verticalDpi="0" r:id="rId1"/>
  <ignoredErrors>
    <ignoredError sqref="E38:E39 E19:E20 E82:E83" calculatedColumn="1"/>
  </ignoredErrors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E891-9258-BC47-9224-99ABCD525A24}">
  <dimension ref="A3:X117"/>
  <sheetViews>
    <sheetView zoomScaleNormal="144" workbookViewId="0">
      <selection activeCell="B24" sqref="B24:E27"/>
    </sheetView>
  </sheetViews>
  <sheetFormatPr baseColWidth="10" defaultColWidth="8.83203125" defaultRowHeight="13" x14ac:dyDescent="0.15"/>
  <cols>
    <col min="2" max="2" width="51.33203125" customWidth="1"/>
    <col min="3" max="3" width="10.1640625" customWidth="1"/>
    <col min="4" max="4" width="12.6640625" customWidth="1"/>
  </cols>
  <sheetData>
    <row r="3" spans="1:5" ht="14" thickBot="1" x14ac:dyDescent="0.2"/>
    <row r="4" spans="1:5" ht="21" thickBot="1" x14ac:dyDescent="0.25">
      <c r="B4" s="106" t="s">
        <v>154</v>
      </c>
      <c r="C4" s="107"/>
      <c r="D4" t="s">
        <v>165</v>
      </c>
    </row>
    <row r="7" spans="1:5" ht="16" x14ac:dyDescent="0.2">
      <c r="B7" s="35" t="s">
        <v>133</v>
      </c>
      <c r="C7" s="36" t="s">
        <v>72</v>
      </c>
      <c r="D7" s="36" t="s">
        <v>112</v>
      </c>
      <c r="E7" s="108" t="s">
        <v>111</v>
      </c>
    </row>
    <row r="8" spans="1:5" ht="28" x14ac:dyDescent="0.15">
      <c r="A8" s="56" t="s">
        <v>17</v>
      </c>
      <c r="B8" s="109" t="s">
        <v>88</v>
      </c>
      <c r="C8" s="110">
        <v>1</v>
      </c>
      <c r="D8" s="111">
        <v>10</v>
      </c>
      <c r="E8" s="112">
        <f>Tabel351013[[#This Row],[Aantallen]]*Tabel351013[[#This Row],[Prijs]]</f>
        <v>10</v>
      </c>
    </row>
    <row r="9" spans="1:5" ht="28" x14ac:dyDescent="0.15">
      <c r="A9" s="56" t="s">
        <v>18</v>
      </c>
      <c r="B9" s="109" t="s">
        <v>89</v>
      </c>
      <c r="C9" s="110">
        <v>1</v>
      </c>
      <c r="D9" s="113">
        <v>10</v>
      </c>
      <c r="E9" s="114">
        <f>Tabel351013[[#This Row],[Aantallen]]*Tabel351013[[#This Row],[Prijs]]</f>
        <v>10</v>
      </c>
    </row>
    <row r="10" spans="1:5" ht="28" x14ac:dyDescent="0.15">
      <c r="A10" s="56" t="s">
        <v>19</v>
      </c>
      <c r="B10" s="109" t="s">
        <v>90</v>
      </c>
      <c r="C10" s="110">
        <v>1</v>
      </c>
      <c r="D10" s="113">
        <v>10</v>
      </c>
      <c r="E10" s="114">
        <f>Tabel351013[[#This Row],[Aantallen]]*Tabel351013[[#This Row],[Prijs]]</f>
        <v>10</v>
      </c>
    </row>
    <row r="11" spans="1:5" ht="15" x14ac:dyDescent="0.15">
      <c r="A11" s="56" t="s">
        <v>20</v>
      </c>
      <c r="B11" s="109" t="s">
        <v>113</v>
      </c>
      <c r="C11" s="110">
        <v>1</v>
      </c>
      <c r="D11" s="113">
        <v>10</v>
      </c>
      <c r="E11" s="114">
        <f>Tabel351013[[#This Row],[Aantallen]]*Tabel351013[[#This Row],[Prijs]]</f>
        <v>10</v>
      </c>
    </row>
    <row r="12" spans="1:5" ht="15" x14ac:dyDescent="0.15">
      <c r="A12" s="56" t="s">
        <v>21</v>
      </c>
      <c r="B12" s="109" t="s">
        <v>91</v>
      </c>
      <c r="C12" s="110">
        <v>1</v>
      </c>
      <c r="D12" s="113">
        <v>10</v>
      </c>
      <c r="E12" s="114">
        <f>Tabel351013[[#This Row],[Aantallen]]*Tabel351013[[#This Row],[Prijs]]</f>
        <v>10</v>
      </c>
    </row>
    <row r="13" spans="1:5" ht="15" x14ac:dyDescent="0.15">
      <c r="A13" s="56" t="s">
        <v>26</v>
      </c>
      <c r="B13" s="109" t="s">
        <v>92</v>
      </c>
      <c r="C13" s="110">
        <v>1</v>
      </c>
      <c r="D13" s="113">
        <v>10</v>
      </c>
      <c r="E13" s="115">
        <f>Tabel351013[[#This Row],[Aantallen]]*Tabel351013[[#This Row],[Prijs]]</f>
        <v>10</v>
      </c>
    </row>
    <row r="14" spans="1:5" ht="15" x14ac:dyDescent="0.15">
      <c r="A14" s="56" t="s">
        <v>31</v>
      </c>
      <c r="B14" s="109" t="s">
        <v>93</v>
      </c>
      <c r="C14" s="110">
        <v>1</v>
      </c>
      <c r="D14" s="113">
        <v>10</v>
      </c>
      <c r="E14" s="114">
        <f>Tabel351013[[#This Row],[Aantallen]]*Tabel351013[[#This Row],[Prijs]]</f>
        <v>10</v>
      </c>
    </row>
    <row r="15" spans="1:5" ht="28" x14ac:dyDescent="0.15">
      <c r="A15" s="56" t="s">
        <v>32</v>
      </c>
      <c r="B15" s="109" t="s">
        <v>94</v>
      </c>
      <c r="C15" s="110">
        <v>1</v>
      </c>
      <c r="D15" s="113">
        <v>10</v>
      </c>
      <c r="E15" s="114">
        <f>Tabel351013[[#This Row],[Aantallen]]*Tabel351013[[#This Row],[Prijs]]</f>
        <v>10</v>
      </c>
    </row>
    <row r="16" spans="1:5" ht="15" x14ac:dyDescent="0.15">
      <c r="A16" s="56" t="s">
        <v>33</v>
      </c>
      <c r="B16" s="109" t="s">
        <v>95</v>
      </c>
      <c r="C16" s="110">
        <v>1</v>
      </c>
      <c r="D16" s="113">
        <v>10</v>
      </c>
      <c r="E16" s="114">
        <f>Tabel351013[[#This Row],[Aantallen]]*Tabel351013[[#This Row],[Prijs]]</f>
        <v>10</v>
      </c>
    </row>
    <row r="17" spans="1:5" ht="28" x14ac:dyDescent="0.15">
      <c r="A17" s="56" t="s">
        <v>34</v>
      </c>
      <c r="B17" s="109" t="s">
        <v>96</v>
      </c>
      <c r="C17" s="110">
        <v>1</v>
      </c>
      <c r="D17" s="113">
        <v>10</v>
      </c>
      <c r="E17" s="114">
        <f>Tabel351013[[#This Row],[Aantallen]]*Tabel351013[[#This Row],[Prijs]]</f>
        <v>10</v>
      </c>
    </row>
    <row r="18" spans="1:5" ht="15" x14ac:dyDescent="0.15">
      <c r="A18" s="56" t="s">
        <v>35</v>
      </c>
      <c r="B18" s="109" t="s">
        <v>97</v>
      </c>
      <c r="C18" s="110">
        <v>1</v>
      </c>
      <c r="D18" s="113">
        <v>10</v>
      </c>
      <c r="E18" s="115">
        <f>Tabel351013[[#This Row],[Aantallen]]*Tabel351013[[#This Row],[Prijs]]</f>
        <v>10</v>
      </c>
    </row>
    <row r="19" spans="1:5" ht="28" x14ac:dyDescent="0.15">
      <c r="A19" s="56" t="s">
        <v>36</v>
      </c>
      <c r="B19" s="95" t="s">
        <v>169</v>
      </c>
      <c r="C19" s="91"/>
      <c r="D19" s="96"/>
      <c r="E19" s="97">
        <f>'Overige kosten A12, B4, C9, D4'!K17</f>
        <v>300</v>
      </c>
    </row>
    <row r="20" spans="1:5" ht="14" x14ac:dyDescent="0.15">
      <c r="B20" s="38" t="s">
        <v>134</v>
      </c>
      <c r="C20" s="39"/>
      <c r="D20" s="39"/>
      <c r="E20" s="116">
        <f>SUBTOTAL(109,E8:E19)</f>
        <v>410</v>
      </c>
    </row>
    <row r="21" spans="1:5" ht="14" x14ac:dyDescent="0.15">
      <c r="B21" s="51"/>
      <c r="C21" s="52"/>
      <c r="D21" s="52"/>
      <c r="E21" s="117"/>
    </row>
    <row r="22" spans="1:5" ht="16" x14ac:dyDescent="0.2">
      <c r="B22" s="35" t="s">
        <v>138</v>
      </c>
      <c r="C22" s="36" t="s">
        <v>72</v>
      </c>
      <c r="D22" s="36" t="s">
        <v>112</v>
      </c>
      <c r="E22" s="108" t="s">
        <v>111</v>
      </c>
    </row>
    <row r="23" spans="1:5" x14ac:dyDescent="0.15">
      <c r="A23" s="208" t="s">
        <v>84</v>
      </c>
      <c r="B23" s="100"/>
      <c r="C23" s="100"/>
      <c r="D23" s="118"/>
      <c r="E23" s="119"/>
    </row>
    <row r="24" spans="1:5" x14ac:dyDescent="0.15">
      <c r="A24" s="208"/>
      <c r="B24" s="120"/>
      <c r="C24" s="46"/>
      <c r="D24" s="47"/>
      <c r="E24" s="121"/>
    </row>
    <row r="25" spans="1:5" x14ac:dyDescent="0.15">
      <c r="B25" s="45"/>
      <c r="C25" s="122"/>
      <c r="D25" s="113"/>
      <c r="E25" s="123"/>
    </row>
    <row r="26" spans="1:5" x14ac:dyDescent="0.15">
      <c r="B26" s="45"/>
      <c r="C26" s="122"/>
      <c r="D26" s="113"/>
      <c r="E26" s="123"/>
    </row>
    <row r="27" spans="1:5" x14ac:dyDescent="0.15">
      <c r="B27" s="45"/>
      <c r="C27" s="122"/>
      <c r="D27" s="113"/>
      <c r="E27" s="123"/>
    </row>
    <row r="28" spans="1:5" x14ac:dyDescent="0.15">
      <c r="A28" s="208" t="s">
        <v>85</v>
      </c>
      <c r="B28" s="100"/>
      <c r="C28" s="100"/>
      <c r="D28" s="118"/>
      <c r="E28" s="119"/>
    </row>
    <row r="29" spans="1:5" x14ac:dyDescent="0.15">
      <c r="A29" s="208"/>
      <c r="B29" s="120" t="s">
        <v>50</v>
      </c>
      <c r="C29" s="46"/>
      <c r="D29" s="47"/>
      <c r="E29" s="121"/>
    </row>
    <row r="30" spans="1:5" x14ac:dyDescent="0.15">
      <c r="B30" s="45" t="s">
        <v>51</v>
      </c>
      <c r="C30" s="122">
        <v>1</v>
      </c>
      <c r="D30" s="113">
        <v>10</v>
      </c>
      <c r="E30" s="123">
        <f>Tabel3912[[#This Row],[Aantallen]]*Tabel3912[[#This Row],[Prijs]]</f>
        <v>10</v>
      </c>
    </row>
    <row r="31" spans="1:5" x14ac:dyDescent="0.15">
      <c r="B31" s="45" t="s">
        <v>52</v>
      </c>
      <c r="C31" s="122">
        <v>1</v>
      </c>
      <c r="D31" s="113">
        <v>10</v>
      </c>
      <c r="E31" s="123">
        <f>Tabel3912[[#This Row],[Aantallen]]*Tabel3912[[#This Row],[Prijs]]</f>
        <v>10</v>
      </c>
    </row>
    <row r="32" spans="1:5" x14ac:dyDescent="0.15">
      <c r="A32" s="208" t="s">
        <v>86</v>
      </c>
      <c r="B32" s="100"/>
      <c r="C32" s="100"/>
      <c r="D32" s="118"/>
      <c r="E32" s="119"/>
    </row>
    <row r="33" spans="1:5" x14ac:dyDescent="0.15">
      <c r="A33" s="208"/>
      <c r="B33" s="120" t="s">
        <v>53</v>
      </c>
      <c r="C33" s="46"/>
      <c r="D33" s="47"/>
      <c r="E33" s="121"/>
    </row>
    <row r="34" spans="1:5" x14ac:dyDescent="0.15">
      <c r="B34" s="45" t="s">
        <v>54</v>
      </c>
      <c r="C34" s="122">
        <v>1</v>
      </c>
      <c r="D34" s="113">
        <v>10</v>
      </c>
      <c r="E34" s="123">
        <f>Tabel3912[[#This Row],[Aantallen]]*Tabel3912[[#This Row],[Prijs]]</f>
        <v>10</v>
      </c>
    </row>
    <row r="35" spans="1:5" x14ac:dyDescent="0.15">
      <c r="B35" s="45" t="s">
        <v>55</v>
      </c>
      <c r="C35" s="122">
        <v>1</v>
      </c>
      <c r="D35" s="113">
        <v>10</v>
      </c>
      <c r="E35" s="123">
        <f>Tabel3912[[#This Row],[Aantallen]]*Tabel3912[[#This Row],[Prijs]]</f>
        <v>10</v>
      </c>
    </row>
    <row r="36" spans="1:5" x14ac:dyDescent="0.15">
      <c r="A36" s="208" t="s">
        <v>87</v>
      </c>
      <c r="B36" s="100"/>
      <c r="C36" s="100"/>
      <c r="D36" s="118"/>
      <c r="E36" s="118"/>
    </row>
    <row r="37" spans="1:5" x14ac:dyDescent="0.15">
      <c r="A37" s="208"/>
      <c r="B37" s="120" t="s">
        <v>77</v>
      </c>
      <c r="C37" s="46"/>
      <c r="D37" s="47"/>
      <c r="E37" s="47"/>
    </row>
    <row r="38" spans="1:5" ht="28" x14ac:dyDescent="0.15">
      <c r="B38" s="95" t="s">
        <v>169</v>
      </c>
      <c r="C38" s="98"/>
      <c r="D38" s="96"/>
      <c r="E38" s="99">
        <f>'Overige kosten A12, B4, C9, D4'!K33</f>
        <v>10</v>
      </c>
    </row>
    <row r="39" spans="1:5" ht="14" x14ac:dyDescent="0.15">
      <c r="B39" s="38" t="s">
        <v>139</v>
      </c>
      <c r="C39" s="39"/>
      <c r="D39" s="39"/>
      <c r="E39" s="116">
        <f>SUBTOTAL(109,E23:E38)</f>
        <v>50</v>
      </c>
    </row>
    <row r="40" spans="1:5" ht="15" thickBot="1" x14ac:dyDescent="0.2">
      <c r="B40" s="51"/>
      <c r="C40" s="52"/>
      <c r="D40" s="52"/>
      <c r="E40" s="117"/>
    </row>
    <row r="41" spans="1:5" s="25" customFormat="1" ht="17" thickBot="1" x14ac:dyDescent="0.25">
      <c r="B41" s="31" t="s">
        <v>140</v>
      </c>
      <c r="C41" s="124" t="s">
        <v>72</v>
      </c>
      <c r="D41" s="124" t="s">
        <v>112</v>
      </c>
      <c r="E41" s="125" t="s">
        <v>111</v>
      </c>
    </row>
    <row r="42" spans="1:5" x14ac:dyDescent="0.15">
      <c r="A42" s="208" t="s">
        <v>98</v>
      </c>
      <c r="B42" s="126"/>
      <c r="C42" s="100"/>
      <c r="D42" s="118"/>
      <c r="E42" s="119"/>
    </row>
    <row r="43" spans="1:5" x14ac:dyDescent="0.15">
      <c r="A43" s="208"/>
      <c r="B43" s="127" t="s">
        <v>37</v>
      </c>
      <c r="C43" s="46"/>
      <c r="D43" s="47"/>
      <c r="E43" s="121"/>
    </row>
    <row r="44" spans="1:5" ht="14" x14ac:dyDescent="0.15">
      <c r="B44" s="44" t="s">
        <v>184</v>
      </c>
      <c r="C44" s="90">
        <v>2</v>
      </c>
      <c r="D44" s="111">
        <v>10</v>
      </c>
      <c r="E44" s="112">
        <f>Tabel1311[[#This Row],[Aantallen]]*Tabel1311[[#This Row],[Prijs]]</f>
        <v>20</v>
      </c>
    </row>
    <row r="45" spans="1:5" x14ac:dyDescent="0.15">
      <c r="B45" s="45" t="s">
        <v>73</v>
      </c>
      <c r="C45" s="90">
        <v>2</v>
      </c>
      <c r="D45" s="113">
        <v>10</v>
      </c>
      <c r="E45" s="114">
        <f>Tabel1311[[#This Row],[Aantallen]]*Tabel1311[[#This Row],[Prijs]]</f>
        <v>20</v>
      </c>
    </row>
    <row r="46" spans="1:5" x14ac:dyDescent="0.15">
      <c r="B46" s="45" t="s">
        <v>38</v>
      </c>
      <c r="C46" s="90">
        <v>2</v>
      </c>
      <c r="D46" s="113">
        <v>10</v>
      </c>
      <c r="E46" s="114">
        <f>Tabel1311[[#This Row],[Aantallen]]*Tabel1311[[#This Row],[Prijs]]</f>
        <v>20</v>
      </c>
    </row>
    <row r="47" spans="1:5" x14ac:dyDescent="0.15">
      <c r="B47" s="45" t="s">
        <v>39</v>
      </c>
      <c r="C47" s="90">
        <v>2</v>
      </c>
      <c r="D47" s="113">
        <v>10</v>
      </c>
      <c r="E47" s="114">
        <f>Tabel1311[[#This Row],[Aantallen]]*Tabel1311[[#This Row],[Prijs]]</f>
        <v>20</v>
      </c>
    </row>
    <row r="48" spans="1:5" x14ac:dyDescent="0.15">
      <c r="B48" s="45" t="s">
        <v>40</v>
      </c>
      <c r="C48" s="90">
        <v>2</v>
      </c>
      <c r="D48" s="113">
        <v>10</v>
      </c>
      <c r="E48" s="114">
        <f>Tabel1311[[#This Row],[Aantallen]]*Tabel1311[[#This Row],[Prijs]]</f>
        <v>20</v>
      </c>
    </row>
    <row r="49" spans="1:5" x14ac:dyDescent="0.15">
      <c r="B49" s="45" t="s">
        <v>68</v>
      </c>
      <c r="C49" s="90">
        <v>2</v>
      </c>
      <c r="D49" s="128">
        <v>10</v>
      </c>
      <c r="E49" s="129">
        <f>Tabel1311[[#This Row],[Aantallen]]*Tabel1311[[#This Row],[Prijs]]</f>
        <v>20</v>
      </c>
    </row>
    <row r="50" spans="1:5" x14ac:dyDescent="0.15">
      <c r="A50" s="208" t="s">
        <v>99</v>
      </c>
      <c r="B50" s="130"/>
      <c r="C50" s="100"/>
      <c r="D50" s="118"/>
      <c r="E50" s="119"/>
    </row>
    <row r="51" spans="1:5" x14ac:dyDescent="0.15">
      <c r="A51" s="208"/>
      <c r="B51" s="127" t="s">
        <v>41</v>
      </c>
      <c r="C51" s="46"/>
      <c r="D51" s="47"/>
      <c r="E51" s="121"/>
    </row>
    <row r="52" spans="1:5" ht="14" x14ac:dyDescent="0.15">
      <c r="B52" s="44" t="s">
        <v>185</v>
      </c>
      <c r="C52" s="90">
        <v>2</v>
      </c>
      <c r="D52" s="111">
        <v>10</v>
      </c>
      <c r="E52" s="112">
        <f>Tabel1311[[#This Row],[Aantallen]]*Tabel1311[[#This Row],[Prijs]]</f>
        <v>20</v>
      </c>
    </row>
    <row r="53" spans="1:5" x14ac:dyDescent="0.15">
      <c r="B53" s="45" t="s">
        <v>73</v>
      </c>
      <c r="C53" s="90">
        <v>2</v>
      </c>
      <c r="D53" s="113">
        <v>10</v>
      </c>
      <c r="E53" s="114">
        <f>Tabel1311[[#This Row],[Aantallen]]*Tabel1311[[#This Row],[Prijs]]</f>
        <v>20</v>
      </c>
    </row>
    <row r="54" spans="1:5" x14ac:dyDescent="0.15">
      <c r="B54" s="45" t="s">
        <v>38</v>
      </c>
      <c r="C54" s="90">
        <v>2</v>
      </c>
      <c r="D54" s="113">
        <v>10</v>
      </c>
      <c r="E54" s="114">
        <f>Tabel1311[[#This Row],[Aantallen]]*Tabel1311[[#This Row],[Prijs]]</f>
        <v>20</v>
      </c>
    </row>
    <row r="55" spans="1:5" x14ac:dyDescent="0.15">
      <c r="B55" s="45" t="s">
        <v>39</v>
      </c>
      <c r="C55" s="90">
        <v>2</v>
      </c>
      <c r="D55" s="113">
        <v>10</v>
      </c>
      <c r="E55" s="114">
        <f>Tabel1311[[#This Row],[Aantallen]]*Tabel1311[[#This Row],[Prijs]]</f>
        <v>20</v>
      </c>
    </row>
    <row r="56" spans="1:5" x14ac:dyDescent="0.15">
      <c r="B56" s="45" t="s">
        <v>40</v>
      </c>
      <c r="C56" s="90">
        <v>2</v>
      </c>
      <c r="D56" s="113">
        <v>10</v>
      </c>
      <c r="E56" s="114">
        <f>Tabel1311[[#This Row],[Aantallen]]*Tabel1311[[#This Row],[Prijs]]</f>
        <v>20</v>
      </c>
    </row>
    <row r="57" spans="1:5" x14ac:dyDescent="0.15">
      <c r="B57" s="45" t="s">
        <v>68</v>
      </c>
      <c r="C57" s="90">
        <v>2</v>
      </c>
      <c r="D57" s="128">
        <v>10</v>
      </c>
      <c r="E57" s="129">
        <f>Tabel1311[[#This Row],[Aantallen]]*Tabel1311[[#This Row],[Prijs]]</f>
        <v>20</v>
      </c>
    </row>
    <row r="58" spans="1:5" x14ac:dyDescent="0.15">
      <c r="A58" s="208" t="s">
        <v>100</v>
      </c>
      <c r="B58" s="131"/>
      <c r="C58" s="100"/>
      <c r="D58" s="118"/>
      <c r="E58" s="119"/>
    </row>
    <row r="59" spans="1:5" x14ac:dyDescent="0.15">
      <c r="A59" s="208"/>
      <c r="B59" s="132" t="s">
        <v>42</v>
      </c>
      <c r="C59" s="46"/>
      <c r="D59" s="47"/>
      <c r="E59" s="121"/>
    </row>
    <row r="60" spans="1:5" ht="28" x14ac:dyDescent="0.15">
      <c r="B60" s="44" t="s">
        <v>43</v>
      </c>
      <c r="C60" s="93">
        <v>1</v>
      </c>
      <c r="D60" s="133">
        <v>10</v>
      </c>
      <c r="E60" s="134">
        <f>Tabel1311[[#This Row],[Aantallen]]*Tabel1311[[#This Row],[Prijs]]</f>
        <v>10</v>
      </c>
    </row>
    <row r="61" spans="1:5" x14ac:dyDescent="0.15">
      <c r="A61" s="208" t="s">
        <v>101</v>
      </c>
      <c r="B61" s="131"/>
      <c r="C61" s="100"/>
      <c r="D61" s="118"/>
      <c r="E61" s="119"/>
    </row>
    <row r="62" spans="1:5" x14ac:dyDescent="0.15">
      <c r="A62" s="208"/>
      <c r="B62" s="132" t="s">
        <v>44</v>
      </c>
      <c r="C62" s="46"/>
      <c r="D62" s="47"/>
      <c r="E62" s="121"/>
    </row>
    <row r="63" spans="1:5" ht="42" x14ac:dyDescent="0.15">
      <c r="B63" s="135" t="s">
        <v>45</v>
      </c>
      <c r="C63" s="93">
        <v>0</v>
      </c>
      <c r="D63" s="133">
        <v>10</v>
      </c>
      <c r="E63" s="134">
        <f>Tabel1311[[#This Row],[Aantallen]]*Tabel1311[[#This Row],[Prijs]]</f>
        <v>0</v>
      </c>
    </row>
    <row r="64" spans="1:5" x14ac:dyDescent="0.15">
      <c r="A64" s="208" t="s">
        <v>102</v>
      </c>
      <c r="B64" s="100"/>
      <c r="C64" s="100"/>
      <c r="D64" s="118"/>
      <c r="E64" s="119"/>
    </row>
    <row r="65" spans="1:5" x14ac:dyDescent="0.15">
      <c r="A65" s="208"/>
      <c r="B65" s="120" t="s">
        <v>46</v>
      </c>
      <c r="C65" s="46"/>
      <c r="D65" s="47"/>
      <c r="E65" s="121"/>
    </row>
    <row r="66" spans="1:5" x14ac:dyDescent="0.15">
      <c r="B66" s="136" t="s">
        <v>47</v>
      </c>
      <c r="C66" s="93">
        <v>0</v>
      </c>
      <c r="D66" s="111">
        <v>10</v>
      </c>
      <c r="E66" s="112">
        <f>Tabel1311[[#This Row],[Aantallen]]*Tabel1311[[#This Row],[Prijs]]</f>
        <v>0</v>
      </c>
    </row>
    <row r="67" spans="1:5" x14ac:dyDescent="0.15">
      <c r="A67" s="208" t="s">
        <v>103</v>
      </c>
      <c r="B67" s="100"/>
      <c r="C67" s="100"/>
      <c r="D67" s="118"/>
      <c r="E67" s="119"/>
    </row>
    <row r="68" spans="1:5" x14ac:dyDescent="0.15">
      <c r="A68" s="208"/>
      <c r="B68" s="120" t="s">
        <v>69</v>
      </c>
      <c r="C68" s="46"/>
      <c r="D68" s="47"/>
      <c r="E68" s="121"/>
    </row>
    <row r="69" spans="1:5" x14ac:dyDescent="0.15">
      <c r="B69" s="45" t="s">
        <v>74</v>
      </c>
      <c r="C69" s="91">
        <v>2</v>
      </c>
      <c r="D69" s="113">
        <v>10</v>
      </c>
      <c r="E69" s="114">
        <f>Tabel1311[[#This Row],[Aantallen]]*Tabel1311[[#This Row],[Prijs]]</f>
        <v>20</v>
      </c>
    </row>
    <row r="70" spans="1:5" x14ac:dyDescent="0.15">
      <c r="B70" s="45" t="s">
        <v>48</v>
      </c>
      <c r="C70" s="91">
        <v>2</v>
      </c>
      <c r="D70" s="113">
        <v>10</v>
      </c>
      <c r="E70" s="114">
        <f>Tabel1311[[#This Row],[Aantallen]]*Tabel1311[[#This Row],[Prijs]]</f>
        <v>20</v>
      </c>
    </row>
    <row r="71" spans="1:5" x14ac:dyDescent="0.15">
      <c r="A71" s="208" t="s">
        <v>104</v>
      </c>
      <c r="B71" s="100"/>
      <c r="C71" s="100"/>
      <c r="D71" s="118"/>
      <c r="E71" s="119"/>
    </row>
    <row r="72" spans="1:5" x14ac:dyDescent="0.15">
      <c r="A72" s="208"/>
      <c r="B72" s="120" t="s">
        <v>83</v>
      </c>
      <c r="C72" s="46"/>
      <c r="D72" s="47"/>
      <c r="E72" s="121"/>
    </row>
    <row r="73" spans="1:5" x14ac:dyDescent="0.15">
      <c r="B73" s="45" t="s">
        <v>70</v>
      </c>
      <c r="C73" s="91">
        <v>9</v>
      </c>
      <c r="D73" s="113">
        <v>10</v>
      </c>
      <c r="E73" s="114">
        <f>Tabel1311[[#This Row],[Aantallen]]*Tabel1311[[#This Row],[Prijs]]</f>
        <v>90</v>
      </c>
    </row>
    <row r="74" spans="1:5" x14ac:dyDescent="0.15">
      <c r="B74" s="45" t="s">
        <v>71</v>
      </c>
      <c r="C74" s="91">
        <v>26</v>
      </c>
      <c r="D74" s="113">
        <v>10</v>
      </c>
      <c r="E74" s="114">
        <f>Tabel1311[[#This Row],[Aantallen]]*Tabel1311[[#This Row],[Prijs]]</f>
        <v>260</v>
      </c>
    </row>
    <row r="75" spans="1:5" x14ac:dyDescent="0.15">
      <c r="A75" s="208" t="s">
        <v>105</v>
      </c>
      <c r="B75" s="100"/>
      <c r="C75" s="100"/>
      <c r="D75" s="118"/>
      <c r="E75" s="119"/>
    </row>
    <row r="76" spans="1:5" x14ac:dyDescent="0.15">
      <c r="A76" s="208"/>
      <c r="B76" s="120" t="s">
        <v>75</v>
      </c>
      <c r="C76" s="46"/>
      <c r="D76" s="47"/>
      <c r="E76" s="121"/>
    </row>
    <row r="77" spans="1:5" x14ac:dyDescent="0.15">
      <c r="B77" s="45" t="s">
        <v>76</v>
      </c>
      <c r="C77" s="159">
        <v>1</v>
      </c>
      <c r="D77" s="113">
        <v>10</v>
      </c>
      <c r="E77" s="114">
        <f>Tabel1311[[#This Row],[Aantallen]]*Tabel1311[[#This Row],[Prijs]]</f>
        <v>10</v>
      </c>
    </row>
    <row r="78" spans="1:5" x14ac:dyDescent="0.15">
      <c r="B78" s="45" t="s">
        <v>120</v>
      </c>
      <c r="C78" s="159">
        <v>1</v>
      </c>
      <c r="D78" s="113">
        <v>10</v>
      </c>
      <c r="E78" s="114">
        <f>Tabel1311[[#This Row],[Aantallen]]*Tabel1311[[#This Row],[Prijs]]</f>
        <v>10</v>
      </c>
    </row>
    <row r="79" spans="1:5" x14ac:dyDescent="0.15">
      <c r="A79" s="208" t="s">
        <v>106</v>
      </c>
      <c r="B79" s="100"/>
      <c r="C79" s="100"/>
      <c r="D79" s="118"/>
      <c r="E79" s="119"/>
    </row>
    <row r="80" spans="1:5" x14ac:dyDescent="0.15">
      <c r="A80" s="208"/>
      <c r="B80" s="120" t="s">
        <v>77</v>
      </c>
      <c r="C80" s="46"/>
      <c r="D80" s="47"/>
      <c r="E80" s="121"/>
    </row>
    <row r="81" spans="1:24" ht="28" x14ac:dyDescent="0.15">
      <c r="B81" s="95" t="s">
        <v>169</v>
      </c>
      <c r="C81" s="93"/>
      <c r="D81" s="96"/>
      <c r="E81" s="101">
        <f>'Overige kosten A12, B4, C9, D4'!K48</f>
        <v>0</v>
      </c>
    </row>
    <row r="82" spans="1:24" ht="15" thickBot="1" x14ac:dyDescent="0.2">
      <c r="B82" s="32" t="s">
        <v>125</v>
      </c>
      <c r="C82" s="33"/>
      <c r="D82" s="33"/>
      <c r="E82" s="84">
        <f>SUBTOTAL(109,E42:E81)</f>
        <v>660</v>
      </c>
    </row>
    <row r="84" spans="1:24" ht="14" thickBot="1" x14ac:dyDescent="0.2"/>
    <row r="85" spans="1:24" ht="16" x14ac:dyDescent="0.2">
      <c r="B85" s="31" t="s">
        <v>128</v>
      </c>
      <c r="C85" s="41"/>
      <c r="D85" s="207">
        <v>2023</v>
      </c>
      <c r="E85" s="207"/>
      <c r="F85" s="207">
        <v>2024</v>
      </c>
      <c r="G85" s="207"/>
      <c r="H85" s="207">
        <v>2025</v>
      </c>
      <c r="I85" s="207"/>
      <c r="J85" s="207">
        <v>2026</v>
      </c>
      <c r="K85" s="207"/>
      <c r="L85" s="207">
        <v>2027</v>
      </c>
      <c r="M85" s="207"/>
      <c r="N85" s="207">
        <v>2028</v>
      </c>
      <c r="O85" s="207"/>
      <c r="P85" s="207">
        <v>2029</v>
      </c>
      <c r="Q85" s="207"/>
      <c r="R85" s="207">
        <v>2030</v>
      </c>
      <c r="S85" s="207"/>
      <c r="T85" s="41">
        <v>2031</v>
      </c>
      <c r="U85" s="41"/>
      <c r="V85" s="207">
        <v>2032</v>
      </c>
      <c r="W85" s="207"/>
      <c r="X85" s="137" t="s">
        <v>111</v>
      </c>
    </row>
    <row r="86" spans="1:24" ht="14" thickBot="1" x14ac:dyDescent="0.2">
      <c r="B86" s="42"/>
      <c r="C86" s="39" t="s">
        <v>79</v>
      </c>
      <c r="D86" s="39" t="s">
        <v>80</v>
      </c>
      <c r="E86" s="39" t="s">
        <v>81</v>
      </c>
      <c r="F86" s="39" t="s">
        <v>80</v>
      </c>
      <c r="G86" s="39" t="s">
        <v>81</v>
      </c>
      <c r="H86" s="39" t="s">
        <v>80</v>
      </c>
      <c r="I86" s="39" t="s">
        <v>81</v>
      </c>
      <c r="J86" s="39" t="s">
        <v>80</v>
      </c>
      <c r="K86" s="39" t="s">
        <v>81</v>
      </c>
      <c r="L86" s="39" t="s">
        <v>80</v>
      </c>
      <c r="M86" s="39" t="s">
        <v>81</v>
      </c>
      <c r="N86" s="39" t="s">
        <v>80</v>
      </c>
      <c r="O86" s="39" t="s">
        <v>81</v>
      </c>
      <c r="P86" s="39" t="s">
        <v>80</v>
      </c>
      <c r="Q86" s="39" t="s">
        <v>81</v>
      </c>
      <c r="R86" s="39" t="s">
        <v>80</v>
      </c>
      <c r="S86" s="39" t="s">
        <v>81</v>
      </c>
      <c r="T86" s="39" t="s">
        <v>80</v>
      </c>
      <c r="U86" s="39" t="s">
        <v>81</v>
      </c>
      <c r="V86" s="39" t="s">
        <v>80</v>
      </c>
      <c r="W86" s="39" t="s">
        <v>81</v>
      </c>
      <c r="X86" s="138"/>
    </row>
    <row r="87" spans="1:24" x14ac:dyDescent="0.15">
      <c r="A87" s="56" t="s">
        <v>115</v>
      </c>
      <c r="B87" s="139" t="s">
        <v>56</v>
      </c>
      <c r="C87" s="140"/>
      <c r="D87" s="169"/>
      <c r="E87" s="141"/>
      <c r="F87" s="165"/>
      <c r="G87" s="141"/>
      <c r="H87" s="163"/>
      <c r="I87" s="141"/>
      <c r="J87" s="163"/>
      <c r="K87" s="141"/>
      <c r="L87" s="163"/>
      <c r="M87" s="141"/>
      <c r="N87" s="163"/>
      <c r="O87" s="141"/>
      <c r="P87" s="163"/>
      <c r="Q87" s="141"/>
      <c r="R87" s="163"/>
      <c r="S87" s="141"/>
      <c r="T87" s="163"/>
      <c r="U87" s="141"/>
      <c r="V87" s="163"/>
      <c r="W87" s="141"/>
      <c r="X87" s="142"/>
    </row>
    <row r="88" spans="1:24" x14ac:dyDescent="0.15">
      <c r="B88" s="57" t="s">
        <v>57</v>
      </c>
      <c r="C88" s="143">
        <v>0</v>
      </c>
      <c r="D88" s="169"/>
      <c r="E88" s="141">
        <f>D88*$C$88</f>
        <v>0</v>
      </c>
      <c r="F88" s="166"/>
      <c r="G88" s="141">
        <f>F88*$C$88</f>
        <v>0</v>
      </c>
      <c r="H88" s="164"/>
      <c r="I88" s="141">
        <f>H88*$C$88</f>
        <v>0</v>
      </c>
      <c r="J88" s="164"/>
      <c r="K88" s="141">
        <f>J88*$C$88</f>
        <v>0</v>
      </c>
      <c r="L88" s="164"/>
      <c r="M88" s="141">
        <f>L88*$C$88</f>
        <v>0</v>
      </c>
      <c r="N88" s="164"/>
      <c r="O88" s="141">
        <f>N88*$C$88</f>
        <v>0</v>
      </c>
      <c r="P88" s="164"/>
      <c r="Q88" s="141">
        <f>P88*$C$88</f>
        <v>0</v>
      </c>
      <c r="R88" s="164"/>
      <c r="S88" s="141">
        <f>R88*$C$88</f>
        <v>0</v>
      </c>
      <c r="T88" s="164"/>
      <c r="U88" s="141">
        <f>T88*$C$88</f>
        <v>0</v>
      </c>
      <c r="V88" s="164"/>
      <c r="W88" s="141">
        <f>V88*$C$88</f>
        <v>0</v>
      </c>
      <c r="X88" s="142">
        <f>W88+U88+S88+Q88+O88+M88+K88+I88+G88+E88</f>
        <v>0</v>
      </c>
    </row>
    <row r="89" spans="1:24" x14ac:dyDescent="0.15">
      <c r="B89" s="57" t="s">
        <v>58</v>
      </c>
      <c r="C89" s="143">
        <v>0</v>
      </c>
      <c r="D89" s="169"/>
      <c r="E89" s="141">
        <f>D89*$C$89</f>
        <v>0</v>
      </c>
      <c r="F89" s="166"/>
      <c r="G89" s="141">
        <f>F89*$C$89</f>
        <v>0</v>
      </c>
      <c r="H89" s="164"/>
      <c r="I89" s="141">
        <f>H89*$C$89</f>
        <v>0</v>
      </c>
      <c r="J89" s="164"/>
      <c r="K89" s="141">
        <f>J89*$C$89</f>
        <v>0</v>
      </c>
      <c r="L89" s="164"/>
      <c r="M89" s="141">
        <f>L89*$C$89</f>
        <v>0</v>
      </c>
      <c r="N89" s="164"/>
      <c r="O89" s="141">
        <f>N89*$C$89</f>
        <v>0</v>
      </c>
      <c r="P89" s="164"/>
      <c r="Q89" s="141">
        <f>P89*$C$89</f>
        <v>0</v>
      </c>
      <c r="R89" s="164"/>
      <c r="S89" s="141">
        <f>R89*$C$89</f>
        <v>0</v>
      </c>
      <c r="T89" s="164"/>
      <c r="U89" s="141">
        <f>T89*$C$89</f>
        <v>0</v>
      </c>
      <c r="V89" s="164"/>
      <c r="W89" s="141">
        <f>V89*$C$89</f>
        <v>0</v>
      </c>
      <c r="X89" s="142">
        <f t="shared" ref="X89:X106" si="0">W89+U89+S89+Q89+O89+M89+K89+I89+G89+E89</f>
        <v>0</v>
      </c>
    </row>
    <row r="90" spans="1:24" x14ac:dyDescent="0.15">
      <c r="B90" s="57" t="s">
        <v>59</v>
      </c>
      <c r="C90" s="143">
        <v>0</v>
      </c>
      <c r="D90" s="169"/>
      <c r="E90" s="141">
        <f>D90*$C$90</f>
        <v>0</v>
      </c>
      <c r="F90" s="166"/>
      <c r="G90" s="141">
        <f>F90*$C$90</f>
        <v>0</v>
      </c>
      <c r="H90" s="164"/>
      <c r="I90" s="141">
        <f>H90*$C$90</f>
        <v>0</v>
      </c>
      <c r="J90" s="164"/>
      <c r="K90" s="141">
        <f>J90*$C$90</f>
        <v>0</v>
      </c>
      <c r="L90" s="164"/>
      <c r="M90" s="141">
        <f>L90*$C$90</f>
        <v>0</v>
      </c>
      <c r="N90" s="164"/>
      <c r="O90" s="141">
        <f>N90*$C$90</f>
        <v>0</v>
      </c>
      <c r="P90" s="164"/>
      <c r="Q90" s="141">
        <f>P90*$C$90</f>
        <v>0</v>
      </c>
      <c r="R90" s="164"/>
      <c r="S90" s="141">
        <f>R90*$C$90</f>
        <v>0</v>
      </c>
      <c r="T90" s="164"/>
      <c r="U90" s="141">
        <f>T90*$C$90</f>
        <v>0</v>
      </c>
      <c r="V90" s="164"/>
      <c r="W90" s="141">
        <f>V90*$C$90</f>
        <v>0</v>
      </c>
      <c r="X90" s="142">
        <f t="shared" si="0"/>
        <v>0</v>
      </c>
    </row>
    <row r="91" spans="1:24" x14ac:dyDescent="0.15">
      <c r="A91" s="208" t="s">
        <v>116</v>
      </c>
      <c r="B91" s="100"/>
      <c r="C91" s="144"/>
      <c r="D91" s="169"/>
      <c r="E91" s="141"/>
      <c r="F91" s="166"/>
      <c r="G91" s="141"/>
      <c r="H91" s="164"/>
      <c r="I91" s="141"/>
      <c r="J91" s="164"/>
      <c r="K91" s="141"/>
      <c r="L91" s="164"/>
      <c r="M91" s="141"/>
      <c r="N91" s="164"/>
      <c r="O91" s="141"/>
      <c r="P91" s="164"/>
      <c r="Q91" s="141"/>
      <c r="R91" s="164"/>
      <c r="S91" s="141"/>
      <c r="T91" s="164"/>
      <c r="U91" s="141"/>
      <c r="V91" s="164"/>
      <c r="W91" s="141"/>
      <c r="X91" s="142"/>
    </row>
    <row r="92" spans="1:24" x14ac:dyDescent="0.15">
      <c r="A92" s="208"/>
      <c r="B92" s="83" t="s">
        <v>60</v>
      </c>
      <c r="C92" s="144"/>
      <c r="D92" s="169" t="s">
        <v>78</v>
      </c>
      <c r="E92" s="141" t="s">
        <v>78</v>
      </c>
      <c r="F92" s="166" t="s">
        <v>78</v>
      </c>
      <c r="G92" s="141" t="s">
        <v>78</v>
      </c>
      <c r="H92" s="164"/>
      <c r="I92" s="141"/>
      <c r="J92" s="164"/>
      <c r="K92" s="141"/>
      <c r="L92" s="164"/>
      <c r="M92" s="141"/>
      <c r="N92" s="164"/>
      <c r="O92" s="141"/>
      <c r="P92" s="164"/>
      <c r="Q92" s="141"/>
      <c r="R92" s="164"/>
      <c r="S92" s="141"/>
      <c r="T92" s="164"/>
      <c r="U92" s="141"/>
      <c r="V92" s="164"/>
      <c r="W92" s="141"/>
      <c r="X92" s="142"/>
    </row>
    <row r="93" spans="1:24" x14ac:dyDescent="0.15">
      <c r="B93" s="57" t="s">
        <v>161</v>
      </c>
      <c r="C93" s="144"/>
      <c r="D93" s="172">
        <v>10</v>
      </c>
      <c r="E93" s="145">
        <v>0</v>
      </c>
      <c r="F93" s="173"/>
      <c r="G93" s="145">
        <v>0</v>
      </c>
      <c r="H93" s="174">
        <v>10</v>
      </c>
      <c r="I93" s="145">
        <v>0</v>
      </c>
      <c r="J93" s="174">
        <v>10</v>
      </c>
      <c r="K93" s="145">
        <v>0</v>
      </c>
      <c r="L93" s="174">
        <v>10</v>
      </c>
      <c r="M93" s="145">
        <v>0</v>
      </c>
      <c r="N93" s="174">
        <v>10</v>
      </c>
      <c r="O93" s="145">
        <v>0</v>
      </c>
      <c r="P93" s="174">
        <v>10</v>
      </c>
      <c r="Q93" s="145">
        <v>0</v>
      </c>
      <c r="R93" s="174">
        <v>10</v>
      </c>
      <c r="S93" s="145">
        <v>0</v>
      </c>
      <c r="T93" s="174">
        <v>10</v>
      </c>
      <c r="U93" s="145">
        <v>0</v>
      </c>
      <c r="V93" s="174">
        <v>10</v>
      </c>
      <c r="W93" s="145">
        <v>0</v>
      </c>
      <c r="X93" s="142">
        <f t="shared" si="0"/>
        <v>0</v>
      </c>
    </row>
    <row r="94" spans="1:24" x14ac:dyDescent="0.15">
      <c r="B94" s="57" t="s">
        <v>162</v>
      </c>
      <c r="C94" s="144">
        <v>50</v>
      </c>
      <c r="D94" s="170">
        <v>10</v>
      </c>
      <c r="E94" s="145">
        <f t="shared" ref="E94:W96" si="1">D94*$C94</f>
        <v>500</v>
      </c>
      <c r="F94" s="167"/>
      <c r="G94" s="145">
        <f t="shared" si="1"/>
        <v>0</v>
      </c>
      <c r="H94" s="164">
        <v>20</v>
      </c>
      <c r="I94" s="145">
        <f t="shared" si="1"/>
        <v>1000</v>
      </c>
      <c r="J94" s="164">
        <v>20</v>
      </c>
      <c r="K94" s="145">
        <f t="shared" si="1"/>
        <v>1000</v>
      </c>
      <c r="L94" s="164">
        <v>20</v>
      </c>
      <c r="M94" s="145">
        <f t="shared" si="1"/>
        <v>1000</v>
      </c>
      <c r="N94" s="164">
        <v>20</v>
      </c>
      <c r="O94" s="145">
        <f t="shared" si="1"/>
        <v>1000</v>
      </c>
      <c r="P94" s="164">
        <v>20</v>
      </c>
      <c r="Q94" s="145">
        <f t="shared" si="1"/>
        <v>1000</v>
      </c>
      <c r="R94" s="164">
        <v>20</v>
      </c>
      <c r="S94" s="145">
        <f t="shared" si="1"/>
        <v>1000</v>
      </c>
      <c r="T94" s="164">
        <v>20</v>
      </c>
      <c r="U94" s="145">
        <f t="shared" si="1"/>
        <v>1000</v>
      </c>
      <c r="V94" s="164">
        <v>20</v>
      </c>
      <c r="W94" s="145">
        <f t="shared" si="1"/>
        <v>1000</v>
      </c>
      <c r="X94" s="142">
        <f t="shared" si="0"/>
        <v>8500</v>
      </c>
    </row>
    <row r="95" spans="1:24" x14ac:dyDescent="0.15">
      <c r="B95" s="57" t="s">
        <v>163</v>
      </c>
      <c r="C95" s="144"/>
      <c r="D95" s="172">
        <v>10</v>
      </c>
      <c r="E95" s="145">
        <v>0</v>
      </c>
      <c r="F95" s="173"/>
      <c r="G95" s="145">
        <v>0</v>
      </c>
      <c r="H95" s="174"/>
      <c r="I95" s="145">
        <v>0</v>
      </c>
      <c r="J95" s="174"/>
      <c r="K95" s="145">
        <v>0</v>
      </c>
      <c r="L95" s="174"/>
      <c r="M95" s="145">
        <v>0</v>
      </c>
      <c r="N95" s="174"/>
      <c r="O95" s="145">
        <v>0</v>
      </c>
      <c r="P95" s="174"/>
      <c r="Q95" s="145">
        <v>0</v>
      </c>
      <c r="R95" s="174"/>
      <c r="S95" s="145">
        <v>0</v>
      </c>
      <c r="T95" s="174"/>
      <c r="U95" s="145">
        <v>0</v>
      </c>
      <c r="V95" s="174"/>
      <c r="W95" s="145">
        <v>0</v>
      </c>
      <c r="X95" s="142">
        <f t="shared" si="0"/>
        <v>0</v>
      </c>
    </row>
    <row r="96" spans="1:24" x14ac:dyDescent="0.15">
      <c r="B96" s="57" t="s">
        <v>164</v>
      </c>
      <c r="C96" s="144">
        <v>50</v>
      </c>
      <c r="D96" s="170">
        <v>10</v>
      </c>
      <c r="E96" s="145">
        <f t="shared" si="1"/>
        <v>500</v>
      </c>
      <c r="F96" s="167"/>
      <c r="G96" s="145">
        <f t="shared" si="1"/>
        <v>0</v>
      </c>
      <c r="H96" s="164"/>
      <c r="I96" s="145">
        <f t="shared" si="1"/>
        <v>0</v>
      </c>
      <c r="J96" s="164"/>
      <c r="K96" s="145">
        <f t="shared" si="1"/>
        <v>0</v>
      </c>
      <c r="L96" s="164"/>
      <c r="M96" s="145">
        <f t="shared" si="1"/>
        <v>0</v>
      </c>
      <c r="N96" s="164"/>
      <c r="O96" s="145">
        <f t="shared" si="1"/>
        <v>0</v>
      </c>
      <c r="P96" s="164"/>
      <c r="Q96" s="145">
        <f t="shared" si="1"/>
        <v>0</v>
      </c>
      <c r="R96" s="164"/>
      <c r="S96" s="145">
        <f t="shared" si="1"/>
        <v>0</v>
      </c>
      <c r="T96" s="164"/>
      <c r="U96" s="145">
        <f t="shared" si="1"/>
        <v>0</v>
      </c>
      <c r="V96" s="164"/>
      <c r="W96" s="145">
        <f t="shared" si="1"/>
        <v>0</v>
      </c>
      <c r="X96" s="142">
        <f t="shared" si="0"/>
        <v>500</v>
      </c>
    </row>
    <row r="97" spans="1:24" x14ac:dyDescent="0.15">
      <c r="A97" s="214" t="s">
        <v>117</v>
      </c>
      <c r="B97" s="100"/>
      <c r="C97" s="144"/>
      <c r="D97" s="169"/>
      <c r="E97" s="141"/>
      <c r="F97" s="166"/>
      <c r="G97" s="141"/>
      <c r="H97" s="164"/>
      <c r="I97" s="141"/>
      <c r="J97" s="164"/>
      <c r="K97" s="141"/>
      <c r="L97" s="164"/>
      <c r="M97" s="141"/>
      <c r="N97" s="164"/>
      <c r="O97" s="141"/>
      <c r="P97" s="164"/>
      <c r="Q97" s="141"/>
      <c r="R97" s="164"/>
      <c r="S97" s="141"/>
      <c r="T97" s="164"/>
      <c r="U97" s="141"/>
      <c r="V97" s="164"/>
      <c r="W97" s="141"/>
      <c r="X97" s="142"/>
    </row>
    <row r="98" spans="1:24" x14ac:dyDescent="0.15">
      <c r="A98" s="215"/>
      <c r="B98" s="146" t="s">
        <v>61</v>
      </c>
      <c r="C98" s="144"/>
      <c r="D98" s="169"/>
      <c r="E98" s="141"/>
      <c r="F98" s="166"/>
      <c r="G98" s="143"/>
      <c r="H98" s="164"/>
      <c r="I98" s="141"/>
      <c r="J98" s="164"/>
      <c r="K98" s="141"/>
      <c r="L98" s="164"/>
      <c r="M98" s="141"/>
      <c r="N98" s="164"/>
      <c r="O98" s="141"/>
      <c r="P98" s="164"/>
      <c r="Q98" s="141"/>
      <c r="R98" s="164"/>
      <c r="S98" s="141"/>
      <c r="T98" s="164"/>
      <c r="U98" s="141"/>
      <c r="V98" s="164"/>
      <c r="W98" s="141"/>
      <c r="X98" s="142"/>
    </row>
    <row r="99" spans="1:24" x14ac:dyDescent="0.15">
      <c r="B99" s="57" t="s">
        <v>161</v>
      </c>
      <c r="C99" s="144"/>
      <c r="D99" s="172" t="s">
        <v>78</v>
      </c>
      <c r="E99" s="102" t="s">
        <v>78</v>
      </c>
      <c r="F99" s="173" t="s">
        <v>78</v>
      </c>
      <c r="G99" s="104" t="s">
        <v>78</v>
      </c>
      <c r="H99" s="174"/>
      <c r="I99" s="141">
        <v>0</v>
      </c>
      <c r="J99" s="174"/>
      <c r="K99" s="141">
        <v>0</v>
      </c>
      <c r="L99" s="174"/>
      <c r="M99" s="141">
        <v>0</v>
      </c>
      <c r="N99" s="174"/>
      <c r="O99" s="141">
        <v>0</v>
      </c>
      <c r="P99" s="174"/>
      <c r="Q99" s="141">
        <v>0</v>
      </c>
      <c r="R99" s="174"/>
      <c r="S99" s="141">
        <v>0</v>
      </c>
      <c r="T99" s="174"/>
      <c r="U99" s="141">
        <v>0</v>
      </c>
      <c r="V99" s="174"/>
      <c r="W99" s="141">
        <v>0</v>
      </c>
      <c r="X99" s="142">
        <f>W99+U99+S99+Q99+O99+M99+K99+I99</f>
        <v>0</v>
      </c>
    </row>
    <row r="100" spans="1:24" x14ac:dyDescent="0.15">
      <c r="B100" s="57" t="s">
        <v>162</v>
      </c>
      <c r="C100" s="144">
        <v>0</v>
      </c>
      <c r="D100" s="171"/>
      <c r="E100" s="102"/>
      <c r="F100" s="168"/>
      <c r="G100" s="104"/>
      <c r="H100" s="164"/>
      <c r="I100" s="141">
        <f t="shared" ref="I100:W102" si="2">H100*$C100</f>
        <v>0</v>
      </c>
      <c r="J100" s="164"/>
      <c r="K100" s="141">
        <f t="shared" si="2"/>
        <v>0</v>
      </c>
      <c r="L100" s="164"/>
      <c r="M100" s="141">
        <f t="shared" si="2"/>
        <v>0</v>
      </c>
      <c r="N100" s="164"/>
      <c r="O100" s="141">
        <f t="shared" si="2"/>
        <v>0</v>
      </c>
      <c r="P100" s="164"/>
      <c r="Q100" s="141">
        <f t="shared" si="2"/>
        <v>0</v>
      </c>
      <c r="R100" s="164"/>
      <c r="S100" s="141">
        <f t="shared" si="2"/>
        <v>0</v>
      </c>
      <c r="T100" s="164"/>
      <c r="U100" s="141">
        <f t="shared" si="2"/>
        <v>0</v>
      </c>
      <c r="V100" s="164"/>
      <c r="W100" s="141">
        <f t="shared" si="2"/>
        <v>0</v>
      </c>
      <c r="X100" s="142">
        <f t="shared" ref="X100:X102" si="3">W100+U100+S100+Q100+O100+M100+K100+I100</f>
        <v>0</v>
      </c>
    </row>
    <row r="101" spans="1:24" x14ac:dyDescent="0.15">
      <c r="B101" s="57" t="s">
        <v>163</v>
      </c>
      <c r="C101" s="144"/>
      <c r="D101" s="172"/>
      <c r="E101" s="102"/>
      <c r="F101" s="173"/>
      <c r="G101" s="104"/>
      <c r="H101" s="174"/>
      <c r="I101" s="141">
        <v>0</v>
      </c>
      <c r="J101" s="174"/>
      <c r="K101" s="141">
        <v>0</v>
      </c>
      <c r="L101" s="174"/>
      <c r="M101" s="141">
        <v>0</v>
      </c>
      <c r="N101" s="174"/>
      <c r="O101" s="141">
        <v>0</v>
      </c>
      <c r="P101" s="174"/>
      <c r="Q101" s="141">
        <v>0</v>
      </c>
      <c r="R101" s="174"/>
      <c r="S101" s="141">
        <v>0</v>
      </c>
      <c r="T101" s="174"/>
      <c r="U101" s="141">
        <v>0</v>
      </c>
      <c r="V101" s="174"/>
      <c r="W101" s="141">
        <v>0</v>
      </c>
      <c r="X101" s="142">
        <f t="shared" si="3"/>
        <v>0</v>
      </c>
    </row>
    <row r="102" spans="1:24" x14ac:dyDescent="0.15">
      <c r="B102" s="57" t="s">
        <v>164</v>
      </c>
      <c r="C102" s="144">
        <v>0</v>
      </c>
      <c r="D102" s="171"/>
      <c r="E102" s="102" t="s">
        <v>78</v>
      </c>
      <c r="F102" s="168" t="s">
        <v>78</v>
      </c>
      <c r="G102" s="104" t="s">
        <v>78</v>
      </c>
      <c r="H102" s="164"/>
      <c r="I102" s="141">
        <f t="shared" si="2"/>
        <v>0</v>
      </c>
      <c r="J102" s="164"/>
      <c r="K102" s="141">
        <f t="shared" si="2"/>
        <v>0</v>
      </c>
      <c r="L102" s="164"/>
      <c r="M102" s="141">
        <f t="shared" si="2"/>
        <v>0</v>
      </c>
      <c r="N102" s="164"/>
      <c r="O102" s="141">
        <f t="shared" si="2"/>
        <v>0</v>
      </c>
      <c r="P102" s="164"/>
      <c r="Q102" s="141">
        <f t="shared" si="2"/>
        <v>0</v>
      </c>
      <c r="R102" s="164"/>
      <c r="S102" s="141">
        <f t="shared" si="2"/>
        <v>0</v>
      </c>
      <c r="T102" s="164"/>
      <c r="U102" s="141">
        <f t="shared" si="2"/>
        <v>0</v>
      </c>
      <c r="V102" s="164"/>
      <c r="W102" s="141">
        <f t="shared" si="2"/>
        <v>0</v>
      </c>
      <c r="X102" s="142">
        <f t="shared" si="3"/>
        <v>0</v>
      </c>
    </row>
    <row r="103" spans="1:24" x14ac:dyDescent="0.15">
      <c r="A103" s="208" t="s">
        <v>118</v>
      </c>
      <c r="B103" s="100"/>
      <c r="C103" s="144"/>
      <c r="D103" s="169"/>
      <c r="E103" s="141"/>
      <c r="F103" s="166"/>
      <c r="G103" s="143"/>
      <c r="H103" s="164"/>
      <c r="I103" s="141"/>
      <c r="J103" s="164"/>
      <c r="K103" s="141"/>
      <c r="L103" s="164"/>
      <c r="M103" s="141"/>
      <c r="N103" s="164"/>
      <c r="O103" s="141"/>
      <c r="P103" s="164"/>
      <c r="Q103" s="141"/>
      <c r="R103" s="164"/>
      <c r="S103" s="141"/>
      <c r="T103" s="164"/>
      <c r="U103" s="141"/>
      <c r="V103" s="164"/>
      <c r="W103" s="141"/>
      <c r="X103" s="142"/>
    </row>
    <row r="104" spans="1:24" x14ac:dyDescent="0.15">
      <c r="A104" s="208"/>
      <c r="B104" s="83" t="s">
        <v>108</v>
      </c>
      <c r="C104" s="144"/>
      <c r="D104" s="169"/>
      <c r="E104" s="141"/>
      <c r="F104" s="166"/>
      <c r="G104" s="143"/>
      <c r="H104" s="164"/>
      <c r="I104" s="141"/>
      <c r="J104" s="164"/>
      <c r="K104" s="141"/>
      <c r="L104" s="164"/>
      <c r="M104" s="141"/>
      <c r="N104" s="164"/>
      <c r="O104" s="141"/>
      <c r="P104" s="164"/>
      <c r="Q104" s="141"/>
      <c r="R104" s="164"/>
      <c r="S104" s="141"/>
      <c r="T104" s="164"/>
      <c r="U104" s="141"/>
      <c r="V104" s="164"/>
      <c r="W104" s="141"/>
      <c r="X104" s="142"/>
    </row>
    <row r="105" spans="1:24" ht="28" x14ac:dyDescent="0.15">
      <c r="B105" s="158" t="s">
        <v>169</v>
      </c>
      <c r="C105" s="105">
        <v>0</v>
      </c>
      <c r="D105" s="102"/>
      <c r="E105" s="102">
        <f>'Overige kosten A12, B4, C9, D4'!K64</f>
        <v>3000</v>
      </c>
      <c r="F105" s="103"/>
      <c r="G105" s="104">
        <f>E105</f>
        <v>3000</v>
      </c>
      <c r="H105" s="102"/>
      <c r="I105" s="104">
        <f>G105</f>
        <v>3000</v>
      </c>
      <c r="J105" s="103"/>
      <c r="K105" s="104">
        <f>I105</f>
        <v>3000</v>
      </c>
      <c r="L105" s="102"/>
      <c r="M105" s="104">
        <f>K105</f>
        <v>3000</v>
      </c>
      <c r="N105" s="103"/>
      <c r="O105" s="104">
        <f>M105</f>
        <v>3000</v>
      </c>
      <c r="P105" s="102"/>
      <c r="Q105" s="104">
        <f>O105</f>
        <v>3000</v>
      </c>
      <c r="R105" s="103"/>
      <c r="S105" s="104">
        <f>Q105</f>
        <v>3000</v>
      </c>
      <c r="T105" s="102"/>
      <c r="U105" s="104">
        <f>S105</f>
        <v>3000</v>
      </c>
      <c r="V105" s="103"/>
      <c r="W105" s="104">
        <f>U105</f>
        <v>3000</v>
      </c>
      <c r="X105" s="142">
        <f t="shared" si="0"/>
        <v>30000</v>
      </c>
    </row>
    <row r="106" spans="1:24" ht="15" thickBot="1" x14ac:dyDescent="0.2">
      <c r="B106" s="147" t="s">
        <v>126</v>
      </c>
      <c r="C106" s="148"/>
      <c r="D106" s="148"/>
      <c r="E106" s="148">
        <f>SUM(E88:E105)</f>
        <v>4000</v>
      </c>
      <c r="F106" s="148"/>
      <c r="G106" s="148">
        <f>SUM(G88:G105)</f>
        <v>3000</v>
      </c>
      <c r="H106" s="148"/>
      <c r="I106" s="148">
        <f>SUM(I88:I105)</f>
        <v>4000</v>
      </c>
      <c r="J106" s="148"/>
      <c r="K106" s="148">
        <f>SUM(K88:K105)</f>
        <v>4000</v>
      </c>
      <c r="L106" s="148"/>
      <c r="M106" s="148">
        <f>SUM(M88:M105)</f>
        <v>4000</v>
      </c>
      <c r="N106" s="148"/>
      <c r="O106" s="148">
        <f>SUM(O88:O105)</f>
        <v>4000</v>
      </c>
      <c r="P106" s="148"/>
      <c r="Q106" s="148">
        <f>SUM(Q88:Q105)</f>
        <v>4000</v>
      </c>
      <c r="R106" s="148"/>
      <c r="S106" s="148">
        <f>SUM(S88:S105)</f>
        <v>4000</v>
      </c>
      <c r="T106" s="148"/>
      <c r="U106" s="148">
        <f>SUM(U88:U105)</f>
        <v>4000</v>
      </c>
      <c r="V106" s="148"/>
      <c r="W106" s="148">
        <f>SUM(W88:W105)</f>
        <v>4000</v>
      </c>
      <c r="X106" s="149">
        <f t="shared" si="0"/>
        <v>39000</v>
      </c>
    </row>
    <row r="110" spans="1:24" ht="14" thickBot="1" x14ac:dyDescent="0.2"/>
    <row r="111" spans="1:24" ht="15" thickBot="1" x14ac:dyDescent="0.2">
      <c r="B111" s="216" t="s">
        <v>16</v>
      </c>
      <c r="C111" s="217"/>
      <c r="D111" s="218"/>
    </row>
    <row r="112" spans="1:24" ht="17" customHeight="1" thickTop="1" x14ac:dyDescent="0.2">
      <c r="B112" s="150" t="s">
        <v>10</v>
      </c>
      <c r="C112" s="182"/>
      <c r="D112" s="209"/>
    </row>
    <row r="113" spans="2:4" ht="15" x14ac:dyDescent="0.15">
      <c r="B113" s="151" t="s">
        <v>11</v>
      </c>
      <c r="C113" s="210"/>
      <c r="D113" s="211"/>
    </row>
    <row r="114" spans="2:4" ht="15" x14ac:dyDescent="0.15">
      <c r="B114" s="151" t="s">
        <v>12</v>
      </c>
      <c r="C114" s="210"/>
      <c r="D114" s="211"/>
    </row>
    <row r="115" spans="2:4" ht="15" x14ac:dyDescent="0.15">
      <c r="B115" s="151" t="s">
        <v>13</v>
      </c>
      <c r="C115" s="210"/>
      <c r="D115" s="211"/>
    </row>
    <row r="116" spans="2:4" ht="70" customHeight="1" thickBot="1" x14ac:dyDescent="0.2">
      <c r="B116" s="152" t="s">
        <v>14</v>
      </c>
      <c r="C116" s="212"/>
      <c r="D116" s="213"/>
    </row>
    <row r="117" spans="2:4" x14ac:dyDescent="0.15">
      <c r="B117" s="153"/>
      <c r="C117" s="153"/>
      <c r="D117" s="153"/>
    </row>
  </sheetData>
  <mergeCells count="31">
    <mergeCell ref="A75:A76"/>
    <mergeCell ref="A23:A24"/>
    <mergeCell ref="A28:A29"/>
    <mergeCell ref="A32:A33"/>
    <mergeCell ref="A36:A37"/>
    <mergeCell ref="A42:A43"/>
    <mergeCell ref="A50:A51"/>
    <mergeCell ref="A58:A59"/>
    <mergeCell ref="A61:A62"/>
    <mergeCell ref="A64:A65"/>
    <mergeCell ref="A67:A68"/>
    <mergeCell ref="A71:A72"/>
    <mergeCell ref="A97:A98"/>
    <mergeCell ref="A79:A80"/>
    <mergeCell ref="D85:E85"/>
    <mergeCell ref="F85:G85"/>
    <mergeCell ref="H85:I85"/>
    <mergeCell ref="N85:O85"/>
    <mergeCell ref="P85:Q85"/>
    <mergeCell ref="R85:S85"/>
    <mergeCell ref="V85:W85"/>
    <mergeCell ref="A91:A92"/>
    <mergeCell ref="J85:K85"/>
    <mergeCell ref="L85:M85"/>
    <mergeCell ref="C116:D116"/>
    <mergeCell ref="A103:A104"/>
    <mergeCell ref="B111:D111"/>
    <mergeCell ref="C112:D112"/>
    <mergeCell ref="C113:D113"/>
    <mergeCell ref="C114:D114"/>
    <mergeCell ref="C115:D115"/>
  </mergeCells>
  <pageMargins left="0.7" right="0.7" top="0.75" bottom="0.75" header="0.3" footer="0.3"/>
  <pageSetup paperSize="9" orientation="portrait" verticalDpi="0" r:id="rId1"/>
  <ignoredErrors>
    <ignoredError sqref="E19:E20 E38:E39 E81:E82" calculatedColumn="1"/>
  </ignoredErrors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E4AD-C569-8645-8B81-2553F482C50E}">
  <dimension ref="A3:X117"/>
  <sheetViews>
    <sheetView zoomScaleNormal="144" workbookViewId="0">
      <selection activeCell="B23" sqref="B23:E27"/>
    </sheetView>
  </sheetViews>
  <sheetFormatPr baseColWidth="10" defaultColWidth="8.83203125" defaultRowHeight="13" x14ac:dyDescent="0.15"/>
  <cols>
    <col min="2" max="2" width="51.33203125" customWidth="1"/>
    <col min="3" max="3" width="10.1640625" customWidth="1"/>
    <col min="4" max="4" width="12.6640625" customWidth="1"/>
  </cols>
  <sheetData>
    <row r="3" spans="1:5" ht="14" thickBot="1" x14ac:dyDescent="0.2"/>
    <row r="4" spans="1:5" ht="21" thickBot="1" x14ac:dyDescent="0.25">
      <c r="B4" s="106" t="s">
        <v>156</v>
      </c>
      <c r="C4" s="107"/>
      <c r="D4" t="s">
        <v>165</v>
      </c>
    </row>
    <row r="7" spans="1:5" ht="16" x14ac:dyDescent="0.2">
      <c r="B7" s="35" t="s">
        <v>133</v>
      </c>
      <c r="C7" s="36" t="s">
        <v>72</v>
      </c>
      <c r="D7" s="36" t="s">
        <v>112</v>
      </c>
      <c r="E7" s="108" t="s">
        <v>111</v>
      </c>
    </row>
    <row r="8" spans="1:5" ht="28" x14ac:dyDescent="0.15">
      <c r="A8" s="56" t="s">
        <v>17</v>
      </c>
      <c r="B8" s="109" t="s">
        <v>88</v>
      </c>
      <c r="C8" s="110">
        <v>1</v>
      </c>
      <c r="D8" s="111">
        <v>10</v>
      </c>
      <c r="E8" s="112">
        <f>Tabel35101316[[#This Row],[Aantallen]]*Tabel35101316[[#This Row],[Prijs]]</f>
        <v>10</v>
      </c>
    </row>
    <row r="9" spans="1:5" ht="28" x14ac:dyDescent="0.15">
      <c r="A9" s="56" t="s">
        <v>18</v>
      </c>
      <c r="B9" s="109" t="s">
        <v>89</v>
      </c>
      <c r="C9" s="110">
        <v>1</v>
      </c>
      <c r="D9" s="113">
        <v>10</v>
      </c>
      <c r="E9" s="114">
        <f>Tabel35101316[[#This Row],[Aantallen]]*Tabel35101316[[#This Row],[Prijs]]</f>
        <v>10</v>
      </c>
    </row>
    <row r="10" spans="1:5" ht="28" x14ac:dyDescent="0.15">
      <c r="A10" s="56" t="s">
        <v>19</v>
      </c>
      <c r="B10" s="109" t="s">
        <v>90</v>
      </c>
      <c r="C10" s="110">
        <v>1</v>
      </c>
      <c r="D10" s="113">
        <v>10</v>
      </c>
      <c r="E10" s="114">
        <f>Tabel35101316[[#This Row],[Aantallen]]*Tabel35101316[[#This Row],[Prijs]]</f>
        <v>10</v>
      </c>
    </row>
    <row r="11" spans="1:5" ht="15" x14ac:dyDescent="0.15">
      <c r="A11" s="56" t="s">
        <v>20</v>
      </c>
      <c r="B11" s="109" t="s">
        <v>113</v>
      </c>
      <c r="C11" s="110">
        <v>1</v>
      </c>
      <c r="D11" s="113">
        <v>10</v>
      </c>
      <c r="E11" s="114">
        <f>Tabel35101316[[#This Row],[Aantallen]]*Tabel35101316[[#This Row],[Prijs]]</f>
        <v>10</v>
      </c>
    </row>
    <row r="12" spans="1:5" ht="15" x14ac:dyDescent="0.15">
      <c r="A12" s="56" t="s">
        <v>21</v>
      </c>
      <c r="B12" s="109" t="s">
        <v>91</v>
      </c>
      <c r="C12" s="110">
        <v>1</v>
      </c>
      <c r="D12" s="113">
        <v>10</v>
      </c>
      <c r="E12" s="114">
        <f>Tabel35101316[[#This Row],[Aantallen]]*Tabel35101316[[#This Row],[Prijs]]</f>
        <v>10</v>
      </c>
    </row>
    <row r="13" spans="1:5" ht="15" x14ac:dyDescent="0.15">
      <c r="A13" s="56" t="s">
        <v>26</v>
      </c>
      <c r="B13" s="109" t="s">
        <v>92</v>
      </c>
      <c r="C13" s="110">
        <v>1</v>
      </c>
      <c r="D13" s="113">
        <v>10</v>
      </c>
      <c r="E13" s="115">
        <f>Tabel35101316[[#This Row],[Aantallen]]*Tabel35101316[[#This Row],[Prijs]]</f>
        <v>10</v>
      </c>
    </row>
    <row r="14" spans="1:5" ht="15" x14ac:dyDescent="0.15">
      <c r="A14" s="56" t="s">
        <v>31</v>
      </c>
      <c r="B14" s="109" t="s">
        <v>93</v>
      </c>
      <c r="C14" s="110">
        <v>1</v>
      </c>
      <c r="D14" s="113">
        <v>10</v>
      </c>
      <c r="E14" s="114">
        <f>Tabel35101316[[#This Row],[Aantallen]]*Tabel35101316[[#This Row],[Prijs]]</f>
        <v>10</v>
      </c>
    </row>
    <row r="15" spans="1:5" ht="28" x14ac:dyDescent="0.15">
      <c r="A15" s="56" t="s">
        <v>32</v>
      </c>
      <c r="B15" s="109" t="s">
        <v>94</v>
      </c>
      <c r="C15" s="110">
        <v>1</v>
      </c>
      <c r="D15" s="113">
        <v>10</v>
      </c>
      <c r="E15" s="114">
        <f>Tabel35101316[[#This Row],[Aantallen]]*Tabel35101316[[#This Row],[Prijs]]</f>
        <v>10</v>
      </c>
    </row>
    <row r="16" spans="1:5" ht="15" x14ac:dyDescent="0.15">
      <c r="A16" s="56" t="s">
        <v>33</v>
      </c>
      <c r="B16" s="109" t="s">
        <v>95</v>
      </c>
      <c r="C16" s="110">
        <v>1</v>
      </c>
      <c r="D16" s="113">
        <v>10</v>
      </c>
      <c r="E16" s="114">
        <f>Tabel35101316[[#This Row],[Aantallen]]*Tabel35101316[[#This Row],[Prijs]]</f>
        <v>10</v>
      </c>
    </row>
    <row r="17" spans="1:5" ht="28" x14ac:dyDescent="0.15">
      <c r="A17" s="56" t="s">
        <v>34</v>
      </c>
      <c r="B17" s="109" t="s">
        <v>96</v>
      </c>
      <c r="C17" s="110">
        <v>1</v>
      </c>
      <c r="D17" s="113">
        <v>10</v>
      </c>
      <c r="E17" s="114">
        <f>Tabel35101316[[#This Row],[Aantallen]]*Tabel35101316[[#This Row],[Prijs]]</f>
        <v>10</v>
      </c>
    </row>
    <row r="18" spans="1:5" ht="15" x14ac:dyDescent="0.15">
      <c r="A18" s="56" t="s">
        <v>35</v>
      </c>
      <c r="B18" s="109" t="s">
        <v>97</v>
      </c>
      <c r="C18" s="110">
        <v>1</v>
      </c>
      <c r="D18" s="113">
        <v>10</v>
      </c>
      <c r="E18" s="115">
        <f>Tabel35101316[[#This Row],[Aantallen]]*Tabel35101316[[#This Row],[Prijs]]</f>
        <v>10</v>
      </c>
    </row>
    <row r="19" spans="1:5" ht="28" x14ac:dyDescent="0.15">
      <c r="A19" s="56" t="s">
        <v>36</v>
      </c>
      <c r="B19" s="95" t="s">
        <v>169</v>
      </c>
      <c r="C19" s="91"/>
      <c r="D19" s="96"/>
      <c r="E19" s="97">
        <f>'Overige kosten A12, B4, C9, D4'!N17</f>
        <v>400</v>
      </c>
    </row>
    <row r="20" spans="1:5" ht="14" x14ac:dyDescent="0.15">
      <c r="B20" s="38" t="s">
        <v>134</v>
      </c>
      <c r="C20" s="39"/>
      <c r="D20" s="39"/>
      <c r="E20" s="116">
        <f>SUBTOTAL(109,E8:E19)</f>
        <v>510</v>
      </c>
    </row>
    <row r="21" spans="1:5" ht="14" x14ac:dyDescent="0.15">
      <c r="B21" s="51"/>
      <c r="C21" s="52"/>
      <c r="D21" s="52"/>
      <c r="E21" s="117"/>
    </row>
    <row r="22" spans="1:5" ht="16" x14ac:dyDescent="0.2">
      <c r="B22" s="35" t="s">
        <v>138</v>
      </c>
      <c r="C22" s="36" t="s">
        <v>72</v>
      </c>
      <c r="D22" s="36" t="s">
        <v>112</v>
      </c>
      <c r="E22" s="108" t="s">
        <v>111</v>
      </c>
    </row>
    <row r="23" spans="1:5" x14ac:dyDescent="0.15">
      <c r="A23" s="208" t="s">
        <v>84</v>
      </c>
      <c r="B23" s="100"/>
      <c r="C23" s="100"/>
      <c r="D23" s="118"/>
      <c r="E23" s="119"/>
    </row>
    <row r="24" spans="1:5" x14ac:dyDescent="0.15">
      <c r="A24" s="208"/>
      <c r="B24" s="120"/>
      <c r="C24" s="46"/>
      <c r="D24" s="47"/>
      <c r="E24" s="121"/>
    </row>
    <row r="25" spans="1:5" x14ac:dyDescent="0.15">
      <c r="B25" s="45"/>
      <c r="C25" s="122"/>
      <c r="D25" s="113"/>
      <c r="E25" s="123"/>
    </row>
    <row r="26" spans="1:5" x14ac:dyDescent="0.15">
      <c r="B26" s="45"/>
      <c r="C26" s="122"/>
      <c r="D26" s="113"/>
      <c r="E26" s="123"/>
    </row>
    <row r="27" spans="1:5" x14ac:dyDescent="0.15">
      <c r="B27" s="45"/>
      <c r="C27" s="122"/>
      <c r="D27" s="113"/>
      <c r="E27" s="123"/>
    </row>
    <row r="28" spans="1:5" x14ac:dyDescent="0.15">
      <c r="A28" s="208" t="s">
        <v>85</v>
      </c>
      <c r="B28" s="100"/>
      <c r="C28" s="100"/>
      <c r="D28" s="118"/>
      <c r="E28" s="119"/>
    </row>
    <row r="29" spans="1:5" x14ac:dyDescent="0.15">
      <c r="A29" s="208"/>
      <c r="B29" s="120" t="s">
        <v>50</v>
      </c>
      <c r="C29" s="46"/>
      <c r="D29" s="47"/>
      <c r="E29" s="121"/>
    </row>
    <row r="30" spans="1:5" x14ac:dyDescent="0.15">
      <c r="B30" s="45" t="s">
        <v>51</v>
      </c>
      <c r="C30" s="122">
        <v>1</v>
      </c>
      <c r="D30" s="113">
        <v>10</v>
      </c>
      <c r="E30" s="123">
        <f>Tabel391215[[#This Row],[Aantallen]]*Tabel391215[[#This Row],[Prijs]]</f>
        <v>10</v>
      </c>
    </row>
    <row r="31" spans="1:5" x14ac:dyDescent="0.15">
      <c r="B31" s="45" t="s">
        <v>52</v>
      </c>
      <c r="C31" s="122">
        <v>1</v>
      </c>
      <c r="D31" s="113">
        <v>10</v>
      </c>
      <c r="E31" s="123">
        <f>Tabel391215[[#This Row],[Aantallen]]*Tabel391215[[#This Row],[Prijs]]</f>
        <v>10</v>
      </c>
    </row>
    <row r="32" spans="1:5" x14ac:dyDescent="0.15">
      <c r="A32" s="208" t="s">
        <v>86</v>
      </c>
      <c r="B32" s="100"/>
      <c r="C32" s="100"/>
      <c r="D32" s="118"/>
      <c r="E32" s="119"/>
    </row>
    <row r="33" spans="1:5" x14ac:dyDescent="0.15">
      <c r="A33" s="208"/>
      <c r="B33" s="120" t="s">
        <v>53</v>
      </c>
      <c r="C33" s="46"/>
      <c r="D33" s="47"/>
      <c r="E33" s="121"/>
    </row>
    <row r="34" spans="1:5" x14ac:dyDescent="0.15">
      <c r="B34" s="45" t="s">
        <v>54</v>
      </c>
      <c r="C34" s="122">
        <v>1</v>
      </c>
      <c r="D34" s="113">
        <v>10</v>
      </c>
      <c r="E34" s="123">
        <f>Tabel391215[[#This Row],[Aantallen]]*Tabel391215[[#This Row],[Prijs]]</f>
        <v>10</v>
      </c>
    </row>
    <row r="35" spans="1:5" x14ac:dyDescent="0.15">
      <c r="B35" s="45" t="s">
        <v>55</v>
      </c>
      <c r="C35" s="122">
        <v>1</v>
      </c>
      <c r="D35" s="113">
        <v>10</v>
      </c>
      <c r="E35" s="123">
        <f>Tabel391215[[#This Row],[Aantallen]]*Tabel391215[[#This Row],[Prijs]]</f>
        <v>10</v>
      </c>
    </row>
    <row r="36" spans="1:5" x14ac:dyDescent="0.15">
      <c r="A36" s="208" t="s">
        <v>87</v>
      </c>
      <c r="B36" s="100"/>
      <c r="C36" s="100"/>
      <c r="D36" s="118"/>
      <c r="E36" s="118"/>
    </row>
    <row r="37" spans="1:5" x14ac:dyDescent="0.15">
      <c r="A37" s="208"/>
      <c r="B37" s="120" t="s">
        <v>77</v>
      </c>
      <c r="C37" s="46"/>
      <c r="D37" s="47"/>
      <c r="E37" s="47"/>
    </row>
    <row r="38" spans="1:5" ht="28" x14ac:dyDescent="0.15">
      <c r="B38" s="95" t="s">
        <v>169</v>
      </c>
      <c r="C38" s="98"/>
      <c r="D38" s="96"/>
      <c r="E38" s="99">
        <f>'Overige kosten A12, B4, C9, D4'!N33</f>
        <v>10</v>
      </c>
    </row>
    <row r="39" spans="1:5" ht="14" x14ac:dyDescent="0.15">
      <c r="B39" s="38" t="s">
        <v>139</v>
      </c>
      <c r="C39" s="39"/>
      <c r="D39" s="39"/>
      <c r="E39" s="116">
        <f>SUBTOTAL(109,E23:E38)</f>
        <v>50</v>
      </c>
    </row>
    <row r="40" spans="1:5" ht="15" thickBot="1" x14ac:dyDescent="0.2">
      <c r="B40" s="51"/>
      <c r="C40" s="52"/>
      <c r="D40" s="52"/>
      <c r="E40" s="117"/>
    </row>
    <row r="41" spans="1:5" s="25" customFormat="1" ht="17" thickBot="1" x14ac:dyDescent="0.25">
      <c r="B41" s="31" t="s">
        <v>140</v>
      </c>
      <c r="C41" s="124" t="s">
        <v>72</v>
      </c>
      <c r="D41" s="124" t="s">
        <v>112</v>
      </c>
      <c r="E41" s="125" t="s">
        <v>111</v>
      </c>
    </row>
    <row r="42" spans="1:5" x14ac:dyDescent="0.15">
      <c r="A42" s="208" t="s">
        <v>98</v>
      </c>
      <c r="B42" s="126"/>
      <c r="C42" s="100"/>
      <c r="D42" s="118"/>
      <c r="E42" s="119"/>
    </row>
    <row r="43" spans="1:5" x14ac:dyDescent="0.15">
      <c r="A43" s="208"/>
      <c r="B43" s="127" t="s">
        <v>37</v>
      </c>
      <c r="C43" s="46"/>
      <c r="D43" s="47"/>
      <c r="E43" s="121"/>
    </row>
    <row r="44" spans="1:5" ht="14" x14ac:dyDescent="0.15">
      <c r="B44" s="44" t="s">
        <v>184</v>
      </c>
      <c r="C44" s="90">
        <v>2</v>
      </c>
      <c r="D44" s="111">
        <v>10</v>
      </c>
      <c r="E44" s="112">
        <f>Tabel131114[[#This Row],[Aantallen]]*Tabel131114[[#This Row],[Prijs]]</f>
        <v>20</v>
      </c>
    </row>
    <row r="45" spans="1:5" x14ac:dyDescent="0.15">
      <c r="B45" s="45" t="s">
        <v>73</v>
      </c>
      <c r="C45" s="90">
        <v>2</v>
      </c>
      <c r="D45" s="113">
        <v>10</v>
      </c>
      <c r="E45" s="114">
        <f>Tabel131114[[#This Row],[Aantallen]]*Tabel131114[[#This Row],[Prijs]]</f>
        <v>20</v>
      </c>
    </row>
    <row r="46" spans="1:5" x14ac:dyDescent="0.15">
      <c r="B46" s="45" t="s">
        <v>38</v>
      </c>
      <c r="C46" s="90">
        <v>2</v>
      </c>
      <c r="D46" s="113">
        <v>10</v>
      </c>
      <c r="E46" s="114">
        <f>Tabel131114[[#This Row],[Aantallen]]*Tabel131114[[#This Row],[Prijs]]</f>
        <v>20</v>
      </c>
    </row>
    <row r="47" spans="1:5" x14ac:dyDescent="0.15">
      <c r="B47" s="45" t="s">
        <v>39</v>
      </c>
      <c r="C47" s="90">
        <v>2</v>
      </c>
      <c r="D47" s="113">
        <v>10</v>
      </c>
      <c r="E47" s="114">
        <f>Tabel131114[[#This Row],[Aantallen]]*Tabel131114[[#This Row],[Prijs]]</f>
        <v>20</v>
      </c>
    </row>
    <row r="48" spans="1:5" x14ac:dyDescent="0.15">
      <c r="B48" s="45" t="s">
        <v>40</v>
      </c>
      <c r="C48" s="90">
        <v>2</v>
      </c>
      <c r="D48" s="113">
        <v>10</v>
      </c>
      <c r="E48" s="114">
        <f>Tabel131114[[#This Row],[Aantallen]]*Tabel131114[[#This Row],[Prijs]]</f>
        <v>20</v>
      </c>
    </row>
    <row r="49" spans="1:5" x14ac:dyDescent="0.15">
      <c r="B49" s="45" t="s">
        <v>68</v>
      </c>
      <c r="C49" s="90">
        <v>2</v>
      </c>
      <c r="D49" s="128">
        <v>10</v>
      </c>
      <c r="E49" s="129">
        <f>Tabel131114[[#This Row],[Aantallen]]*Tabel131114[[#This Row],[Prijs]]</f>
        <v>20</v>
      </c>
    </row>
    <row r="50" spans="1:5" x14ac:dyDescent="0.15">
      <c r="A50" s="208" t="s">
        <v>99</v>
      </c>
      <c r="B50" s="130"/>
      <c r="C50" s="100"/>
      <c r="D50" s="118"/>
      <c r="E50" s="119"/>
    </row>
    <row r="51" spans="1:5" x14ac:dyDescent="0.15">
      <c r="A51" s="208"/>
      <c r="B51" s="127" t="s">
        <v>41</v>
      </c>
      <c r="C51" s="46"/>
      <c r="D51" s="47"/>
      <c r="E51" s="121"/>
    </row>
    <row r="52" spans="1:5" ht="14" x14ac:dyDescent="0.15">
      <c r="B52" s="44" t="s">
        <v>185</v>
      </c>
      <c r="C52" s="90">
        <v>2</v>
      </c>
      <c r="D52" s="111">
        <v>10</v>
      </c>
      <c r="E52" s="112">
        <f>Tabel131114[[#This Row],[Aantallen]]*Tabel131114[[#This Row],[Prijs]]</f>
        <v>20</v>
      </c>
    </row>
    <row r="53" spans="1:5" x14ac:dyDescent="0.15">
      <c r="B53" s="45" t="s">
        <v>73</v>
      </c>
      <c r="C53" s="90">
        <v>2</v>
      </c>
      <c r="D53" s="113">
        <v>10</v>
      </c>
      <c r="E53" s="114">
        <f>Tabel131114[[#This Row],[Aantallen]]*Tabel131114[[#This Row],[Prijs]]</f>
        <v>20</v>
      </c>
    </row>
    <row r="54" spans="1:5" x14ac:dyDescent="0.15">
      <c r="B54" s="45" t="s">
        <v>38</v>
      </c>
      <c r="C54" s="90">
        <v>2</v>
      </c>
      <c r="D54" s="113">
        <v>10</v>
      </c>
      <c r="E54" s="114">
        <f>Tabel131114[[#This Row],[Aantallen]]*Tabel131114[[#This Row],[Prijs]]</f>
        <v>20</v>
      </c>
    </row>
    <row r="55" spans="1:5" x14ac:dyDescent="0.15">
      <c r="B55" s="45" t="s">
        <v>39</v>
      </c>
      <c r="C55" s="90">
        <v>2</v>
      </c>
      <c r="D55" s="113">
        <v>10</v>
      </c>
      <c r="E55" s="114">
        <f>Tabel131114[[#This Row],[Aantallen]]*Tabel131114[[#This Row],[Prijs]]</f>
        <v>20</v>
      </c>
    </row>
    <row r="56" spans="1:5" x14ac:dyDescent="0.15">
      <c r="B56" s="45" t="s">
        <v>40</v>
      </c>
      <c r="C56" s="90">
        <v>2</v>
      </c>
      <c r="D56" s="113">
        <v>10</v>
      </c>
      <c r="E56" s="114">
        <f>Tabel131114[[#This Row],[Aantallen]]*Tabel131114[[#This Row],[Prijs]]</f>
        <v>20</v>
      </c>
    </row>
    <row r="57" spans="1:5" x14ac:dyDescent="0.15">
      <c r="B57" s="45" t="s">
        <v>68</v>
      </c>
      <c r="C57" s="90">
        <v>2</v>
      </c>
      <c r="D57" s="128">
        <v>10</v>
      </c>
      <c r="E57" s="129">
        <f>Tabel131114[[#This Row],[Aantallen]]*Tabel131114[[#This Row],[Prijs]]</f>
        <v>20</v>
      </c>
    </row>
    <row r="58" spans="1:5" x14ac:dyDescent="0.15">
      <c r="A58" s="208" t="s">
        <v>100</v>
      </c>
      <c r="B58" s="131"/>
      <c r="C58" s="100"/>
      <c r="D58" s="118"/>
      <c r="E58" s="119"/>
    </row>
    <row r="59" spans="1:5" x14ac:dyDescent="0.15">
      <c r="A59" s="208"/>
      <c r="B59" s="132" t="s">
        <v>42</v>
      </c>
      <c r="C59" s="46"/>
      <c r="D59" s="47"/>
      <c r="E59" s="121"/>
    </row>
    <row r="60" spans="1:5" ht="28" x14ac:dyDescent="0.15">
      <c r="B60" s="44" t="s">
        <v>43</v>
      </c>
      <c r="C60" s="93">
        <v>1</v>
      </c>
      <c r="D60" s="133">
        <v>10</v>
      </c>
      <c r="E60" s="134">
        <f>Tabel131114[[#This Row],[Aantallen]]*Tabel131114[[#This Row],[Prijs]]</f>
        <v>10</v>
      </c>
    </row>
    <row r="61" spans="1:5" x14ac:dyDescent="0.15">
      <c r="A61" s="208" t="s">
        <v>101</v>
      </c>
      <c r="B61" s="131"/>
      <c r="C61" s="100"/>
      <c r="D61" s="118"/>
      <c r="E61" s="119"/>
    </row>
    <row r="62" spans="1:5" x14ac:dyDescent="0.15">
      <c r="A62" s="208"/>
      <c r="B62" s="132" t="s">
        <v>44</v>
      </c>
      <c r="C62" s="46"/>
      <c r="D62" s="47"/>
      <c r="E62" s="121"/>
    </row>
    <row r="63" spans="1:5" ht="42" x14ac:dyDescent="0.15">
      <c r="B63" s="135" t="s">
        <v>45</v>
      </c>
      <c r="C63" s="93">
        <v>0</v>
      </c>
      <c r="D63" s="133">
        <v>10</v>
      </c>
      <c r="E63" s="134">
        <f>Tabel131114[[#This Row],[Aantallen]]*Tabel131114[[#This Row],[Prijs]]</f>
        <v>0</v>
      </c>
    </row>
    <row r="64" spans="1:5" x14ac:dyDescent="0.15">
      <c r="A64" s="208" t="s">
        <v>102</v>
      </c>
      <c r="B64" s="100"/>
      <c r="C64" s="100"/>
      <c r="D64" s="118"/>
      <c r="E64" s="119"/>
    </row>
    <row r="65" spans="1:5" x14ac:dyDescent="0.15">
      <c r="A65" s="208"/>
      <c r="B65" s="120" t="s">
        <v>46</v>
      </c>
      <c r="C65" s="46"/>
      <c r="D65" s="47"/>
      <c r="E65" s="121"/>
    </row>
    <row r="66" spans="1:5" x14ac:dyDescent="0.15">
      <c r="B66" s="136" t="s">
        <v>47</v>
      </c>
      <c r="C66" s="93">
        <v>0</v>
      </c>
      <c r="D66" s="111">
        <v>10</v>
      </c>
      <c r="E66" s="112">
        <f>Tabel131114[[#This Row],[Aantallen]]*Tabel131114[[#This Row],[Prijs]]</f>
        <v>0</v>
      </c>
    </row>
    <row r="67" spans="1:5" x14ac:dyDescent="0.15">
      <c r="A67" s="208" t="s">
        <v>103</v>
      </c>
      <c r="B67" s="100"/>
      <c r="C67" s="100"/>
      <c r="D67" s="118"/>
      <c r="E67" s="119"/>
    </row>
    <row r="68" spans="1:5" x14ac:dyDescent="0.15">
      <c r="A68" s="208"/>
      <c r="B68" s="120" t="s">
        <v>69</v>
      </c>
      <c r="C68" s="46"/>
      <c r="D68" s="47"/>
      <c r="E68" s="121"/>
    </row>
    <row r="69" spans="1:5" x14ac:dyDescent="0.15">
      <c r="B69" s="45" t="s">
        <v>74</v>
      </c>
      <c r="C69" s="91">
        <v>2</v>
      </c>
      <c r="D69" s="113">
        <v>10</v>
      </c>
      <c r="E69" s="114">
        <f>Tabel131114[[#This Row],[Aantallen]]*Tabel131114[[#This Row],[Prijs]]</f>
        <v>20</v>
      </c>
    </row>
    <row r="70" spans="1:5" x14ac:dyDescent="0.15">
      <c r="B70" s="45" t="s">
        <v>48</v>
      </c>
      <c r="C70" s="91">
        <v>1</v>
      </c>
      <c r="D70" s="113">
        <v>10</v>
      </c>
      <c r="E70" s="114">
        <f>Tabel131114[[#This Row],[Aantallen]]*Tabel131114[[#This Row],[Prijs]]</f>
        <v>10</v>
      </c>
    </row>
    <row r="71" spans="1:5" x14ac:dyDescent="0.15">
      <c r="A71" s="208" t="s">
        <v>104</v>
      </c>
      <c r="B71" s="100"/>
      <c r="C71" s="100"/>
      <c r="D71" s="118"/>
      <c r="E71" s="119"/>
    </row>
    <row r="72" spans="1:5" x14ac:dyDescent="0.15">
      <c r="A72" s="208"/>
      <c r="B72" s="120" t="s">
        <v>83</v>
      </c>
      <c r="C72" s="46"/>
      <c r="D72" s="47"/>
      <c r="E72" s="121"/>
    </row>
    <row r="73" spans="1:5" x14ac:dyDescent="0.15">
      <c r="B73" s="45" t="s">
        <v>70</v>
      </c>
      <c r="C73" s="91">
        <v>6</v>
      </c>
      <c r="D73" s="113">
        <v>10</v>
      </c>
      <c r="E73" s="114">
        <f>Tabel131114[[#This Row],[Aantallen]]*Tabel131114[[#This Row],[Prijs]]</f>
        <v>60</v>
      </c>
    </row>
    <row r="74" spans="1:5" x14ac:dyDescent="0.15">
      <c r="B74" s="45" t="s">
        <v>71</v>
      </c>
      <c r="C74" s="91">
        <v>3</v>
      </c>
      <c r="D74" s="113">
        <v>10</v>
      </c>
      <c r="E74" s="114">
        <f>Tabel131114[[#This Row],[Aantallen]]*Tabel131114[[#This Row],[Prijs]]</f>
        <v>30</v>
      </c>
    </row>
    <row r="75" spans="1:5" x14ac:dyDescent="0.15">
      <c r="A75" s="208" t="s">
        <v>105</v>
      </c>
      <c r="B75" s="100"/>
      <c r="C75" s="100"/>
      <c r="D75" s="118"/>
      <c r="E75" s="119"/>
    </row>
    <row r="76" spans="1:5" x14ac:dyDescent="0.15">
      <c r="A76" s="208"/>
      <c r="B76" s="120" t="s">
        <v>75</v>
      </c>
      <c r="C76" s="46"/>
      <c r="D76" s="47"/>
      <c r="E76" s="121"/>
    </row>
    <row r="77" spans="1:5" x14ac:dyDescent="0.15">
      <c r="B77" s="45" t="s">
        <v>76</v>
      </c>
      <c r="C77" s="159">
        <v>1</v>
      </c>
      <c r="D77" s="113">
        <v>10</v>
      </c>
      <c r="E77" s="114">
        <f>Tabel131114[[#This Row],[Aantallen]]*Tabel131114[[#This Row],[Prijs]]</f>
        <v>10</v>
      </c>
    </row>
    <row r="78" spans="1:5" x14ac:dyDescent="0.15">
      <c r="B78" s="45" t="s">
        <v>120</v>
      </c>
      <c r="C78" s="159">
        <v>1</v>
      </c>
      <c r="D78" s="113">
        <v>10</v>
      </c>
      <c r="E78" s="114">
        <f>Tabel131114[[#This Row],[Aantallen]]*Tabel131114[[#This Row],[Prijs]]</f>
        <v>10</v>
      </c>
    </row>
    <row r="79" spans="1:5" x14ac:dyDescent="0.15">
      <c r="A79" s="208" t="s">
        <v>106</v>
      </c>
      <c r="B79" s="100"/>
      <c r="C79" s="100"/>
      <c r="D79" s="118"/>
      <c r="E79" s="119"/>
    </row>
    <row r="80" spans="1:5" x14ac:dyDescent="0.15">
      <c r="A80" s="208"/>
      <c r="B80" s="120" t="s">
        <v>77</v>
      </c>
      <c r="C80" s="46"/>
      <c r="D80" s="47"/>
      <c r="E80" s="121"/>
    </row>
    <row r="81" spans="1:24" ht="28" x14ac:dyDescent="0.15">
      <c r="B81" s="95" t="s">
        <v>169</v>
      </c>
      <c r="C81" s="93"/>
      <c r="D81" s="96"/>
      <c r="E81" s="101">
        <f>'Overige kosten A12, B4, C9, D4'!N48</f>
        <v>0</v>
      </c>
    </row>
    <row r="82" spans="1:24" ht="15" thickBot="1" x14ac:dyDescent="0.2">
      <c r="B82" s="32" t="s">
        <v>125</v>
      </c>
      <c r="C82" s="33"/>
      <c r="D82" s="33"/>
      <c r="E82" s="84">
        <f>SUBTOTAL(109,E42:E81)</f>
        <v>390</v>
      </c>
    </row>
    <row r="84" spans="1:24" ht="14" thickBot="1" x14ac:dyDescent="0.2"/>
    <row r="85" spans="1:24" ht="16" x14ac:dyDescent="0.2">
      <c r="B85" s="31" t="s">
        <v>128</v>
      </c>
      <c r="C85" s="41"/>
      <c r="D85" s="207">
        <v>2023</v>
      </c>
      <c r="E85" s="207"/>
      <c r="F85" s="207">
        <v>2024</v>
      </c>
      <c r="G85" s="207"/>
      <c r="H85" s="207">
        <v>2025</v>
      </c>
      <c r="I85" s="207"/>
      <c r="J85" s="207">
        <v>2026</v>
      </c>
      <c r="K85" s="207"/>
      <c r="L85" s="207">
        <v>2027</v>
      </c>
      <c r="M85" s="207"/>
      <c r="N85" s="207">
        <v>2028</v>
      </c>
      <c r="O85" s="207"/>
      <c r="P85" s="207">
        <v>2029</v>
      </c>
      <c r="Q85" s="207"/>
      <c r="R85" s="207">
        <v>2030</v>
      </c>
      <c r="S85" s="207"/>
      <c r="T85" s="41">
        <v>2031</v>
      </c>
      <c r="U85" s="41"/>
      <c r="V85" s="207">
        <v>2032</v>
      </c>
      <c r="W85" s="207"/>
      <c r="X85" s="137" t="s">
        <v>111</v>
      </c>
    </row>
    <row r="86" spans="1:24" ht="14" thickBot="1" x14ac:dyDescent="0.2">
      <c r="B86" s="42"/>
      <c r="C86" s="39" t="s">
        <v>79</v>
      </c>
      <c r="D86" s="39" t="s">
        <v>80</v>
      </c>
      <c r="E86" s="39" t="s">
        <v>81</v>
      </c>
      <c r="F86" s="39" t="s">
        <v>80</v>
      </c>
      <c r="G86" s="39" t="s">
        <v>81</v>
      </c>
      <c r="H86" s="39" t="s">
        <v>80</v>
      </c>
      <c r="I86" s="39" t="s">
        <v>81</v>
      </c>
      <c r="J86" s="39" t="s">
        <v>80</v>
      </c>
      <c r="K86" s="39" t="s">
        <v>81</v>
      </c>
      <c r="L86" s="39" t="s">
        <v>80</v>
      </c>
      <c r="M86" s="39" t="s">
        <v>81</v>
      </c>
      <c r="N86" s="39" t="s">
        <v>80</v>
      </c>
      <c r="O86" s="39" t="s">
        <v>81</v>
      </c>
      <c r="P86" s="39" t="s">
        <v>80</v>
      </c>
      <c r="Q86" s="39" t="s">
        <v>81</v>
      </c>
      <c r="R86" s="39" t="s">
        <v>80</v>
      </c>
      <c r="S86" s="39" t="s">
        <v>81</v>
      </c>
      <c r="T86" s="39" t="s">
        <v>80</v>
      </c>
      <c r="U86" s="39" t="s">
        <v>81</v>
      </c>
      <c r="V86" s="39" t="s">
        <v>80</v>
      </c>
      <c r="W86" s="39" t="s">
        <v>81</v>
      </c>
      <c r="X86" s="138"/>
    </row>
    <row r="87" spans="1:24" x14ac:dyDescent="0.15">
      <c r="A87" s="56" t="s">
        <v>115</v>
      </c>
      <c r="B87" s="139" t="s">
        <v>56</v>
      </c>
      <c r="C87" s="140"/>
      <c r="D87" s="169"/>
      <c r="E87" s="141"/>
      <c r="F87" s="165"/>
      <c r="G87" s="141"/>
      <c r="H87" s="163"/>
      <c r="I87" s="141"/>
      <c r="J87" s="163"/>
      <c r="K87" s="141"/>
      <c r="L87" s="163"/>
      <c r="M87" s="141"/>
      <c r="N87" s="163"/>
      <c r="O87" s="141"/>
      <c r="P87" s="163"/>
      <c r="Q87" s="141"/>
      <c r="R87" s="163"/>
      <c r="S87" s="141"/>
      <c r="T87" s="163"/>
      <c r="U87" s="141"/>
      <c r="V87" s="163"/>
      <c r="W87" s="141"/>
      <c r="X87" s="142"/>
    </row>
    <row r="88" spans="1:24" x14ac:dyDescent="0.15">
      <c r="B88" s="57" t="s">
        <v>57</v>
      </c>
      <c r="C88" s="143">
        <v>0</v>
      </c>
      <c r="D88" s="169"/>
      <c r="E88" s="141">
        <f>D88*$C$88</f>
        <v>0</v>
      </c>
      <c r="F88" s="166"/>
      <c r="G88" s="141">
        <f>F88*$C$88</f>
        <v>0</v>
      </c>
      <c r="H88" s="164"/>
      <c r="I88" s="141">
        <f>H88*$C$88</f>
        <v>0</v>
      </c>
      <c r="J88" s="164"/>
      <c r="K88" s="141">
        <f>J88*$C$88</f>
        <v>0</v>
      </c>
      <c r="L88" s="164"/>
      <c r="M88" s="141">
        <f>L88*$C$88</f>
        <v>0</v>
      </c>
      <c r="N88" s="164"/>
      <c r="O88" s="141">
        <f>N88*$C$88</f>
        <v>0</v>
      </c>
      <c r="P88" s="164"/>
      <c r="Q88" s="141">
        <f>P88*$C$88</f>
        <v>0</v>
      </c>
      <c r="R88" s="164"/>
      <c r="S88" s="141">
        <f>R88*$C$88</f>
        <v>0</v>
      </c>
      <c r="T88" s="164"/>
      <c r="U88" s="141">
        <f>T88*$C$88</f>
        <v>0</v>
      </c>
      <c r="V88" s="164"/>
      <c r="W88" s="141">
        <f>V88*$C$88</f>
        <v>0</v>
      </c>
      <c r="X88" s="142">
        <f>W88+U88+S88+Q88+O88+M88+K88+I88+G88+E88</f>
        <v>0</v>
      </c>
    </row>
    <row r="89" spans="1:24" x14ac:dyDescent="0.15">
      <c r="B89" s="57" t="s">
        <v>58</v>
      </c>
      <c r="C89" s="143">
        <v>0</v>
      </c>
      <c r="D89" s="169"/>
      <c r="E89" s="141">
        <f>D89*$C$89</f>
        <v>0</v>
      </c>
      <c r="F89" s="166"/>
      <c r="G89" s="141">
        <f>F89*$C$89</f>
        <v>0</v>
      </c>
      <c r="H89" s="164"/>
      <c r="I89" s="141">
        <f>H89*$C$89</f>
        <v>0</v>
      </c>
      <c r="J89" s="164"/>
      <c r="K89" s="141">
        <f>J89*$C$89</f>
        <v>0</v>
      </c>
      <c r="L89" s="164"/>
      <c r="M89" s="141">
        <f>L89*$C$89</f>
        <v>0</v>
      </c>
      <c r="N89" s="164"/>
      <c r="O89" s="141">
        <f>N89*$C$89</f>
        <v>0</v>
      </c>
      <c r="P89" s="164"/>
      <c r="Q89" s="141">
        <f>P89*$C$89</f>
        <v>0</v>
      </c>
      <c r="R89" s="164"/>
      <c r="S89" s="141">
        <f>R89*$C$89</f>
        <v>0</v>
      </c>
      <c r="T89" s="164"/>
      <c r="U89" s="141">
        <f>T89*$C$89</f>
        <v>0</v>
      </c>
      <c r="V89" s="164"/>
      <c r="W89" s="141">
        <f>V89*$C$89</f>
        <v>0</v>
      </c>
      <c r="X89" s="142">
        <f t="shared" ref="X89:X106" si="0">W89+U89+S89+Q89+O89+M89+K89+I89+G89+E89</f>
        <v>0</v>
      </c>
    </row>
    <row r="90" spans="1:24" x14ac:dyDescent="0.15">
      <c r="B90" s="57" t="s">
        <v>59</v>
      </c>
      <c r="C90" s="143">
        <v>0</v>
      </c>
      <c r="D90" s="169"/>
      <c r="E90" s="141">
        <f>D90*$C$90</f>
        <v>0</v>
      </c>
      <c r="F90" s="166"/>
      <c r="G90" s="141">
        <f>F90*$C$90</f>
        <v>0</v>
      </c>
      <c r="H90" s="164"/>
      <c r="I90" s="141">
        <f>H90*$C$90</f>
        <v>0</v>
      </c>
      <c r="J90" s="164"/>
      <c r="K90" s="141">
        <f>J90*$C$90</f>
        <v>0</v>
      </c>
      <c r="L90" s="164"/>
      <c r="M90" s="141">
        <f>L90*$C$90</f>
        <v>0</v>
      </c>
      <c r="N90" s="164"/>
      <c r="O90" s="141">
        <f>N90*$C$90</f>
        <v>0</v>
      </c>
      <c r="P90" s="164"/>
      <c r="Q90" s="141">
        <f>P90*$C$90</f>
        <v>0</v>
      </c>
      <c r="R90" s="164"/>
      <c r="S90" s="141">
        <f>R90*$C$90</f>
        <v>0</v>
      </c>
      <c r="T90" s="164"/>
      <c r="U90" s="141">
        <f>T90*$C$90</f>
        <v>0</v>
      </c>
      <c r="V90" s="164"/>
      <c r="W90" s="141">
        <f>V90*$C$90</f>
        <v>0</v>
      </c>
      <c r="X90" s="142">
        <f t="shared" si="0"/>
        <v>0</v>
      </c>
    </row>
    <row r="91" spans="1:24" x14ac:dyDescent="0.15">
      <c r="A91" s="208" t="s">
        <v>116</v>
      </c>
      <c r="B91" s="100"/>
      <c r="C91" s="144"/>
      <c r="D91" s="169"/>
      <c r="E91" s="141"/>
      <c r="F91" s="166"/>
      <c r="G91" s="141"/>
      <c r="H91" s="164"/>
      <c r="I91" s="141"/>
      <c r="J91" s="164"/>
      <c r="K91" s="141"/>
      <c r="L91" s="164"/>
      <c r="M91" s="141"/>
      <c r="N91" s="164"/>
      <c r="O91" s="141"/>
      <c r="P91" s="164"/>
      <c r="Q91" s="141"/>
      <c r="R91" s="164"/>
      <c r="S91" s="141"/>
      <c r="T91" s="164"/>
      <c r="U91" s="141"/>
      <c r="V91" s="164"/>
      <c r="W91" s="141"/>
      <c r="X91" s="142"/>
    </row>
    <row r="92" spans="1:24" x14ac:dyDescent="0.15">
      <c r="A92" s="208"/>
      <c r="B92" s="83" t="s">
        <v>60</v>
      </c>
      <c r="C92" s="144"/>
      <c r="D92" s="169" t="s">
        <v>78</v>
      </c>
      <c r="E92" s="141" t="s">
        <v>78</v>
      </c>
      <c r="F92" s="166" t="s">
        <v>78</v>
      </c>
      <c r="G92" s="141" t="s">
        <v>78</v>
      </c>
      <c r="H92" s="164"/>
      <c r="I92" s="141"/>
      <c r="J92" s="164"/>
      <c r="K92" s="141"/>
      <c r="L92" s="164"/>
      <c r="M92" s="141"/>
      <c r="N92" s="164"/>
      <c r="O92" s="141"/>
      <c r="P92" s="164"/>
      <c r="Q92" s="141"/>
      <c r="R92" s="164"/>
      <c r="S92" s="141"/>
      <c r="T92" s="164"/>
      <c r="U92" s="141"/>
      <c r="V92" s="164"/>
      <c r="W92" s="141"/>
      <c r="X92" s="142"/>
    </row>
    <row r="93" spans="1:24" x14ac:dyDescent="0.15">
      <c r="B93" s="57" t="s">
        <v>161</v>
      </c>
      <c r="C93" s="144"/>
      <c r="D93" s="172">
        <v>10</v>
      </c>
      <c r="E93" s="145">
        <v>0</v>
      </c>
      <c r="F93" s="173"/>
      <c r="G93" s="145">
        <v>0</v>
      </c>
      <c r="H93" s="174">
        <v>10</v>
      </c>
      <c r="I93" s="145">
        <v>0</v>
      </c>
      <c r="J93" s="174">
        <v>10</v>
      </c>
      <c r="K93" s="145">
        <v>0</v>
      </c>
      <c r="L93" s="174">
        <v>10</v>
      </c>
      <c r="M93" s="145">
        <v>0</v>
      </c>
      <c r="N93" s="174">
        <v>10</v>
      </c>
      <c r="O93" s="145">
        <v>0</v>
      </c>
      <c r="P93" s="174">
        <v>10</v>
      </c>
      <c r="Q93" s="145">
        <v>0</v>
      </c>
      <c r="R93" s="174">
        <v>10</v>
      </c>
      <c r="S93" s="145">
        <v>0</v>
      </c>
      <c r="T93" s="174">
        <v>10</v>
      </c>
      <c r="U93" s="145">
        <v>0</v>
      </c>
      <c r="V93" s="174">
        <v>10</v>
      </c>
      <c r="W93" s="145">
        <v>0</v>
      </c>
      <c r="X93" s="142">
        <f t="shared" si="0"/>
        <v>0</v>
      </c>
    </row>
    <row r="94" spans="1:24" x14ac:dyDescent="0.15">
      <c r="B94" s="57" t="s">
        <v>162</v>
      </c>
      <c r="C94" s="144">
        <v>50</v>
      </c>
      <c r="D94" s="170">
        <v>10</v>
      </c>
      <c r="E94" s="145">
        <f t="shared" ref="E94:W96" si="1">D94*$C94</f>
        <v>500</v>
      </c>
      <c r="F94" s="167"/>
      <c r="G94" s="145">
        <f t="shared" si="1"/>
        <v>0</v>
      </c>
      <c r="H94" s="164">
        <v>20</v>
      </c>
      <c r="I94" s="145">
        <f t="shared" si="1"/>
        <v>1000</v>
      </c>
      <c r="J94" s="164">
        <v>20</v>
      </c>
      <c r="K94" s="145">
        <f t="shared" si="1"/>
        <v>1000</v>
      </c>
      <c r="L94" s="164">
        <v>20</v>
      </c>
      <c r="M94" s="145">
        <f t="shared" si="1"/>
        <v>1000</v>
      </c>
      <c r="N94" s="164">
        <v>20</v>
      </c>
      <c r="O94" s="145">
        <f t="shared" si="1"/>
        <v>1000</v>
      </c>
      <c r="P94" s="164">
        <v>20</v>
      </c>
      <c r="Q94" s="145">
        <f t="shared" si="1"/>
        <v>1000</v>
      </c>
      <c r="R94" s="164">
        <v>20</v>
      </c>
      <c r="S94" s="145">
        <f t="shared" si="1"/>
        <v>1000</v>
      </c>
      <c r="T94" s="164">
        <v>20</v>
      </c>
      <c r="U94" s="145">
        <f t="shared" si="1"/>
        <v>1000</v>
      </c>
      <c r="V94" s="164">
        <v>20</v>
      </c>
      <c r="W94" s="145">
        <f t="shared" si="1"/>
        <v>1000</v>
      </c>
      <c r="X94" s="142">
        <f t="shared" si="0"/>
        <v>8500</v>
      </c>
    </row>
    <row r="95" spans="1:24" x14ac:dyDescent="0.15">
      <c r="B95" s="57" t="s">
        <v>163</v>
      </c>
      <c r="C95" s="144"/>
      <c r="D95" s="172">
        <v>10</v>
      </c>
      <c r="E95" s="145">
        <v>0</v>
      </c>
      <c r="F95" s="173"/>
      <c r="G95" s="145">
        <v>0</v>
      </c>
      <c r="H95" s="174"/>
      <c r="I95" s="145">
        <v>0</v>
      </c>
      <c r="J95" s="174"/>
      <c r="K95" s="145">
        <v>0</v>
      </c>
      <c r="L95" s="174"/>
      <c r="M95" s="145">
        <v>0</v>
      </c>
      <c r="N95" s="174"/>
      <c r="O95" s="145">
        <v>0</v>
      </c>
      <c r="P95" s="174"/>
      <c r="Q95" s="145">
        <v>0</v>
      </c>
      <c r="R95" s="174"/>
      <c r="S95" s="145">
        <v>0</v>
      </c>
      <c r="T95" s="174"/>
      <c r="U95" s="145">
        <v>0</v>
      </c>
      <c r="V95" s="174"/>
      <c r="W95" s="145">
        <v>0</v>
      </c>
      <c r="X95" s="142">
        <f t="shared" si="0"/>
        <v>0</v>
      </c>
    </row>
    <row r="96" spans="1:24" x14ac:dyDescent="0.15">
      <c r="B96" s="57" t="s">
        <v>164</v>
      </c>
      <c r="C96" s="144">
        <v>50</v>
      </c>
      <c r="D96" s="170">
        <v>10</v>
      </c>
      <c r="E96" s="145">
        <f t="shared" si="1"/>
        <v>500</v>
      </c>
      <c r="F96" s="167"/>
      <c r="G96" s="145">
        <f t="shared" si="1"/>
        <v>0</v>
      </c>
      <c r="H96" s="164"/>
      <c r="I96" s="145">
        <f t="shared" si="1"/>
        <v>0</v>
      </c>
      <c r="J96" s="164"/>
      <c r="K96" s="145">
        <f t="shared" si="1"/>
        <v>0</v>
      </c>
      <c r="L96" s="164"/>
      <c r="M96" s="145">
        <f t="shared" si="1"/>
        <v>0</v>
      </c>
      <c r="N96" s="164"/>
      <c r="O96" s="145">
        <f t="shared" si="1"/>
        <v>0</v>
      </c>
      <c r="P96" s="164"/>
      <c r="Q96" s="145">
        <f t="shared" si="1"/>
        <v>0</v>
      </c>
      <c r="R96" s="164"/>
      <c r="S96" s="145">
        <f t="shared" si="1"/>
        <v>0</v>
      </c>
      <c r="T96" s="164"/>
      <c r="U96" s="145">
        <f t="shared" si="1"/>
        <v>0</v>
      </c>
      <c r="V96" s="164"/>
      <c r="W96" s="145">
        <f t="shared" si="1"/>
        <v>0</v>
      </c>
      <c r="X96" s="142">
        <f t="shared" si="0"/>
        <v>500</v>
      </c>
    </row>
    <row r="97" spans="1:24" x14ac:dyDescent="0.15">
      <c r="A97" s="214" t="s">
        <v>117</v>
      </c>
      <c r="B97" s="100"/>
      <c r="C97" s="144"/>
      <c r="D97" s="169"/>
      <c r="E97" s="141"/>
      <c r="F97" s="166"/>
      <c r="G97" s="141"/>
      <c r="H97" s="164"/>
      <c r="I97" s="141"/>
      <c r="J97" s="164"/>
      <c r="K97" s="141"/>
      <c r="L97" s="164"/>
      <c r="M97" s="141"/>
      <c r="N97" s="164"/>
      <c r="O97" s="141"/>
      <c r="P97" s="164"/>
      <c r="Q97" s="141"/>
      <c r="R97" s="164"/>
      <c r="S97" s="141"/>
      <c r="T97" s="164"/>
      <c r="U97" s="141"/>
      <c r="V97" s="164"/>
      <c r="W97" s="141"/>
      <c r="X97" s="142"/>
    </row>
    <row r="98" spans="1:24" x14ac:dyDescent="0.15">
      <c r="A98" s="215"/>
      <c r="B98" s="146" t="s">
        <v>61</v>
      </c>
      <c r="C98" s="144"/>
      <c r="D98" s="169"/>
      <c r="E98" s="141"/>
      <c r="F98" s="166"/>
      <c r="G98" s="143"/>
      <c r="H98" s="164"/>
      <c r="I98" s="141"/>
      <c r="J98" s="164"/>
      <c r="K98" s="141"/>
      <c r="L98" s="164"/>
      <c r="M98" s="141"/>
      <c r="N98" s="164"/>
      <c r="O98" s="141"/>
      <c r="P98" s="164"/>
      <c r="Q98" s="141"/>
      <c r="R98" s="164"/>
      <c r="S98" s="141"/>
      <c r="T98" s="164"/>
      <c r="U98" s="141"/>
      <c r="V98" s="164"/>
      <c r="W98" s="141"/>
      <c r="X98" s="142"/>
    </row>
    <row r="99" spans="1:24" x14ac:dyDescent="0.15">
      <c r="B99" s="57" t="s">
        <v>161</v>
      </c>
      <c r="C99" s="144"/>
      <c r="D99" s="172" t="s">
        <v>78</v>
      </c>
      <c r="E99" s="102" t="s">
        <v>78</v>
      </c>
      <c r="F99" s="173" t="s">
        <v>78</v>
      </c>
      <c r="G99" s="104" t="s">
        <v>78</v>
      </c>
      <c r="H99" s="174"/>
      <c r="I99" s="141">
        <v>0</v>
      </c>
      <c r="J99" s="174"/>
      <c r="K99" s="141">
        <v>0</v>
      </c>
      <c r="L99" s="174"/>
      <c r="M99" s="141">
        <v>0</v>
      </c>
      <c r="N99" s="174"/>
      <c r="O99" s="141">
        <v>0</v>
      </c>
      <c r="P99" s="174"/>
      <c r="Q99" s="141">
        <v>0</v>
      </c>
      <c r="R99" s="174"/>
      <c r="S99" s="141">
        <v>0</v>
      </c>
      <c r="T99" s="174"/>
      <c r="U99" s="141">
        <v>0</v>
      </c>
      <c r="V99" s="174"/>
      <c r="W99" s="141">
        <v>0</v>
      </c>
      <c r="X99" s="142">
        <f>W99+U99+S99+Q99+O99+M99+K99+I99</f>
        <v>0</v>
      </c>
    </row>
    <row r="100" spans="1:24" x14ac:dyDescent="0.15">
      <c r="B100" s="57" t="s">
        <v>162</v>
      </c>
      <c r="C100" s="144">
        <v>0</v>
      </c>
      <c r="D100" s="171"/>
      <c r="E100" s="102"/>
      <c r="F100" s="168"/>
      <c r="G100" s="104"/>
      <c r="H100" s="164"/>
      <c r="I100" s="141">
        <f t="shared" ref="I100:W102" si="2">H100*$C100</f>
        <v>0</v>
      </c>
      <c r="J100" s="164"/>
      <c r="K100" s="141">
        <f t="shared" si="2"/>
        <v>0</v>
      </c>
      <c r="L100" s="164"/>
      <c r="M100" s="141">
        <f t="shared" si="2"/>
        <v>0</v>
      </c>
      <c r="N100" s="164"/>
      <c r="O100" s="141">
        <f t="shared" si="2"/>
        <v>0</v>
      </c>
      <c r="P100" s="164"/>
      <c r="Q100" s="141">
        <f t="shared" si="2"/>
        <v>0</v>
      </c>
      <c r="R100" s="164"/>
      <c r="S100" s="141">
        <f t="shared" si="2"/>
        <v>0</v>
      </c>
      <c r="T100" s="164"/>
      <c r="U100" s="141">
        <f t="shared" si="2"/>
        <v>0</v>
      </c>
      <c r="V100" s="164"/>
      <c r="W100" s="141">
        <f t="shared" si="2"/>
        <v>0</v>
      </c>
      <c r="X100" s="142">
        <f t="shared" ref="X100:X102" si="3">W100+U100+S100+Q100+O100+M100+K100+I100</f>
        <v>0</v>
      </c>
    </row>
    <row r="101" spans="1:24" x14ac:dyDescent="0.15">
      <c r="B101" s="57" t="s">
        <v>163</v>
      </c>
      <c r="C101" s="144"/>
      <c r="D101" s="172"/>
      <c r="E101" s="102"/>
      <c r="F101" s="173"/>
      <c r="G101" s="104"/>
      <c r="H101" s="174"/>
      <c r="I101" s="141">
        <v>0</v>
      </c>
      <c r="J101" s="174"/>
      <c r="K101" s="141">
        <v>0</v>
      </c>
      <c r="L101" s="174"/>
      <c r="M101" s="141">
        <v>0</v>
      </c>
      <c r="N101" s="174"/>
      <c r="O101" s="141">
        <v>0</v>
      </c>
      <c r="P101" s="174"/>
      <c r="Q101" s="141">
        <v>0</v>
      </c>
      <c r="R101" s="174"/>
      <c r="S101" s="141">
        <v>0</v>
      </c>
      <c r="T101" s="174"/>
      <c r="U101" s="141">
        <v>0</v>
      </c>
      <c r="V101" s="174"/>
      <c r="W101" s="141">
        <v>0</v>
      </c>
      <c r="X101" s="142">
        <f t="shared" si="3"/>
        <v>0</v>
      </c>
    </row>
    <row r="102" spans="1:24" x14ac:dyDescent="0.15">
      <c r="B102" s="57" t="s">
        <v>164</v>
      </c>
      <c r="C102" s="144">
        <v>0</v>
      </c>
      <c r="D102" s="171"/>
      <c r="E102" s="102" t="s">
        <v>78</v>
      </c>
      <c r="F102" s="168" t="s">
        <v>78</v>
      </c>
      <c r="G102" s="104" t="s">
        <v>78</v>
      </c>
      <c r="H102" s="164"/>
      <c r="I102" s="141">
        <f t="shared" si="2"/>
        <v>0</v>
      </c>
      <c r="J102" s="164"/>
      <c r="K102" s="141">
        <f t="shared" si="2"/>
        <v>0</v>
      </c>
      <c r="L102" s="164"/>
      <c r="M102" s="141">
        <f t="shared" si="2"/>
        <v>0</v>
      </c>
      <c r="N102" s="164"/>
      <c r="O102" s="141">
        <f t="shared" si="2"/>
        <v>0</v>
      </c>
      <c r="P102" s="164"/>
      <c r="Q102" s="141">
        <f t="shared" si="2"/>
        <v>0</v>
      </c>
      <c r="R102" s="164"/>
      <c r="S102" s="141">
        <f t="shared" si="2"/>
        <v>0</v>
      </c>
      <c r="T102" s="164"/>
      <c r="U102" s="141">
        <f t="shared" si="2"/>
        <v>0</v>
      </c>
      <c r="V102" s="164"/>
      <c r="W102" s="141">
        <f t="shared" si="2"/>
        <v>0</v>
      </c>
      <c r="X102" s="142">
        <f t="shared" si="3"/>
        <v>0</v>
      </c>
    </row>
    <row r="103" spans="1:24" x14ac:dyDescent="0.15">
      <c r="A103" s="208" t="s">
        <v>118</v>
      </c>
      <c r="B103" s="100"/>
      <c r="C103" s="144"/>
      <c r="D103" s="169"/>
      <c r="E103" s="141"/>
      <c r="F103" s="166"/>
      <c r="G103" s="143"/>
      <c r="H103" s="164"/>
      <c r="I103" s="141"/>
      <c r="J103" s="164"/>
      <c r="K103" s="141"/>
      <c r="L103" s="164"/>
      <c r="M103" s="141"/>
      <c r="N103" s="164"/>
      <c r="O103" s="141"/>
      <c r="P103" s="164"/>
      <c r="Q103" s="141"/>
      <c r="R103" s="164"/>
      <c r="S103" s="141"/>
      <c r="T103" s="164"/>
      <c r="U103" s="141"/>
      <c r="V103" s="164"/>
      <c r="W103" s="141"/>
      <c r="X103" s="142"/>
    </row>
    <row r="104" spans="1:24" x14ac:dyDescent="0.15">
      <c r="A104" s="208"/>
      <c r="B104" s="83" t="s">
        <v>108</v>
      </c>
      <c r="C104" s="144"/>
      <c r="D104" s="169"/>
      <c r="E104" s="141"/>
      <c r="F104" s="166"/>
      <c r="G104" s="143"/>
      <c r="H104" s="164"/>
      <c r="I104" s="141"/>
      <c r="J104" s="164"/>
      <c r="K104" s="141"/>
      <c r="L104" s="164"/>
      <c r="M104" s="141"/>
      <c r="N104" s="164"/>
      <c r="O104" s="141"/>
      <c r="P104" s="164"/>
      <c r="Q104" s="141"/>
      <c r="R104" s="164"/>
      <c r="S104" s="141"/>
      <c r="T104" s="164"/>
      <c r="U104" s="141"/>
      <c r="V104" s="164"/>
      <c r="W104" s="141"/>
      <c r="X104" s="142"/>
    </row>
    <row r="105" spans="1:24" ht="28" x14ac:dyDescent="0.15">
      <c r="B105" s="158" t="s">
        <v>169</v>
      </c>
      <c r="C105" s="105">
        <v>0</v>
      </c>
      <c r="D105" s="102"/>
      <c r="E105" s="102">
        <f>'Overige kosten A12, B4, C9, D4'!N64</f>
        <v>4000</v>
      </c>
      <c r="F105" s="103"/>
      <c r="G105" s="104">
        <f>E105</f>
        <v>4000</v>
      </c>
      <c r="H105" s="102"/>
      <c r="I105" s="104">
        <f>G105</f>
        <v>4000</v>
      </c>
      <c r="J105" s="103"/>
      <c r="K105" s="104">
        <f>I105</f>
        <v>4000</v>
      </c>
      <c r="L105" s="102"/>
      <c r="M105" s="104">
        <f>K105</f>
        <v>4000</v>
      </c>
      <c r="N105" s="103"/>
      <c r="O105" s="104">
        <f>M105</f>
        <v>4000</v>
      </c>
      <c r="P105" s="102"/>
      <c r="Q105" s="104">
        <f>O105</f>
        <v>4000</v>
      </c>
      <c r="R105" s="103"/>
      <c r="S105" s="104">
        <f>Q105</f>
        <v>4000</v>
      </c>
      <c r="T105" s="102"/>
      <c r="U105" s="104">
        <f>S105</f>
        <v>4000</v>
      </c>
      <c r="V105" s="103"/>
      <c r="W105" s="104">
        <f>U105</f>
        <v>4000</v>
      </c>
      <c r="X105" s="142">
        <f t="shared" si="0"/>
        <v>40000</v>
      </c>
    </row>
    <row r="106" spans="1:24" ht="15" thickBot="1" x14ac:dyDescent="0.2">
      <c r="B106" s="147" t="s">
        <v>126</v>
      </c>
      <c r="C106" s="148"/>
      <c r="D106" s="148"/>
      <c r="E106" s="148">
        <f>SUM(E88:E105)</f>
        <v>5000</v>
      </c>
      <c r="F106" s="148"/>
      <c r="G106" s="148">
        <f>SUM(G88:G105)</f>
        <v>4000</v>
      </c>
      <c r="H106" s="148"/>
      <c r="I106" s="148">
        <f>SUM(I88:I105)</f>
        <v>5000</v>
      </c>
      <c r="J106" s="148"/>
      <c r="K106" s="148">
        <f>SUM(K88:K105)</f>
        <v>5000</v>
      </c>
      <c r="L106" s="148"/>
      <c r="M106" s="148">
        <f>SUM(M88:M105)</f>
        <v>5000</v>
      </c>
      <c r="N106" s="148"/>
      <c r="O106" s="148">
        <f>SUM(O88:O105)</f>
        <v>5000</v>
      </c>
      <c r="P106" s="148"/>
      <c r="Q106" s="148">
        <f>SUM(Q88:Q105)</f>
        <v>5000</v>
      </c>
      <c r="R106" s="148"/>
      <c r="S106" s="148">
        <f>SUM(S88:S105)</f>
        <v>5000</v>
      </c>
      <c r="T106" s="148"/>
      <c r="U106" s="148">
        <f>SUM(U88:U105)</f>
        <v>5000</v>
      </c>
      <c r="V106" s="148"/>
      <c r="W106" s="148">
        <f>SUM(W88:W105)</f>
        <v>5000</v>
      </c>
      <c r="X106" s="149">
        <f t="shared" si="0"/>
        <v>49000</v>
      </c>
    </row>
    <row r="110" spans="1:24" ht="14" thickBot="1" x14ac:dyDescent="0.2"/>
    <row r="111" spans="1:24" ht="15" thickBot="1" x14ac:dyDescent="0.2">
      <c r="B111" s="216" t="s">
        <v>16</v>
      </c>
      <c r="C111" s="217"/>
      <c r="D111" s="218"/>
    </row>
    <row r="112" spans="1:24" ht="17" customHeight="1" thickTop="1" x14ac:dyDescent="0.2">
      <c r="B112" s="150" t="s">
        <v>10</v>
      </c>
      <c r="C112" s="182"/>
      <c r="D112" s="209"/>
    </row>
    <row r="113" spans="2:4" ht="15" x14ac:dyDescent="0.15">
      <c r="B113" s="151" t="s">
        <v>11</v>
      </c>
      <c r="C113" s="210"/>
      <c r="D113" s="211"/>
    </row>
    <row r="114" spans="2:4" ht="15" x14ac:dyDescent="0.15">
      <c r="B114" s="151" t="s">
        <v>12</v>
      </c>
      <c r="C114" s="210"/>
      <c r="D114" s="211"/>
    </row>
    <row r="115" spans="2:4" ht="15" x14ac:dyDescent="0.15">
      <c r="B115" s="151" t="s">
        <v>13</v>
      </c>
      <c r="C115" s="210"/>
      <c r="D115" s="211"/>
    </row>
    <row r="116" spans="2:4" ht="70" customHeight="1" thickBot="1" x14ac:dyDescent="0.2">
      <c r="B116" s="152" t="s">
        <v>14</v>
      </c>
      <c r="C116" s="212"/>
      <c r="D116" s="213"/>
    </row>
    <row r="117" spans="2:4" x14ac:dyDescent="0.15">
      <c r="B117" s="153"/>
      <c r="C117" s="153"/>
      <c r="D117" s="153"/>
    </row>
  </sheetData>
  <mergeCells count="31">
    <mergeCell ref="A75:A76"/>
    <mergeCell ref="A23:A24"/>
    <mergeCell ref="A28:A29"/>
    <mergeCell ref="A32:A33"/>
    <mergeCell ref="A36:A37"/>
    <mergeCell ref="A42:A43"/>
    <mergeCell ref="A50:A51"/>
    <mergeCell ref="A58:A59"/>
    <mergeCell ref="A61:A62"/>
    <mergeCell ref="A64:A65"/>
    <mergeCell ref="A67:A68"/>
    <mergeCell ref="A71:A72"/>
    <mergeCell ref="A97:A98"/>
    <mergeCell ref="A79:A80"/>
    <mergeCell ref="D85:E85"/>
    <mergeCell ref="F85:G85"/>
    <mergeCell ref="H85:I85"/>
    <mergeCell ref="N85:O85"/>
    <mergeCell ref="P85:Q85"/>
    <mergeCell ref="R85:S85"/>
    <mergeCell ref="V85:W85"/>
    <mergeCell ref="A91:A92"/>
    <mergeCell ref="J85:K85"/>
    <mergeCell ref="L85:M85"/>
    <mergeCell ref="C116:D116"/>
    <mergeCell ref="A103:A104"/>
    <mergeCell ref="B111:D111"/>
    <mergeCell ref="C112:D112"/>
    <mergeCell ref="C113:D113"/>
    <mergeCell ref="C114:D114"/>
    <mergeCell ref="C115:D115"/>
  </mergeCells>
  <pageMargins left="0.7" right="0.7" top="0.75" bottom="0.75" header="0.3" footer="0.3"/>
  <pageSetup paperSize="9" orientation="portrait" verticalDpi="0" r:id="rId1"/>
  <ignoredErrors>
    <ignoredError sqref="E19:E20 E38:E39 E81:E82" calculatedColumn="1"/>
  </ignoredErrors>
  <drawing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7D8E-9B1D-2F4B-BC57-B3C4A74AE175}">
  <dimension ref="A3:X118"/>
  <sheetViews>
    <sheetView topLeftCell="A2" zoomScaleNormal="144" workbookViewId="0">
      <selection activeCell="B24" sqref="B24:E27"/>
    </sheetView>
  </sheetViews>
  <sheetFormatPr baseColWidth="10" defaultColWidth="8.83203125" defaultRowHeight="13" x14ac:dyDescent="0.15"/>
  <cols>
    <col min="2" max="2" width="51.33203125" customWidth="1"/>
    <col min="3" max="3" width="10.1640625" customWidth="1"/>
    <col min="4" max="4" width="12.6640625" customWidth="1"/>
  </cols>
  <sheetData>
    <row r="3" spans="1:5" ht="14" thickBot="1" x14ac:dyDescent="0.2"/>
    <row r="4" spans="1:5" ht="21" thickBot="1" x14ac:dyDescent="0.25">
      <c r="B4" s="106" t="s">
        <v>157</v>
      </c>
      <c r="C4" s="107"/>
      <c r="D4" t="s">
        <v>165</v>
      </c>
    </row>
    <row r="7" spans="1:5" ht="16" x14ac:dyDescent="0.2">
      <c r="B7" s="35" t="s">
        <v>133</v>
      </c>
      <c r="C7" s="36" t="s">
        <v>72</v>
      </c>
      <c r="D7" s="36" t="s">
        <v>112</v>
      </c>
      <c r="E7" s="108" t="s">
        <v>111</v>
      </c>
    </row>
    <row r="8" spans="1:5" ht="28" x14ac:dyDescent="0.15">
      <c r="A8" s="56" t="s">
        <v>17</v>
      </c>
      <c r="B8" s="109" t="s">
        <v>88</v>
      </c>
      <c r="C8" s="110">
        <v>1</v>
      </c>
      <c r="D8" s="111">
        <v>10</v>
      </c>
      <c r="E8" s="112">
        <f>Tabel3510[[#This Row],[Aantallen]]*Tabel3510[[#This Row],[Prijs]]</f>
        <v>10</v>
      </c>
    </row>
    <row r="9" spans="1:5" ht="28" x14ac:dyDescent="0.15">
      <c r="A9" s="56" t="s">
        <v>18</v>
      </c>
      <c r="B9" s="109" t="s">
        <v>89</v>
      </c>
      <c r="C9" s="110">
        <v>1</v>
      </c>
      <c r="D9" s="113">
        <v>10</v>
      </c>
      <c r="E9" s="114">
        <f>Tabel3510[[#This Row],[Aantallen]]*Tabel3510[[#This Row],[Prijs]]</f>
        <v>10</v>
      </c>
    </row>
    <row r="10" spans="1:5" ht="28" x14ac:dyDescent="0.15">
      <c r="A10" s="56" t="s">
        <v>19</v>
      </c>
      <c r="B10" s="109" t="s">
        <v>90</v>
      </c>
      <c r="C10" s="110">
        <v>1</v>
      </c>
      <c r="D10" s="113">
        <v>10</v>
      </c>
      <c r="E10" s="114">
        <f>Tabel3510[[#This Row],[Aantallen]]*Tabel3510[[#This Row],[Prijs]]</f>
        <v>10</v>
      </c>
    </row>
    <row r="11" spans="1:5" ht="15" x14ac:dyDescent="0.15">
      <c r="A11" s="56" t="s">
        <v>20</v>
      </c>
      <c r="B11" s="109" t="s">
        <v>113</v>
      </c>
      <c r="C11" s="110">
        <v>1</v>
      </c>
      <c r="D11" s="113">
        <v>10</v>
      </c>
      <c r="E11" s="114">
        <f>Tabel3510[[#This Row],[Aantallen]]*Tabel3510[[#This Row],[Prijs]]</f>
        <v>10</v>
      </c>
    </row>
    <row r="12" spans="1:5" ht="15" x14ac:dyDescent="0.15">
      <c r="A12" s="56" t="s">
        <v>21</v>
      </c>
      <c r="B12" s="109" t="s">
        <v>91</v>
      </c>
      <c r="C12" s="110">
        <v>1</v>
      </c>
      <c r="D12" s="113">
        <v>10</v>
      </c>
      <c r="E12" s="114">
        <f>Tabel3510[[#This Row],[Aantallen]]*Tabel3510[[#This Row],[Prijs]]</f>
        <v>10</v>
      </c>
    </row>
    <row r="13" spans="1:5" ht="15" x14ac:dyDescent="0.15">
      <c r="A13" s="56" t="s">
        <v>26</v>
      </c>
      <c r="B13" s="109" t="s">
        <v>92</v>
      </c>
      <c r="C13" s="110">
        <v>1</v>
      </c>
      <c r="D13" s="113">
        <v>10</v>
      </c>
      <c r="E13" s="115">
        <f>Tabel3510[[#This Row],[Aantallen]]*Tabel3510[[#This Row],[Prijs]]</f>
        <v>10</v>
      </c>
    </row>
    <row r="14" spans="1:5" ht="15" x14ac:dyDescent="0.15">
      <c r="A14" s="56" t="s">
        <v>31</v>
      </c>
      <c r="B14" s="109" t="s">
        <v>93</v>
      </c>
      <c r="C14" s="110">
        <v>1</v>
      </c>
      <c r="D14" s="113">
        <v>10</v>
      </c>
      <c r="E14" s="114">
        <f>Tabel3510[[#This Row],[Aantallen]]*Tabel3510[[#This Row],[Prijs]]</f>
        <v>10</v>
      </c>
    </row>
    <row r="15" spans="1:5" ht="28" x14ac:dyDescent="0.15">
      <c r="A15" s="56" t="s">
        <v>32</v>
      </c>
      <c r="B15" s="109" t="s">
        <v>94</v>
      </c>
      <c r="C15" s="110">
        <v>1</v>
      </c>
      <c r="D15" s="113">
        <v>10</v>
      </c>
      <c r="E15" s="114">
        <f>Tabel3510[[#This Row],[Aantallen]]*Tabel3510[[#This Row],[Prijs]]</f>
        <v>10</v>
      </c>
    </row>
    <row r="16" spans="1:5" ht="15" x14ac:dyDescent="0.15">
      <c r="A16" s="56" t="s">
        <v>33</v>
      </c>
      <c r="B16" s="109" t="s">
        <v>95</v>
      </c>
      <c r="C16" s="110">
        <v>1</v>
      </c>
      <c r="D16" s="113">
        <v>10</v>
      </c>
      <c r="E16" s="114">
        <f>Tabel3510[[#This Row],[Aantallen]]*Tabel3510[[#This Row],[Prijs]]</f>
        <v>10</v>
      </c>
    </row>
    <row r="17" spans="1:5" ht="28" x14ac:dyDescent="0.15">
      <c r="A17" s="56" t="s">
        <v>34</v>
      </c>
      <c r="B17" s="109" t="s">
        <v>96</v>
      </c>
      <c r="C17" s="110">
        <v>1</v>
      </c>
      <c r="D17" s="113">
        <v>10</v>
      </c>
      <c r="E17" s="114">
        <f>Tabel3510[[#This Row],[Aantallen]]*Tabel3510[[#This Row],[Prijs]]</f>
        <v>10</v>
      </c>
    </row>
    <row r="18" spans="1:5" ht="15" x14ac:dyDescent="0.15">
      <c r="A18" s="56" t="s">
        <v>35</v>
      </c>
      <c r="B18" s="109" t="s">
        <v>97</v>
      </c>
      <c r="C18" s="110">
        <v>1</v>
      </c>
      <c r="D18" s="113">
        <v>10</v>
      </c>
      <c r="E18" s="115">
        <f>Tabel3510[[#This Row],[Aantallen]]*Tabel3510[[#This Row],[Prijs]]</f>
        <v>10</v>
      </c>
    </row>
    <row r="19" spans="1:5" ht="28" x14ac:dyDescent="0.15">
      <c r="A19" s="56" t="s">
        <v>36</v>
      </c>
      <c r="B19" s="95" t="s">
        <v>169</v>
      </c>
      <c r="C19" s="91"/>
      <c r="D19" s="96"/>
      <c r="E19" s="97">
        <f>'Overige kosten A12, B4, C9, D4'!Q17</f>
        <v>500</v>
      </c>
    </row>
    <row r="20" spans="1:5" ht="14" x14ac:dyDescent="0.15">
      <c r="B20" s="38" t="s">
        <v>134</v>
      </c>
      <c r="C20" s="39"/>
      <c r="D20" s="39"/>
      <c r="E20" s="116">
        <f>SUBTOTAL(109,E8:E19)</f>
        <v>610</v>
      </c>
    </row>
    <row r="21" spans="1:5" ht="14" x14ac:dyDescent="0.15">
      <c r="B21" s="51"/>
      <c r="C21" s="52"/>
      <c r="D21" s="52"/>
      <c r="E21" s="117"/>
    </row>
    <row r="22" spans="1:5" ht="16" x14ac:dyDescent="0.2">
      <c r="B22" s="35" t="s">
        <v>138</v>
      </c>
      <c r="C22" s="36" t="s">
        <v>72</v>
      </c>
      <c r="D22" s="36" t="s">
        <v>112</v>
      </c>
      <c r="E22" s="108" t="s">
        <v>111</v>
      </c>
    </row>
    <row r="23" spans="1:5" x14ac:dyDescent="0.15">
      <c r="A23" s="208" t="s">
        <v>84</v>
      </c>
      <c r="B23" s="100"/>
      <c r="C23" s="100"/>
      <c r="D23" s="118"/>
      <c r="E23" s="119"/>
    </row>
    <row r="24" spans="1:5" x14ac:dyDescent="0.15">
      <c r="A24" s="208"/>
      <c r="B24" s="120"/>
      <c r="C24" s="46"/>
      <c r="D24" s="47"/>
      <c r="E24" s="121"/>
    </row>
    <row r="25" spans="1:5" x14ac:dyDescent="0.15">
      <c r="B25" s="45"/>
      <c r="C25" s="122"/>
      <c r="D25" s="113"/>
      <c r="E25" s="123"/>
    </row>
    <row r="26" spans="1:5" x14ac:dyDescent="0.15">
      <c r="B26" s="45"/>
      <c r="C26" s="122"/>
      <c r="D26" s="113"/>
      <c r="E26" s="123"/>
    </row>
    <row r="27" spans="1:5" x14ac:dyDescent="0.15">
      <c r="B27" s="45"/>
      <c r="C27" s="122"/>
      <c r="D27" s="113"/>
      <c r="E27" s="123"/>
    </row>
    <row r="28" spans="1:5" x14ac:dyDescent="0.15">
      <c r="A28" s="208" t="s">
        <v>85</v>
      </c>
      <c r="B28" s="100"/>
      <c r="C28" s="100"/>
      <c r="D28" s="118"/>
      <c r="E28" s="119"/>
    </row>
    <row r="29" spans="1:5" x14ac:dyDescent="0.15">
      <c r="A29" s="208"/>
      <c r="B29" s="120" t="s">
        <v>50</v>
      </c>
      <c r="C29" s="46"/>
      <c r="D29" s="47"/>
      <c r="E29" s="121"/>
    </row>
    <row r="30" spans="1:5" x14ac:dyDescent="0.15">
      <c r="B30" s="45" t="s">
        <v>51</v>
      </c>
      <c r="C30" s="122">
        <v>1</v>
      </c>
      <c r="D30" s="113">
        <v>10</v>
      </c>
      <c r="E30" s="123">
        <f>Tabel39[[#This Row],[Aantallen]]*Tabel39[[#This Row],[Prijs]]</f>
        <v>10</v>
      </c>
    </row>
    <row r="31" spans="1:5" x14ac:dyDescent="0.15">
      <c r="B31" s="45" t="s">
        <v>52</v>
      </c>
      <c r="C31" s="122">
        <v>1</v>
      </c>
      <c r="D31" s="113">
        <v>10</v>
      </c>
      <c r="E31" s="123">
        <f>Tabel39[[#This Row],[Aantallen]]*Tabel39[[#This Row],[Prijs]]</f>
        <v>10</v>
      </c>
    </row>
    <row r="32" spans="1:5" x14ac:dyDescent="0.15">
      <c r="A32" s="208" t="s">
        <v>86</v>
      </c>
      <c r="B32" s="100"/>
      <c r="C32" s="100"/>
      <c r="D32" s="118"/>
      <c r="E32" s="119"/>
    </row>
    <row r="33" spans="1:5" x14ac:dyDescent="0.15">
      <c r="A33" s="208"/>
      <c r="B33" s="120" t="s">
        <v>53</v>
      </c>
      <c r="C33" s="46"/>
      <c r="D33" s="47"/>
      <c r="E33" s="121"/>
    </row>
    <row r="34" spans="1:5" x14ac:dyDescent="0.15">
      <c r="B34" s="45" t="s">
        <v>54</v>
      </c>
      <c r="C34" s="122">
        <v>1</v>
      </c>
      <c r="D34" s="113">
        <v>10</v>
      </c>
      <c r="E34" s="123">
        <f>Tabel39[[#This Row],[Aantallen]]*Tabel39[[#This Row],[Prijs]]</f>
        <v>10</v>
      </c>
    </row>
    <row r="35" spans="1:5" x14ac:dyDescent="0.15">
      <c r="B35" s="45" t="s">
        <v>55</v>
      </c>
      <c r="C35" s="122">
        <v>1</v>
      </c>
      <c r="D35" s="113">
        <v>10</v>
      </c>
      <c r="E35" s="123">
        <f>Tabel39[[#This Row],[Aantallen]]*Tabel39[[#This Row],[Prijs]]</f>
        <v>10</v>
      </c>
    </row>
    <row r="36" spans="1:5" x14ac:dyDescent="0.15">
      <c r="A36" s="208" t="s">
        <v>87</v>
      </c>
      <c r="B36" s="100"/>
      <c r="C36" s="100"/>
      <c r="D36" s="118"/>
      <c r="E36" s="118"/>
    </row>
    <row r="37" spans="1:5" x14ac:dyDescent="0.15">
      <c r="A37" s="208"/>
      <c r="B37" s="120" t="s">
        <v>77</v>
      </c>
      <c r="C37" s="46"/>
      <c r="D37" s="47"/>
      <c r="E37" s="47"/>
    </row>
    <row r="38" spans="1:5" ht="28" x14ac:dyDescent="0.15">
      <c r="B38" s="95" t="s">
        <v>169</v>
      </c>
      <c r="C38" s="98"/>
      <c r="D38" s="96"/>
      <c r="E38" s="99">
        <f>'Overige kosten A12, B4, C9, D4'!Q33</f>
        <v>10</v>
      </c>
    </row>
    <row r="39" spans="1:5" ht="14" x14ac:dyDescent="0.15">
      <c r="B39" s="38" t="s">
        <v>139</v>
      </c>
      <c r="C39" s="39"/>
      <c r="D39" s="39"/>
      <c r="E39" s="116">
        <f>SUBTOTAL(109,E23:E38)</f>
        <v>50</v>
      </c>
    </row>
    <row r="40" spans="1:5" ht="15" thickBot="1" x14ac:dyDescent="0.2">
      <c r="B40" s="51"/>
      <c r="C40" s="52"/>
      <c r="D40" s="52"/>
      <c r="E40" s="117"/>
    </row>
    <row r="41" spans="1:5" s="25" customFormat="1" ht="17" thickBot="1" x14ac:dyDescent="0.25">
      <c r="B41" s="31" t="s">
        <v>140</v>
      </c>
      <c r="C41" s="124" t="s">
        <v>72</v>
      </c>
      <c r="D41" s="124" t="s">
        <v>112</v>
      </c>
      <c r="E41" s="125" t="s">
        <v>111</v>
      </c>
    </row>
    <row r="42" spans="1:5" x14ac:dyDescent="0.15">
      <c r="A42" s="208" t="s">
        <v>98</v>
      </c>
      <c r="B42" s="126"/>
      <c r="C42" s="100"/>
      <c r="D42" s="118"/>
      <c r="E42" s="119"/>
    </row>
    <row r="43" spans="1:5" x14ac:dyDescent="0.15">
      <c r="A43" s="208"/>
      <c r="B43" s="127" t="s">
        <v>37</v>
      </c>
      <c r="C43" s="46"/>
      <c r="D43" s="47"/>
      <c r="E43" s="121"/>
    </row>
    <row r="44" spans="1:5" ht="14" x14ac:dyDescent="0.15">
      <c r="B44" s="44" t="s">
        <v>184</v>
      </c>
      <c r="C44" s="90">
        <v>2</v>
      </c>
      <c r="D44" s="111">
        <v>10</v>
      </c>
      <c r="E44" s="112">
        <f>Tabel13[[#This Row],[Aantallen]]*Tabel13[[#This Row],[Prijs]]</f>
        <v>20</v>
      </c>
    </row>
    <row r="45" spans="1:5" x14ac:dyDescent="0.15">
      <c r="B45" s="45" t="s">
        <v>73</v>
      </c>
      <c r="C45" s="90">
        <v>2</v>
      </c>
      <c r="D45" s="113">
        <v>10</v>
      </c>
      <c r="E45" s="114">
        <f>Tabel13[[#This Row],[Aantallen]]*Tabel13[[#This Row],[Prijs]]</f>
        <v>20</v>
      </c>
    </row>
    <row r="46" spans="1:5" x14ac:dyDescent="0.15">
      <c r="B46" s="45" t="s">
        <v>38</v>
      </c>
      <c r="C46" s="90">
        <v>2</v>
      </c>
      <c r="D46" s="113">
        <v>10</v>
      </c>
      <c r="E46" s="114">
        <f>Tabel13[[#This Row],[Aantallen]]*Tabel13[[#This Row],[Prijs]]</f>
        <v>20</v>
      </c>
    </row>
    <row r="47" spans="1:5" x14ac:dyDescent="0.15">
      <c r="B47" s="45" t="s">
        <v>39</v>
      </c>
      <c r="C47" s="90">
        <v>2</v>
      </c>
      <c r="D47" s="113">
        <v>10</v>
      </c>
      <c r="E47" s="114">
        <f>Tabel13[[#This Row],[Aantallen]]*Tabel13[[#This Row],[Prijs]]</f>
        <v>20</v>
      </c>
    </row>
    <row r="48" spans="1:5" x14ac:dyDescent="0.15">
      <c r="B48" s="45" t="s">
        <v>40</v>
      </c>
      <c r="C48" s="90">
        <v>2</v>
      </c>
      <c r="D48" s="113">
        <v>10</v>
      </c>
      <c r="E48" s="114">
        <f>Tabel13[[#This Row],[Aantallen]]*Tabel13[[#This Row],[Prijs]]</f>
        <v>20</v>
      </c>
    </row>
    <row r="49" spans="1:5" x14ac:dyDescent="0.15">
      <c r="B49" s="45" t="s">
        <v>68</v>
      </c>
      <c r="C49" s="90">
        <v>2</v>
      </c>
      <c r="D49" s="128">
        <v>10</v>
      </c>
      <c r="E49" s="129">
        <f>Tabel13[[#This Row],[Aantallen]]*Tabel13[[#This Row],[Prijs]]</f>
        <v>20</v>
      </c>
    </row>
    <row r="50" spans="1:5" x14ac:dyDescent="0.15">
      <c r="A50" s="208" t="s">
        <v>99</v>
      </c>
      <c r="B50" s="130"/>
      <c r="C50" s="100"/>
      <c r="D50" s="118"/>
      <c r="E50" s="119"/>
    </row>
    <row r="51" spans="1:5" x14ac:dyDescent="0.15">
      <c r="A51" s="208"/>
      <c r="B51" s="127" t="s">
        <v>41</v>
      </c>
      <c r="C51" s="46"/>
      <c r="D51" s="47"/>
      <c r="E51" s="121"/>
    </row>
    <row r="52" spans="1:5" ht="14" x14ac:dyDescent="0.15">
      <c r="B52" s="44" t="s">
        <v>185</v>
      </c>
      <c r="C52" s="90">
        <v>2</v>
      </c>
      <c r="D52" s="111">
        <v>10</v>
      </c>
      <c r="E52" s="112">
        <f>Tabel13[[#This Row],[Aantallen]]*Tabel13[[#This Row],[Prijs]]</f>
        <v>20</v>
      </c>
    </row>
    <row r="53" spans="1:5" x14ac:dyDescent="0.15">
      <c r="B53" s="45" t="s">
        <v>73</v>
      </c>
      <c r="C53" s="90">
        <v>2</v>
      </c>
      <c r="D53" s="113">
        <v>10</v>
      </c>
      <c r="E53" s="114">
        <f>Tabel13[[#This Row],[Aantallen]]*Tabel13[[#This Row],[Prijs]]</f>
        <v>20</v>
      </c>
    </row>
    <row r="54" spans="1:5" x14ac:dyDescent="0.15">
      <c r="B54" s="45" t="s">
        <v>38</v>
      </c>
      <c r="C54" s="90">
        <v>2</v>
      </c>
      <c r="D54" s="113">
        <v>10</v>
      </c>
      <c r="E54" s="114">
        <f>Tabel13[[#This Row],[Aantallen]]*Tabel13[[#This Row],[Prijs]]</f>
        <v>20</v>
      </c>
    </row>
    <row r="55" spans="1:5" x14ac:dyDescent="0.15">
      <c r="B55" s="45" t="s">
        <v>39</v>
      </c>
      <c r="C55" s="90">
        <v>2</v>
      </c>
      <c r="D55" s="113">
        <v>10</v>
      </c>
      <c r="E55" s="114">
        <f>Tabel13[[#This Row],[Aantallen]]*Tabel13[[#This Row],[Prijs]]</f>
        <v>20</v>
      </c>
    </row>
    <row r="56" spans="1:5" x14ac:dyDescent="0.15">
      <c r="B56" s="45" t="s">
        <v>40</v>
      </c>
      <c r="C56" s="90">
        <v>2</v>
      </c>
      <c r="D56" s="113">
        <v>10</v>
      </c>
      <c r="E56" s="114">
        <f>Tabel13[[#This Row],[Aantallen]]*Tabel13[[#This Row],[Prijs]]</f>
        <v>20</v>
      </c>
    </row>
    <row r="57" spans="1:5" x14ac:dyDescent="0.15">
      <c r="B57" s="45" t="s">
        <v>68</v>
      </c>
      <c r="C57" s="90">
        <v>2</v>
      </c>
      <c r="D57" s="128">
        <v>10</v>
      </c>
      <c r="E57" s="129">
        <f>Tabel13[[#This Row],[Aantallen]]*Tabel13[[#This Row],[Prijs]]</f>
        <v>20</v>
      </c>
    </row>
    <row r="58" spans="1:5" x14ac:dyDescent="0.15">
      <c r="A58" s="208" t="s">
        <v>100</v>
      </c>
      <c r="B58" s="131"/>
      <c r="C58" s="100"/>
      <c r="D58" s="118"/>
      <c r="E58" s="119"/>
    </row>
    <row r="59" spans="1:5" x14ac:dyDescent="0.15">
      <c r="A59" s="208"/>
      <c r="B59" s="132" t="s">
        <v>42</v>
      </c>
      <c r="C59" s="46"/>
      <c r="D59" s="47"/>
      <c r="E59" s="121"/>
    </row>
    <row r="60" spans="1:5" ht="28" x14ac:dyDescent="0.15">
      <c r="B60" s="44" t="s">
        <v>43</v>
      </c>
      <c r="C60" s="93">
        <v>1</v>
      </c>
      <c r="D60" s="133">
        <v>10</v>
      </c>
      <c r="E60" s="134">
        <f>Tabel13[[#This Row],[Aantallen]]*Tabel13[[#This Row],[Prijs]]</f>
        <v>10</v>
      </c>
    </row>
    <row r="61" spans="1:5" x14ac:dyDescent="0.15">
      <c r="A61" s="208" t="s">
        <v>101</v>
      </c>
      <c r="B61" s="131"/>
      <c r="C61" s="100"/>
      <c r="D61" s="118"/>
      <c r="E61" s="119"/>
    </row>
    <row r="62" spans="1:5" x14ac:dyDescent="0.15">
      <c r="A62" s="208"/>
      <c r="B62" s="132" t="s">
        <v>44</v>
      </c>
      <c r="C62" s="46"/>
      <c r="D62" s="47"/>
      <c r="E62" s="121"/>
    </row>
    <row r="63" spans="1:5" ht="42" x14ac:dyDescent="0.15">
      <c r="B63" s="135" t="s">
        <v>45</v>
      </c>
      <c r="C63" s="93">
        <v>1</v>
      </c>
      <c r="D63" s="133">
        <v>10</v>
      </c>
      <c r="E63" s="134">
        <f>Tabel13[[#This Row],[Aantallen]]*Tabel13[[#This Row],[Prijs]]</f>
        <v>10</v>
      </c>
    </row>
    <row r="64" spans="1:5" x14ac:dyDescent="0.15">
      <c r="A64" s="208" t="s">
        <v>102</v>
      </c>
      <c r="B64" s="100"/>
      <c r="C64" s="100"/>
      <c r="D64" s="118"/>
      <c r="E64" s="119"/>
    </row>
    <row r="65" spans="1:5" x14ac:dyDescent="0.15">
      <c r="A65" s="208"/>
      <c r="B65" s="120" t="s">
        <v>46</v>
      </c>
      <c r="C65" s="46"/>
      <c r="D65" s="47"/>
      <c r="E65" s="121"/>
    </row>
    <row r="66" spans="1:5" x14ac:dyDescent="0.15">
      <c r="B66" s="136" t="s">
        <v>170</v>
      </c>
      <c r="C66" s="93">
        <v>2</v>
      </c>
      <c r="D66" s="113">
        <v>10</v>
      </c>
      <c r="E66" s="115">
        <f>Tabel13[[#This Row],[Aantallen]]*Tabel13[[#This Row],[Prijs]]</f>
        <v>20</v>
      </c>
    </row>
    <row r="67" spans="1:5" x14ac:dyDescent="0.15">
      <c r="B67" s="136" t="s">
        <v>171</v>
      </c>
      <c r="C67" s="93">
        <v>2</v>
      </c>
      <c r="D67" s="113">
        <v>10</v>
      </c>
      <c r="E67" s="115">
        <f>Tabel13[[#This Row],[Aantallen]]*Tabel13[[#This Row],[Prijs]]</f>
        <v>20</v>
      </c>
    </row>
    <row r="68" spans="1:5" x14ac:dyDescent="0.15">
      <c r="A68" s="208" t="s">
        <v>103</v>
      </c>
      <c r="B68" s="100"/>
      <c r="C68" s="100"/>
      <c r="D68" s="118"/>
      <c r="E68" s="119"/>
    </row>
    <row r="69" spans="1:5" x14ac:dyDescent="0.15">
      <c r="A69" s="208"/>
      <c r="B69" s="120" t="s">
        <v>69</v>
      </c>
      <c r="C69" s="46"/>
      <c r="D69" s="47"/>
      <c r="E69" s="121"/>
    </row>
    <row r="70" spans="1:5" x14ac:dyDescent="0.15">
      <c r="B70" s="45" t="s">
        <v>74</v>
      </c>
      <c r="C70" s="91">
        <v>1</v>
      </c>
      <c r="D70" s="113">
        <v>10</v>
      </c>
      <c r="E70" s="114">
        <f>Tabel13[[#This Row],[Aantallen]]*Tabel13[[#This Row],[Prijs]]</f>
        <v>10</v>
      </c>
    </row>
    <row r="71" spans="1:5" x14ac:dyDescent="0.15">
      <c r="B71" s="45" t="s">
        <v>48</v>
      </c>
      <c r="C71" s="91">
        <v>1</v>
      </c>
      <c r="D71" s="113">
        <v>10</v>
      </c>
      <c r="E71" s="114">
        <f>Tabel13[[#This Row],[Aantallen]]*Tabel13[[#This Row],[Prijs]]</f>
        <v>10</v>
      </c>
    </row>
    <row r="72" spans="1:5" x14ac:dyDescent="0.15">
      <c r="A72" s="208" t="s">
        <v>104</v>
      </c>
      <c r="B72" s="100"/>
      <c r="C72" s="100"/>
      <c r="D72" s="118"/>
      <c r="E72" s="119"/>
    </row>
    <row r="73" spans="1:5" x14ac:dyDescent="0.15">
      <c r="A73" s="208"/>
      <c r="B73" s="120" t="s">
        <v>83</v>
      </c>
      <c r="C73" s="46"/>
      <c r="D73" s="47"/>
      <c r="E73" s="121"/>
    </row>
    <row r="74" spans="1:5" x14ac:dyDescent="0.15">
      <c r="B74" s="45" t="s">
        <v>70</v>
      </c>
      <c r="C74" s="91">
        <v>8</v>
      </c>
      <c r="D74" s="113">
        <v>10</v>
      </c>
      <c r="E74" s="114">
        <f>Tabel13[[#This Row],[Aantallen]]*Tabel13[[#This Row],[Prijs]]</f>
        <v>80</v>
      </c>
    </row>
    <row r="75" spans="1:5" x14ac:dyDescent="0.15">
      <c r="B75" s="45" t="s">
        <v>71</v>
      </c>
      <c r="C75" s="91">
        <v>18</v>
      </c>
      <c r="D75" s="113">
        <v>10</v>
      </c>
      <c r="E75" s="114">
        <f>Tabel13[[#This Row],[Aantallen]]*Tabel13[[#This Row],[Prijs]]</f>
        <v>180</v>
      </c>
    </row>
    <row r="76" spans="1:5" x14ac:dyDescent="0.15">
      <c r="A76" s="208" t="s">
        <v>105</v>
      </c>
      <c r="B76" s="100"/>
      <c r="C76" s="100"/>
      <c r="D76" s="118"/>
      <c r="E76" s="119"/>
    </row>
    <row r="77" spans="1:5" x14ac:dyDescent="0.15">
      <c r="A77" s="208"/>
      <c r="B77" s="120" t="s">
        <v>75</v>
      </c>
      <c r="C77" s="46"/>
      <c r="D77" s="47"/>
      <c r="E77" s="121"/>
    </row>
    <row r="78" spans="1:5" x14ac:dyDescent="0.15">
      <c r="B78" s="45" t="s">
        <v>76</v>
      </c>
      <c r="C78" s="159">
        <v>1</v>
      </c>
      <c r="D78" s="113">
        <v>10</v>
      </c>
      <c r="E78" s="114">
        <f>Tabel13[[#This Row],[Aantallen]]*Tabel13[[#This Row],[Prijs]]</f>
        <v>10</v>
      </c>
    </row>
    <row r="79" spans="1:5" x14ac:dyDescent="0.15">
      <c r="B79" s="45" t="s">
        <v>120</v>
      </c>
      <c r="C79" s="159">
        <v>1</v>
      </c>
      <c r="D79" s="113">
        <v>10</v>
      </c>
      <c r="E79" s="114">
        <f>Tabel13[[#This Row],[Aantallen]]*Tabel13[[#This Row],[Prijs]]</f>
        <v>10</v>
      </c>
    </row>
    <row r="80" spans="1:5" x14ac:dyDescent="0.15">
      <c r="A80" s="208" t="s">
        <v>106</v>
      </c>
      <c r="B80" s="100"/>
      <c r="C80" s="100"/>
      <c r="D80" s="118"/>
      <c r="E80" s="119"/>
    </row>
    <row r="81" spans="1:24" x14ac:dyDescent="0.15">
      <c r="A81" s="208"/>
      <c r="B81" s="120" t="s">
        <v>77</v>
      </c>
      <c r="C81" s="46"/>
      <c r="D81" s="47"/>
      <c r="E81" s="121"/>
    </row>
    <row r="82" spans="1:24" ht="28" x14ac:dyDescent="0.15">
      <c r="B82" s="95" t="s">
        <v>169</v>
      </c>
      <c r="C82" s="93"/>
      <c r="D82" s="96"/>
      <c r="E82" s="101">
        <f>'Overige kosten A12, B4, C9, D4'!Q48</f>
        <v>0</v>
      </c>
    </row>
    <row r="83" spans="1:24" ht="15" thickBot="1" x14ac:dyDescent="0.2">
      <c r="B83" s="32" t="s">
        <v>125</v>
      </c>
      <c r="C83" s="33"/>
      <c r="D83" s="33"/>
      <c r="E83" s="84">
        <f>SUBTOTAL(109,E42:E82)</f>
        <v>600</v>
      </c>
    </row>
    <row r="85" spans="1:24" ht="14" thickBot="1" x14ac:dyDescent="0.2"/>
    <row r="86" spans="1:24" ht="16" x14ac:dyDescent="0.2">
      <c r="B86" s="31" t="s">
        <v>128</v>
      </c>
      <c r="C86" s="41"/>
      <c r="D86" s="207">
        <v>2023</v>
      </c>
      <c r="E86" s="207"/>
      <c r="F86" s="207">
        <v>2024</v>
      </c>
      <c r="G86" s="207"/>
      <c r="H86" s="207">
        <v>2025</v>
      </c>
      <c r="I86" s="207"/>
      <c r="J86" s="207">
        <v>2026</v>
      </c>
      <c r="K86" s="207"/>
      <c r="L86" s="207">
        <v>2027</v>
      </c>
      <c r="M86" s="207"/>
      <c r="N86" s="207">
        <v>2028</v>
      </c>
      <c r="O86" s="207"/>
      <c r="P86" s="207">
        <v>2029</v>
      </c>
      <c r="Q86" s="207"/>
      <c r="R86" s="207">
        <v>2030</v>
      </c>
      <c r="S86" s="207"/>
      <c r="T86" s="41">
        <v>2031</v>
      </c>
      <c r="U86" s="41"/>
      <c r="V86" s="207">
        <v>2032</v>
      </c>
      <c r="W86" s="207"/>
      <c r="X86" s="137" t="s">
        <v>111</v>
      </c>
    </row>
    <row r="87" spans="1:24" ht="14" thickBot="1" x14ac:dyDescent="0.2">
      <c r="B87" s="42"/>
      <c r="C87" s="39" t="s">
        <v>79</v>
      </c>
      <c r="D87" s="39" t="s">
        <v>80</v>
      </c>
      <c r="E87" s="39" t="s">
        <v>81</v>
      </c>
      <c r="F87" s="39" t="s">
        <v>80</v>
      </c>
      <c r="G87" s="39" t="s">
        <v>81</v>
      </c>
      <c r="H87" s="39" t="s">
        <v>80</v>
      </c>
      <c r="I87" s="39" t="s">
        <v>81</v>
      </c>
      <c r="J87" s="39" t="s">
        <v>80</v>
      </c>
      <c r="K87" s="39" t="s">
        <v>81</v>
      </c>
      <c r="L87" s="39" t="s">
        <v>80</v>
      </c>
      <c r="M87" s="39" t="s">
        <v>81</v>
      </c>
      <c r="N87" s="39" t="s">
        <v>80</v>
      </c>
      <c r="O87" s="39" t="s">
        <v>81</v>
      </c>
      <c r="P87" s="39" t="s">
        <v>80</v>
      </c>
      <c r="Q87" s="39" t="s">
        <v>81</v>
      </c>
      <c r="R87" s="39" t="s">
        <v>80</v>
      </c>
      <c r="S87" s="39" t="s">
        <v>81</v>
      </c>
      <c r="T87" s="39" t="s">
        <v>80</v>
      </c>
      <c r="U87" s="39" t="s">
        <v>81</v>
      </c>
      <c r="V87" s="39" t="s">
        <v>80</v>
      </c>
      <c r="W87" s="39" t="s">
        <v>81</v>
      </c>
      <c r="X87" s="138"/>
    </row>
    <row r="88" spans="1:24" x14ac:dyDescent="0.15">
      <c r="A88" s="56" t="s">
        <v>115</v>
      </c>
      <c r="B88" s="139" t="s">
        <v>56</v>
      </c>
      <c r="C88" s="140"/>
      <c r="D88" s="169"/>
      <c r="E88" s="141"/>
      <c r="F88" s="165"/>
      <c r="G88" s="141"/>
      <c r="H88" s="163"/>
      <c r="I88" s="141"/>
      <c r="J88" s="163"/>
      <c r="K88" s="141"/>
      <c r="L88" s="163"/>
      <c r="M88" s="141"/>
      <c r="N88" s="163"/>
      <c r="O88" s="141"/>
      <c r="P88" s="163"/>
      <c r="Q88" s="141"/>
      <c r="R88" s="163"/>
      <c r="S88" s="141"/>
      <c r="T88" s="163"/>
      <c r="U88" s="141"/>
      <c r="V88" s="163"/>
      <c r="W88" s="141"/>
      <c r="X88" s="142"/>
    </row>
    <row r="89" spans="1:24" x14ac:dyDescent="0.15">
      <c r="B89" s="57" t="s">
        <v>57</v>
      </c>
      <c r="C89" s="143">
        <v>0</v>
      </c>
      <c r="D89" s="169"/>
      <c r="E89" s="141">
        <f>D89*$C$88</f>
        <v>0</v>
      </c>
      <c r="F89" s="166"/>
      <c r="G89" s="141">
        <f>F89*$C$88</f>
        <v>0</v>
      </c>
      <c r="H89" s="164"/>
      <c r="I89" s="141">
        <f>H89*$C$88</f>
        <v>0</v>
      </c>
      <c r="J89" s="164"/>
      <c r="K89" s="141">
        <f>J89*$C$88</f>
        <v>0</v>
      </c>
      <c r="L89" s="164"/>
      <c r="M89" s="141">
        <f>L89*$C$88</f>
        <v>0</v>
      </c>
      <c r="N89" s="164"/>
      <c r="O89" s="141">
        <f>N89*$C$88</f>
        <v>0</v>
      </c>
      <c r="P89" s="164"/>
      <c r="Q89" s="141">
        <f>P89*$C$88</f>
        <v>0</v>
      </c>
      <c r="R89" s="164"/>
      <c r="S89" s="141">
        <f>R89*$C$88</f>
        <v>0</v>
      </c>
      <c r="T89" s="164"/>
      <c r="U89" s="141">
        <f>T89*$C$88</f>
        <v>0</v>
      </c>
      <c r="V89" s="164"/>
      <c r="W89" s="141">
        <f>V89*$C$88</f>
        <v>0</v>
      </c>
      <c r="X89" s="142">
        <f>W89+U89+S89+Q89+O89+M89+K89+I89+G89+E89</f>
        <v>0</v>
      </c>
    </row>
    <row r="90" spans="1:24" x14ac:dyDescent="0.15">
      <c r="B90" s="57" t="s">
        <v>58</v>
      </c>
      <c r="C90" s="143">
        <v>0</v>
      </c>
      <c r="D90" s="169"/>
      <c r="E90" s="141">
        <f>D90*$C$89</f>
        <v>0</v>
      </c>
      <c r="F90" s="166"/>
      <c r="G90" s="141">
        <f>F90*$C$89</f>
        <v>0</v>
      </c>
      <c r="H90" s="164"/>
      <c r="I90" s="141">
        <f>H90*$C$89</f>
        <v>0</v>
      </c>
      <c r="J90" s="164"/>
      <c r="K90" s="141">
        <f>J90*$C$89</f>
        <v>0</v>
      </c>
      <c r="L90" s="164"/>
      <c r="M90" s="141">
        <f>L90*$C$89</f>
        <v>0</v>
      </c>
      <c r="N90" s="164"/>
      <c r="O90" s="141">
        <f>N90*$C$89</f>
        <v>0</v>
      </c>
      <c r="P90" s="164"/>
      <c r="Q90" s="141">
        <f>P90*$C$89</f>
        <v>0</v>
      </c>
      <c r="R90" s="164"/>
      <c r="S90" s="141">
        <f>R90*$C$89</f>
        <v>0</v>
      </c>
      <c r="T90" s="164"/>
      <c r="U90" s="141">
        <f>T90*$C$89</f>
        <v>0</v>
      </c>
      <c r="V90" s="164"/>
      <c r="W90" s="141">
        <f>V90*$C$89</f>
        <v>0</v>
      </c>
      <c r="X90" s="142">
        <f t="shared" ref="X90:X107" si="0">W90+U90+S90+Q90+O90+M90+K90+I90+G90+E90</f>
        <v>0</v>
      </c>
    </row>
    <row r="91" spans="1:24" x14ac:dyDescent="0.15">
      <c r="B91" s="57" t="s">
        <v>59</v>
      </c>
      <c r="C91" s="143">
        <v>0</v>
      </c>
      <c r="D91" s="169"/>
      <c r="E91" s="141">
        <f>D91*$C$90</f>
        <v>0</v>
      </c>
      <c r="F91" s="166"/>
      <c r="G91" s="141">
        <f>F91*$C$90</f>
        <v>0</v>
      </c>
      <c r="H91" s="164"/>
      <c r="I91" s="141">
        <f>H91*$C$90</f>
        <v>0</v>
      </c>
      <c r="J91" s="164"/>
      <c r="K91" s="141">
        <f>J91*$C$90</f>
        <v>0</v>
      </c>
      <c r="L91" s="164"/>
      <c r="M91" s="141">
        <f>L91*$C$90</f>
        <v>0</v>
      </c>
      <c r="N91" s="164"/>
      <c r="O91" s="141">
        <f>N91*$C$90</f>
        <v>0</v>
      </c>
      <c r="P91" s="164"/>
      <c r="Q91" s="141">
        <f>P91*$C$90</f>
        <v>0</v>
      </c>
      <c r="R91" s="164"/>
      <c r="S91" s="141">
        <f>R91*$C$90</f>
        <v>0</v>
      </c>
      <c r="T91" s="164"/>
      <c r="U91" s="141">
        <f>T91*$C$90</f>
        <v>0</v>
      </c>
      <c r="V91" s="164"/>
      <c r="W91" s="141">
        <f>V91*$C$90</f>
        <v>0</v>
      </c>
      <c r="X91" s="142">
        <f t="shared" si="0"/>
        <v>0</v>
      </c>
    </row>
    <row r="92" spans="1:24" x14ac:dyDescent="0.15">
      <c r="A92" s="208" t="s">
        <v>116</v>
      </c>
      <c r="B92" s="100"/>
      <c r="C92" s="144"/>
      <c r="D92" s="169"/>
      <c r="E92" s="141"/>
      <c r="F92" s="166"/>
      <c r="G92" s="141"/>
      <c r="H92" s="164"/>
      <c r="I92" s="141"/>
      <c r="J92" s="164"/>
      <c r="K92" s="141"/>
      <c r="L92" s="164"/>
      <c r="M92" s="141"/>
      <c r="N92" s="164"/>
      <c r="O92" s="141"/>
      <c r="P92" s="164"/>
      <c r="Q92" s="141"/>
      <c r="R92" s="164"/>
      <c r="S92" s="141"/>
      <c r="T92" s="164"/>
      <c r="U92" s="141"/>
      <c r="V92" s="164"/>
      <c r="W92" s="141"/>
      <c r="X92" s="142"/>
    </row>
    <row r="93" spans="1:24" x14ac:dyDescent="0.15">
      <c r="A93" s="208"/>
      <c r="B93" s="83" t="s">
        <v>60</v>
      </c>
      <c r="C93" s="144"/>
      <c r="D93" s="172" t="s">
        <v>78</v>
      </c>
      <c r="E93" s="141">
        <v>0</v>
      </c>
      <c r="F93" s="173" t="s">
        <v>78</v>
      </c>
      <c r="G93" s="141">
        <v>0</v>
      </c>
      <c r="H93" s="174"/>
      <c r="I93" s="141">
        <v>0</v>
      </c>
      <c r="J93" s="174"/>
      <c r="K93" s="141">
        <v>0</v>
      </c>
      <c r="L93" s="174"/>
      <c r="M93" s="141">
        <v>0</v>
      </c>
      <c r="N93" s="174"/>
      <c r="O93" s="141">
        <v>0</v>
      </c>
      <c r="P93" s="174"/>
      <c r="Q93" s="141">
        <v>0</v>
      </c>
      <c r="R93" s="174"/>
      <c r="S93" s="141">
        <v>0</v>
      </c>
      <c r="T93" s="174"/>
      <c r="U93" s="141">
        <v>0</v>
      </c>
      <c r="V93" s="174"/>
      <c r="W93" s="141">
        <v>0</v>
      </c>
      <c r="X93" s="142"/>
    </row>
    <row r="94" spans="1:24" x14ac:dyDescent="0.15">
      <c r="B94" s="57" t="s">
        <v>161</v>
      </c>
      <c r="C94" s="144">
        <v>50</v>
      </c>
      <c r="D94" s="170">
        <v>10</v>
      </c>
      <c r="E94" s="145">
        <f>D94*$C94</f>
        <v>500</v>
      </c>
      <c r="F94" s="167"/>
      <c r="G94" s="145">
        <f>F94*$C94</f>
        <v>0</v>
      </c>
      <c r="H94" s="164">
        <v>10</v>
      </c>
      <c r="I94" s="145">
        <f>H94*$C94</f>
        <v>500</v>
      </c>
      <c r="J94" s="164">
        <v>10</v>
      </c>
      <c r="K94" s="145">
        <f>J94*$C94</f>
        <v>500</v>
      </c>
      <c r="L94" s="164">
        <v>10</v>
      </c>
      <c r="M94" s="145">
        <f>L94*$C94</f>
        <v>500</v>
      </c>
      <c r="N94" s="164">
        <v>10</v>
      </c>
      <c r="O94" s="145">
        <f>N94*$C94</f>
        <v>500</v>
      </c>
      <c r="P94" s="164">
        <v>10</v>
      </c>
      <c r="Q94" s="145">
        <f>P94*$C94</f>
        <v>500</v>
      </c>
      <c r="R94" s="164">
        <v>10</v>
      </c>
      <c r="S94" s="145">
        <f>R94*$C94</f>
        <v>500</v>
      </c>
      <c r="T94" s="164">
        <v>10</v>
      </c>
      <c r="U94" s="145">
        <f>T94*$C94</f>
        <v>500</v>
      </c>
      <c r="V94" s="164">
        <v>10</v>
      </c>
      <c r="W94" s="145">
        <f>V94*$C94</f>
        <v>500</v>
      </c>
      <c r="X94" s="142">
        <f t="shared" si="0"/>
        <v>4500</v>
      </c>
    </row>
    <row r="95" spans="1:24" x14ac:dyDescent="0.15">
      <c r="B95" s="57" t="s">
        <v>162</v>
      </c>
      <c r="C95" s="144"/>
      <c r="D95" s="172">
        <v>10</v>
      </c>
      <c r="E95" s="145">
        <v>0</v>
      </c>
      <c r="F95" s="173"/>
      <c r="G95" s="145">
        <v>0</v>
      </c>
      <c r="H95" s="174">
        <v>20</v>
      </c>
      <c r="I95" s="145">
        <v>0</v>
      </c>
      <c r="J95" s="174">
        <v>20</v>
      </c>
      <c r="K95" s="145">
        <v>0</v>
      </c>
      <c r="L95" s="174">
        <v>20</v>
      </c>
      <c r="M95" s="145">
        <v>0</v>
      </c>
      <c r="N95" s="174">
        <v>20</v>
      </c>
      <c r="O95" s="145">
        <v>0</v>
      </c>
      <c r="P95" s="174">
        <v>20</v>
      </c>
      <c r="Q95" s="145">
        <v>0</v>
      </c>
      <c r="R95" s="174">
        <v>20</v>
      </c>
      <c r="S95" s="145">
        <v>0</v>
      </c>
      <c r="T95" s="174">
        <v>20</v>
      </c>
      <c r="U95" s="145">
        <v>0</v>
      </c>
      <c r="V95" s="174">
        <v>20</v>
      </c>
      <c r="W95" s="145">
        <v>0</v>
      </c>
      <c r="X95" s="142">
        <f t="shared" si="0"/>
        <v>0</v>
      </c>
    </row>
    <row r="96" spans="1:24" x14ac:dyDescent="0.15">
      <c r="B96" s="57" t="s">
        <v>163</v>
      </c>
      <c r="C96" s="144">
        <v>50</v>
      </c>
      <c r="D96" s="170">
        <v>10</v>
      </c>
      <c r="E96" s="145">
        <f t="shared" ref="E96:W97" si="1">D96*$C96</f>
        <v>500</v>
      </c>
      <c r="F96" s="167"/>
      <c r="G96" s="145">
        <f t="shared" si="1"/>
        <v>0</v>
      </c>
      <c r="H96" s="164"/>
      <c r="I96" s="145">
        <f t="shared" si="1"/>
        <v>0</v>
      </c>
      <c r="J96" s="164"/>
      <c r="K96" s="145">
        <f t="shared" si="1"/>
        <v>0</v>
      </c>
      <c r="L96" s="164"/>
      <c r="M96" s="145">
        <f t="shared" si="1"/>
        <v>0</v>
      </c>
      <c r="N96" s="164"/>
      <c r="O96" s="145">
        <f t="shared" si="1"/>
        <v>0</v>
      </c>
      <c r="P96" s="164"/>
      <c r="Q96" s="145">
        <f t="shared" si="1"/>
        <v>0</v>
      </c>
      <c r="R96" s="164"/>
      <c r="S96" s="145">
        <f t="shared" si="1"/>
        <v>0</v>
      </c>
      <c r="T96" s="164"/>
      <c r="U96" s="145">
        <f t="shared" si="1"/>
        <v>0</v>
      </c>
      <c r="V96" s="164"/>
      <c r="W96" s="145">
        <f t="shared" si="1"/>
        <v>0</v>
      </c>
      <c r="X96" s="142">
        <f t="shared" si="0"/>
        <v>500</v>
      </c>
    </row>
    <row r="97" spans="1:24" x14ac:dyDescent="0.15">
      <c r="B97" s="57" t="s">
        <v>164</v>
      </c>
      <c r="C97" s="144">
        <v>3</v>
      </c>
      <c r="D97" s="170">
        <v>10</v>
      </c>
      <c r="E97" s="145">
        <f t="shared" si="1"/>
        <v>30</v>
      </c>
      <c r="F97" s="167"/>
      <c r="G97" s="145">
        <f t="shared" si="1"/>
        <v>0</v>
      </c>
      <c r="H97" s="164"/>
      <c r="I97" s="145">
        <f t="shared" si="1"/>
        <v>0</v>
      </c>
      <c r="J97" s="164"/>
      <c r="K97" s="145">
        <f t="shared" si="1"/>
        <v>0</v>
      </c>
      <c r="L97" s="164"/>
      <c r="M97" s="145">
        <f t="shared" si="1"/>
        <v>0</v>
      </c>
      <c r="N97" s="164"/>
      <c r="O97" s="145">
        <f t="shared" si="1"/>
        <v>0</v>
      </c>
      <c r="P97" s="164"/>
      <c r="Q97" s="145">
        <f t="shared" si="1"/>
        <v>0</v>
      </c>
      <c r="R97" s="164"/>
      <c r="S97" s="145">
        <f t="shared" si="1"/>
        <v>0</v>
      </c>
      <c r="T97" s="164"/>
      <c r="U97" s="145">
        <f t="shared" si="1"/>
        <v>0</v>
      </c>
      <c r="V97" s="164"/>
      <c r="W97" s="145">
        <f t="shared" si="1"/>
        <v>0</v>
      </c>
      <c r="X97" s="142">
        <f t="shared" si="0"/>
        <v>30</v>
      </c>
    </row>
    <row r="98" spans="1:24" x14ac:dyDescent="0.15">
      <c r="A98" s="214" t="s">
        <v>117</v>
      </c>
      <c r="B98" s="100"/>
      <c r="C98" s="144"/>
      <c r="D98" s="169"/>
      <c r="E98" s="141"/>
      <c r="F98" s="166"/>
      <c r="G98" s="143"/>
      <c r="H98" s="164"/>
      <c r="I98" s="141"/>
      <c r="J98" s="164"/>
      <c r="K98" s="141"/>
      <c r="L98" s="164"/>
      <c r="M98" s="141"/>
      <c r="N98" s="164"/>
      <c r="O98" s="141"/>
      <c r="P98" s="164"/>
      <c r="Q98" s="141"/>
      <c r="R98" s="164"/>
      <c r="S98" s="141"/>
      <c r="T98" s="164"/>
      <c r="U98" s="141"/>
      <c r="V98" s="164"/>
      <c r="W98" s="141"/>
      <c r="X98" s="142"/>
    </row>
    <row r="99" spans="1:24" x14ac:dyDescent="0.15">
      <c r="A99" s="215"/>
      <c r="B99" s="146" t="s">
        <v>61</v>
      </c>
      <c r="C99" s="144"/>
      <c r="D99" s="172"/>
      <c r="E99" s="141"/>
      <c r="F99" s="173"/>
      <c r="G99" s="143"/>
      <c r="H99" s="174"/>
      <c r="I99" s="141">
        <v>0</v>
      </c>
      <c r="J99" s="174"/>
      <c r="K99" s="141">
        <v>0</v>
      </c>
      <c r="L99" s="174"/>
      <c r="M99" s="141">
        <v>0</v>
      </c>
      <c r="N99" s="174"/>
      <c r="O99" s="141">
        <v>0</v>
      </c>
      <c r="P99" s="174"/>
      <c r="Q99" s="141">
        <v>0</v>
      </c>
      <c r="R99" s="174"/>
      <c r="S99" s="141">
        <v>0</v>
      </c>
      <c r="T99" s="174"/>
      <c r="U99" s="141">
        <v>0</v>
      </c>
      <c r="V99" s="174"/>
      <c r="W99" s="141">
        <v>0</v>
      </c>
      <c r="X99" s="142"/>
    </row>
    <row r="100" spans="1:24" x14ac:dyDescent="0.15">
      <c r="B100" s="57" t="s">
        <v>161</v>
      </c>
      <c r="C100" s="144">
        <v>0</v>
      </c>
      <c r="D100" s="171" t="s">
        <v>78</v>
      </c>
      <c r="E100" s="102" t="s">
        <v>78</v>
      </c>
      <c r="F100" s="168" t="s">
        <v>78</v>
      </c>
      <c r="G100" s="104" t="s">
        <v>78</v>
      </c>
      <c r="H100" s="164"/>
      <c r="I100" s="141">
        <f>H100*$C100</f>
        <v>0</v>
      </c>
      <c r="J100" s="164"/>
      <c r="K100" s="141">
        <f>J100*$C100</f>
        <v>0</v>
      </c>
      <c r="L100" s="164"/>
      <c r="M100" s="141">
        <f>L100*$C100</f>
        <v>0</v>
      </c>
      <c r="N100" s="164"/>
      <c r="O100" s="141">
        <f>N100*$C100</f>
        <v>0</v>
      </c>
      <c r="P100" s="164"/>
      <c r="Q100" s="141">
        <f>P100*$C100</f>
        <v>0</v>
      </c>
      <c r="R100" s="164"/>
      <c r="S100" s="141">
        <f>R100*$C100</f>
        <v>0</v>
      </c>
      <c r="T100" s="164"/>
      <c r="U100" s="141">
        <f>T100*$C100</f>
        <v>0</v>
      </c>
      <c r="V100" s="164"/>
      <c r="W100" s="141">
        <f>V100*$C100</f>
        <v>0</v>
      </c>
      <c r="X100" s="142">
        <f>W100+U100+S100+Q100+O100+M100+K100+I100</f>
        <v>0</v>
      </c>
    </row>
    <row r="101" spans="1:24" x14ac:dyDescent="0.15">
      <c r="B101" s="57" t="s">
        <v>162</v>
      </c>
      <c r="C101" s="144"/>
      <c r="D101" s="172"/>
      <c r="E101" s="102"/>
      <c r="F101" s="173"/>
      <c r="G101" s="104"/>
      <c r="H101" s="174"/>
      <c r="I101" s="141">
        <v>0</v>
      </c>
      <c r="J101" s="174"/>
      <c r="K101" s="141">
        <v>0</v>
      </c>
      <c r="L101" s="174"/>
      <c r="M101" s="141">
        <v>0</v>
      </c>
      <c r="N101" s="174"/>
      <c r="O101" s="141">
        <v>0</v>
      </c>
      <c r="P101" s="174"/>
      <c r="Q101" s="141">
        <v>0</v>
      </c>
      <c r="R101" s="174"/>
      <c r="S101" s="141">
        <v>0</v>
      </c>
      <c r="T101" s="174"/>
      <c r="U101" s="141">
        <v>0</v>
      </c>
      <c r="V101" s="174"/>
      <c r="W101" s="141">
        <v>0</v>
      </c>
      <c r="X101" s="142">
        <f t="shared" ref="X101:X103" si="2">W101+U101+S101+Q101+O101+M101+K101+I101</f>
        <v>0</v>
      </c>
    </row>
    <row r="102" spans="1:24" x14ac:dyDescent="0.15">
      <c r="B102" s="57" t="s">
        <v>163</v>
      </c>
      <c r="C102" s="144"/>
      <c r="D102" s="171"/>
      <c r="E102" s="102"/>
      <c r="F102" s="168"/>
      <c r="G102" s="104"/>
      <c r="H102" s="164"/>
      <c r="I102" s="141">
        <f t="shared" ref="I102:W103" si="3">H102*$C102</f>
        <v>0</v>
      </c>
      <c r="J102" s="164"/>
      <c r="K102" s="141">
        <f t="shared" si="3"/>
        <v>0</v>
      </c>
      <c r="L102" s="164"/>
      <c r="M102" s="141">
        <f t="shared" si="3"/>
        <v>0</v>
      </c>
      <c r="N102" s="164"/>
      <c r="O102" s="141">
        <f t="shared" si="3"/>
        <v>0</v>
      </c>
      <c r="P102" s="164"/>
      <c r="Q102" s="141">
        <f t="shared" si="3"/>
        <v>0</v>
      </c>
      <c r="R102" s="164"/>
      <c r="S102" s="141">
        <f t="shared" si="3"/>
        <v>0</v>
      </c>
      <c r="T102" s="164"/>
      <c r="U102" s="141">
        <f t="shared" si="3"/>
        <v>0</v>
      </c>
      <c r="V102" s="164"/>
      <c r="W102" s="141">
        <f t="shared" si="3"/>
        <v>0</v>
      </c>
      <c r="X102" s="142">
        <f t="shared" si="2"/>
        <v>0</v>
      </c>
    </row>
    <row r="103" spans="1:24" x14ac:dyDescent="0.15">
      <c r="B103" s="57" t="s">
        <v>164</v>
      </c>
      <c r="C103" s="144">
        <v>0</v>
      </c>
      <c r="D103" s="171" t="s">
        <v>78</v>
      </c>
      <c r="E103" s="102" t="s">
        <v>78</v>
      </c>
      <c r="F103" s="168" t="s">
        <v>78</v>
      </c>
      <c r="G103" s="104" t="s">
        <v>78</v>
      </c>
      <c r="H103" s="164"/>
      <c r="I103" s="141">
        <f t="shared" si="3"/>
        <v>0</v>
      </c>
      <c r="J103" s="164"/>
      <c r="K103" s="141">
        <f t="shared" si="3"/>
        <v>0</v>
      </c>
      <c r="L103" s="164"/>
      <c r="M103" s="141">
        <f t="shared" si="3"/>
        <v>0</v>
      </c>
      <c r="N103" s="164"/>
      <c r="O103" s="141">
        <f t="shared" si="3"/>
        <v>0</v>
      </c>
      <c r="P103" s="164"/>
      <c r="Q103" s="141">
        <f t="shared" si="3"/>
        <v>0</v>
      </c>
      <c r="R103" s="164"/>
      <c r="S103" s="141">
        <f t="shared" si="3"/>
        <v>0</v>
      </c>
      <c r="T103" s="164"/>
      <c r="U103" s="141">
        <f t="shared" si="3"/>
        <v>0</v>
      </c>
      <c r="V103" s="164"/>
      <c r="W103" s="141">
        <f t="shared" si="3"/>
        <v>0</v>
      </c>
      <c r="X103" s="142">
        <f t="shared" si="2"/>
        <v>0</v>
      </c>
    </row>
    <row r="104" spans="1:24" x14ac:dyDescent="0.15">
      <c r="A104" s="208" t="s">
        <v>118</v>
      </c>
      <c r="B104" s="100"/>
      <c r="C104" s="144"/>
      <c r="D104" s="169"/>
      <c r="E104" s="141"/>
      <c r="F104" s="166"/>
      <c r="G104" s="143"/>
      <c r="H104" s="164"/>
      <c r="I104" s="141"/>
      <c r="J104" s="164"/>
      <c r="K104" s="141"/>
      <c r="L104" s="164"/>
      <c r="M104" s="141"/>
      <c r="N104" s="164"/>
      <c r="O104" s="141"/>
      <c r="P104" s="164"/>
      <c r="Q104" s="141"/>
      <c r="R104" s="164"/>
      <c r="S104" s="141"/>
      <c r="T104" s="164"/>
      <c r="U104" s="141"/>
      <c r="V104" s="164"/>
      <c r="W104" s="141"/>
      <c r="X104" s="142"/>
    </row>
    <row r="105" spans="1:24" x14ac:dyDescent="0.15">
      <c r="A105" s="208"/>
      <c r="B105" s="83" t="s">
        <v>108</v>
      </c>
      <c r="C105" s="144"/>
      <c r="D105" s="169"/>
      <c r="E105" s="141"/>
      <c r="F105" s="166"/>
      <c r="G105" s="143"/>
      <c r="H105" s="164"/>
      <c r="I105" s="141"/>
      <c r="J105" s="164"/>
      <c r="K105" s="143"/>
      <c r="L105" s="164"/>
      <c r="M105" s="141"/>
      <c r="N105" s="164"/>
      <c r="O105" s="143"/>
      <c r="P105" s="164"/>
      <c r="Q105" s="141"/>
      <c r="R105" s="164"/>
      <c r="S105" s="143"/>
      <c r="T105" s="164"/>
      <c r="U105" s="141"/>
      <c r="V105" s="164"/>
      <c r="W105" s="143"/>
      <c r="X105" s="142"/>
    </row>
    <row r="106" spans="1:24" ht="28" x14ac:dyDescent="0.15">
      <c r="B106" s="158" t="s">
        <v>169</v>
      </c>
      <c r="C106" s="105">
        <v>0</v>
      </c>
      <c r="D106" s="102"/>
      <c r="E106" s="102">
        <f>'Overige kosten A12, B4, C9, D4'!Q64</f>
        <v>5000</v>
      </c>
      <c r="F106" s="103"/>
      <c r="G106" s="104">
        <f>E106</f>
        <v>5000</v>
      </c>
      <c r="H106" s="102"/>
      <c r="I106" s="104">
        <f>G106</f>
        <v>5000</v>
      </c>
      <c r="J106" s="103"/>
      <c r="K106" s="104">
        <f>I106</f>
        <v>5000</v>
      </c>
      <c r="L106" s="102"/>
      <c r="M106" s="104">
        <f>K106</f>
        <v>5000</v>
      </c>
      <c r="N106" s="103"/>
      <c r="O106" s="104">
        <f>M106</f>
        <v>5000</v>
      </c>
      <c r="P106" s="102"/>
      <c r="Q106" s="104">
        <f>O106</f>
        <v>5000</v>
      </c>
      <c r="R106" s="103"/>
      <c r="S106" s="104">
        <f>Q106</f>
        <v>5000</v>
      </c>
      <c r="T106" s="102"/>
      <c r="U106" s="104">
        <f>S106</f>
        <v>5000</v>
      </c>
      <c r="V106" s="103"/>
      <c r="W106" s="104">
        <f>U106</f>
        <v>5000</v>
      </c>
      <c r="X106" s="142">
        <f t="shared" si="0"/>
        <v>50000</v>
      </c>
    </row>
    <row r="107" spans="1:24" ht="15" thickBot="1" x14ac:dyDescent="0.2">
      <c r="B107" s="147" t="s">
        <v>126</v>
      </c>
      <c r="C107" s="148"/>
      <c r="D107" s="148"/>
      <c r="E107" s="148">
        <f>SUM(E89:E106)</f>
        <v>6030</v>
      </c>
      <c r="F107" s="148"/>
      <c r="G107" s="148">
        <f>SUM(G89:G106)</f>
        <v>5000</v>
      </c>
      <c r="H107" s="148"/>
      <c r="I107" s="148">
        <f>SUM(I89:I106)</f>
        <v>5500</v>
      </c>
      <c r="J107" s="148"/>
      <c r="K107" s="148">
        <f>SUM(K89:K106)</f>
        <v>5500</v>
      </c>
      <c r="L107" s="148"/>
      <c r="M107" s="148">
        <f>SUM(M89:M106)</f>
        <v>5500</v>
      </c>
      <c r="N107" s="148"/>
      <c r="O107" s="148">
        <f>SUM(O89:O106)</f>
        <v>5500</v>
      </c>
      <c r="P107" s="148"/>
      <c r="Q107" s="148">
        <f>SUM(Q89:Q106)</f>
        <v>5500</v>
      </c>
      <c r="R107" s="148"/>
      <c r="S107" s="148">
        <f>SUM(S89:S106)</f>
        <v>5500</v>
      </c>
      <c r="T107" s="148"/>
      <c r="U107" s="148">
        <f>SUM(U89:U106)</f>
        <v>5500</v>
      </c>
      <c r="V107" s="148"/>
      <c r="W107" s="148">
        <f>SUM(W89:W106)</f>
        <v>5500</v>
      </c>
      <c r="X107" s="149">
        <f t="shared" si="0"/>
        <v>55030</v>
      </c>
    </row>
    <row r="111" spans="1:24" ht="14" thickBot="1" x14ac:dyDescent="0.2"/>
    <row r="112" spans="1:24" ht="15" thickBot="1" x14ac:dyDescent="0.2">
      <c r="B112" s="216" t="s">
        <v>16</v>
      </c>
      <c r="C112" s="217"/>
      <c r="D112" s="218"/>
    </row>
    <row r="113" spans="2:4" ht="17" customHeight="1" thickTop="1" x14ac:dyDescent="0.2">
      <c r="B113" s="150" t="s">
        <v>10</v>
      </c>
      <c r="C113" s="182"/>
      <c r="D113" s="209"/>
    </row>
    <row r="114" spans="2:4" ht="15" x14ac:dyDescent="0.15">
      <c r="B114" s="151" t="s">
        <v>11</v>
      </c>
      <c r="C114" s="210"/>
      <c r="D114" s="211"/>
    </row>
    <row r="115" spans="2:4" ht="15" x14ac:dyDescent="0.15">
      <c r="B115" s="151" t="s">
        <v>12</v>
      </c>
      <c r="C115" s="210"/>
      <c r="D115" s="211"/>
    </row>
    <row r="116" spans="2:4" ht="15" x14ac:dyDescent="0.15">
      <c r="B116" s="151" t="s">
        <v>13</v>
      </c>
      <c r="C116" s="210"/>
      <c r="D116" s="211"/>
    </row>
    <row r="117" spans="2:4" ht="70" customHeight="1" thickBot="1" x14ac:dyDescent="0.2">
      <c r="B117" s="152" t="s">
        <v>14</v>
      </c>
      <c r="C117" s="212"/>
      <c r="D117" s="213"/>
    </row>
    <row r="118" spans="2:4" x14ac:dyDescent="0.15">
      <c r="B118" s="153"/>
      <c r="C118" s="153"/>
      <c r="D118" s="153"/>
    </row>
  </sheetData>
  <mergeCells count="31">
    <mergeCell ref="A76:A77"/>
    <mergeCell ref="A23:A24"/>
    <mergeCell ref="A28:A29"/>
    <mergeCell ref="A32:A33"/>
    <mergeCell ref="A36:A37"/>
    <mergeCell ref="A42:A43"/>
    <mergeCell ref="A50:A51"/>
    <mergeCell ref="A58:A59"/>
    <mergeCell ref="A61:A62"/>
    <mergeCell ref="A64:A65"/>
    <mergeCell ref="A68:A69"/>
    <mergeCell ref="A72:A73"/>
    <mergeCell ref="A98:A99"/>
    <mergeCell ref="A80:A81"/>
    <mergeCell ref="D86:E86"/>
    <mergeCell ref="F86:G86"/>
    <mergeCell ref="H86:I86"/>
    <mergeCell ref="N86:O86"/>
    <mergeCell ref="P86:Q86"/>
    <mergeCell ref="R86:S86"/>
    <mergeCell ref="V86:W86"/>
    <mergeCell ref="A92:A93"/>
    <mergeCell ref="J86:K86"/>
    <mergeCell ref="L86:M86"/>
    <mergeCell ref="C117:D117"/>
    <mergeCell ref="A104:A105"/>
    <mergeCell ref="B112:D112"/>
    <mergeCell ref="C113:D113"/>
    <mergeCell ref="C114:D114"/>
    <mergeCell ref="C115:D115"/>
    <mergeCell ref="C116:D116"/>
  </mergeCells>
  <pageMargins left="0.7" right="0.7" top="0.75" bottom="0.75" header="0.3" footer="0.3"/>
  <pageSetup paperSize="9" orientation="portrait" verticalDpi="0" r:id="rId1"/>
  <ignoredErrors>
    <ignoredError sqref="E19:E20 E38:E39 E82" calculatedColumn="1"/>
  </ignoredErrors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1909-ED12-BF41-ACC2-DE2A05E1489C}">
  <dimension ref="A3:X117"/>
  <sheetViews>
    <sheetView topLeftCell="A17" zoomScaleNormal="144" workbookViewId="0">
      <selection activeCell="C64" sqref="C64"/>
    </sheetView>
  </sheetViews>
  <sheetFormatPr baseColWidth="10" defaultColWidth="8.83203125" defaultRowHeight="13" x14ac:dyDescent="0.15"/>
  <cols>
    <col min="2" max="2" width="51.33203125" customWidth="1"/>
    <col min="3" max="3" width="10.1640625" customWidth="1"/>
    <col min="4" max="4" width="12.6640625" customWidth="1"/>
  </cols>
  <sheetData>
    <row r="3" spans="1:5" ht="14" thickBot="1" x14ac:dyDescent="0.2"/>
    <row r="4" spans="1:5" ht="21" thickBot="1" x14ac:dyDescent="0.25">
      <c r="B4" s="106" t="s">
        <v>158</v>
      </c>
      <c r="C4" s="107"/>
      <c r="D4" t="s">
        <v>165</v>
      </c>
    </row>
    <row r="7" spans="1:5" ht="16" x14ac:dyDescent="0.2">
      <c r="B7" s="35" t="s">
        <v>133</v>
      </c>
      <c r="C7" s="36" t="s">
        <v>72</v>
      </c>
      <c r="D7" s="36" t="s">
        <v>112</v>
      </c>
      <c r="E7" s="108" t="s">
        <v>111</v>
      </c>
    </row>
    <row r="8" spans="1:5" ht="28" x14ac:dyDescent="0.15">
      <c r="A8" s="56" t="s">
        <v>17</v>
      </c>
      <c r="B8" s="109" t="s">
        <v>88</v>
      </c>
      <c r="C8" s="110">
        <v>1</v>
      </c>
      <c r="D8" s="111">
        <v>10</v>
      </c>
      <c r="E8" s="112">
        <f>Tabel3510131622[[#This Row],[Aantallen]]*Tabel3510131622[[#This Row],[Prijs]]</f>
        <v>10</v>
      </c>
    </row>
    <row r="9" spans="1:5" ht="28" x14ac:dyDescent="0.15">
      <c r="A9" s="56" t="s">
        <v>18</v>
      </c>
      <c r="B9" s="109" t="s">
        <v>89</v>
      </c>
      <c r="C9" s="110">
        <v>1</v>
      </c>
      <c r="D9" s="113">
        <v>10</v>
      </c>
      <c r="E9" s="114">
        <f>Tabel3510131622[[#This Row],[Aantallen]]*Tabel3510131622[[#This Row],[Prijs]]</f>
        <v>10</v>
      </c>
    </row>
    <row r="10" spans="1:5" ht="28" x14ac:dyDescent="0.15">
      <c r="A10" s="56" t="s">
        <v>19</v>
      </c>
      <c r="B10" s="109" t="s">
        <v>90</v>
      </c>
      <c r="C10" s="110">
        <v>1</v>
      </c>
      <c r="D10" s="113">
        <v>10</v>
      </c>
      <c r="E10" s="114">
        <f>Tabel3510131622[[#This Row],[Aantallen]]*Tabel3510131622[[#This Row],[Prijs]]</f>
        <v>10</v>
      </c>
    </row>
    <row r="11" spans="1:5" ht="15" x14ac:dyDescent="0.15">
      <c r="A11" s="56" t="s">
        <v>20</v>
      </c>
      <c r="B11" s="109" t="s">
        <v>113</v>
      </c>
      <c r="C11" s="110">
        <v>1</v>
      </c>
      <c r="D11" s="113">
        <v>10</v>
      </c>
      <c r="E11" s="114">
        <f>Tabel3510131622[[#This Row],[Aantallen]]*Tabel3510131622[[#This Row],[Prijs]]</f>
        <v>10</v>
      </c>
    </row>
    <row r="12" spans="1:5" ht="15" x14ac:dyDescent="0.15">
      <c r="A12" s="56" t="s">
        <v>21</v>
      </c>
      <c r="B12" s="109" t="s">
        <v>91</v>
      </c>
      <c r="C12" s="110">
        <v>1</v>
      </c>
      <c r="D12" s="113">
        <v>10</v>
      </c>
      <c r="E12" s="114">
        <f>Tabel3510131622[[#This Row],[Aantallen]]*Tabel3510131622[[#This Row],[Prijs]]</f>
        <v>10</v>
      </c>
    </row>
    <row r="13" spans="1:5" ht="15" x14ac:dyDescent="0.15">
      <c r="A13" s="56" t="s">
        <v>26</v>
      </c>
      <c r="B13" s="109" t="s">
        <v>92</v>
      </c>
      <c r="C13" s="110">
        <v>1</v>
      </c>
      <c r="D13" s="113">
        <v>10</v>
      </c>
      <c r="E13" s="115">
        <f>Tabel3510131622[[#This Row],[Aantallen]]*Tabel3510131622[[#This Row],[Prijs]]</f>
        <v>10</v>
      </c>
    </row>
    <row r="14" spans="1:5" ht="15" x14ac:dyDescent="0.15">
      <c r="A14" s="56" t="s">
        <v>31</v>
      </c>
      <c r="B14" s="109" t="s">
        <v>93</v>
      </c>
      <c r="C14" s="110">
        <v>1</v>
      </c>
      <c r="D14" s="113">
        <v>10</v>
      </c>
      <c r="E14" s="114">
        <f>Tabel3510131622[[#This Row],[Aantallen]]*Tabel3510131622[[#This Row],[Prijs]]</f>
        <v>10</v>
      </c>
    </row>
    <row r="15" spans="1:5" ht="28" x14ac:dyDescent="0.15">
      <c r="A15" s="56" t="s">
        <v>32</v>
      </c>
      <c r="B15" s="109" t="s">
        <v>94</v>
      </c>
      <c r="C15" s="110">
        <v>1</v>
      </c>
      <c r="D15" s="113">
        <v>10</v>
      </c>
      <c r="E15" s="114">
        <f>Tabel3510131622[[#This Row],[Aantallen]]*Tabel3510131622[[#This Row],[Prijs]]</f>
        <v>10</v>
      </c>
    </row>
    <row r="16" spans="1:5" ht="15" x14ac:dyDescent="0.15">
      <c r="A16" s="56" t="s">
        <v>33</v>
      </c>
      <c r="B16" s="109" t="s">
        <v>95</v>
      </c>
      <c r="C16" s="110">
        <v>1</v>
      </c>
      <c r="D16" s="113">
        <v>10</v>
      </c>
      <c r="E16" s="114">
        <f>Tabel3510131622[[#This Row],[Aantallen]]*Tabel3510131622[[#This Row],[Prijs]]</f>
        <v>10</v>
      </c>
    </row>
    <row r="17" spans="1:5" ht="28" x14ac:dyDescent="0.15">
      <c r="A17" s="56" t="s">
        <v>34</v>
      </c>
      <c r="B17" s="109" t="s">
        <v>96</v>
      </c>
      <c r="C17" s="110">
        <v>1</v>
      </c>
      <c r="D17" s="113">
        <v>10</v>
      </c>
      <c r="E17" s="114">
        <f>Tabel3510131622[[#This Row],[Aantallen]]*Tabel3510131622[[#This Row],[Prijs]]</f>
        <v>10</v>
      </c>
    </row>
    <row r="18" spans="1:5" ht="15" x14ac:dyDescent="0.15">
      <c r="A18" s="56" t="s">
        <v>35</v>
      </c>
      <c r="B18" s="109" t="s">
        <v>97</v>
      </c>
      <c r="C18" s="110">
        <v>1</v>
      </c>
      <c r="D18" s="113">
        <v>10</v>
      </c>
      <c r="E18" s="115">
        <f>Tabel3510131622[[#This Row],[Aantallen]]*Tabel3510131622[[#This Row],[Prijs]]</f>
        <v>10</v>
      </c>
    </row>
    <row r="19" spans="1:5" ht="28" x14ac:dyDescent="0.15">
      <c r="A19" s="56" t="s">
        <v>36</v>
      </c>
      <c r="B19" s="95" t="s">
        <v>169</v>
      </c>
      <c r="C19" s="91"/>
      <c r="D19" s="96"/>
      <c r="E19" s="97">
        <f>'Overige kosten A12, B4, C9, D4'!T17</f>
        <v>600</v>
      </c>
    </row>
    <row r="20" spans="1:5" ht="14" x14ac:dyDescent="0.15">
      <c r="B20" s="38" t="s">
        <v>134</v>
      </c>
      <c r="C20" s="39"/>
      <c r="D20" s="39"/>
      <c r="E20" s="116">
        <f>SUBTOTAL(109,E8:E19)</f>
        <v>710</v>
      </c>
    </row>
    <row r="21" spans="1:5" ht="14" x14ac:dyDescent="0.15">
      <c r="B21" s="51"/>
      <c r="C21" s="52"/>
      <c r="D21" s="52"/>
      <c r="E21" s="117"/>
    </row>
    <row r="22" spans="1:5" ht="16" x14ac:dyDescent="0.2">
      <c r="B22" s="35" t="s">
        <v>138</v>
      </c>
      <c r="C22" s="36" t="s">
        <v>72</v>
      </c>
      <c r="D22" s="36" t="s">
        <v>112</v>
      </c>
      <c r="E22" s="108" t="s">
        <v>111</v>
      </c>
    </row>
    <row r="23" spans="1:5" x14ac:dyDescent="0.15">
      <c r="A23" s="208" t="s">
        <v>84</v>
      </c>
      <c r="B23" s="100"/>
      <c r="C23" s="100"/>
      <c r="D23" s="118"/>
      <c r="E23" s="119"/>
    </row>
    <row r="24" spans="1:5" x14ac:dyDescent="0.15">
      <c r="A24" s="208"/>
      <c r="B24" s="120"/>
      <c r="C24" s="46"/>
      <c r="D24" s="47"/>
      <c r="E24" s="121"/>
    </row>
    <row r="25" spans="1:5" x14ac:dyDescent="0.15">
      <c r="B25" s="45"/>
      <c r="C25" s="122"/>
      <c r="D25" s="113"/>
      <c r="E25" s="123"/>
    </row>
    <row r="26" spans="1:5" x14ac:dyDescent="0.15">
      <c r="B26" s="45"/>
      <c r="C26" s="122"/>
      <c r="D26" s="113"/>
      <c r="E26" s="123"/>
    </row>
    <row r="27" spans="1:5" x14ac:dyDescent="0.15">
      <c r="B27" s="45"/>
      <c r="C27" s="122"/>
      <c r="D27" s="113"/>
      <c r="E27" s="123"/>
    </row>
    <row r="28" spans="1:5" x14ac:dyDescent="0.15">
      <c r="A28" s="208" t="s">
        <v>85</v>
      </c>
      <c r="B28" s="100"/>
      <c r="C28" s="100"/>
      <c r="D28" s="118"/>
      <c r="E28" s="119"/>
    </row>
    <row r="29" spans="1:5" x14ac:dyDescent="0.15">
      <c r="A29" s="208"/>
      <c r="B29" s="120" t="s">
        <v>50</v>
      </c>
      <c r="C29" s="46"/>
      <c r="D29" s="47"/>
      <c r="E29" s="121"/>
    </row>
    <row r="30" spans="1:5" x14ac:dyDescent="0.15">
      <c r="B30" s="45" t="s">
        <v>51</v>
      </c>
      <c r="C30" s="122">
        <v>1</v>
      </c>
      <c r="D30" s="113">
        <v>10</v>
      </c>
      <c r="E30" s="123">
        <f>Tabel39121521[[#This Row],[Aantallen]]*Tabel39121521[[#This Row],[Prijs]]</f>
        <v>10</v>
      </c>
    </row>
    <row r="31" spans="1:5" x14ac:dyDescent="0.15">
      <c r="B31" s="45" t="s">
        <v>52</v>
      </c>
      <c r="C31" s="122">
        <v>1</v>
      </c>
      <c r="D31" s="113">
        <v>10</v>
      </c>
      <c r="E31" s="123">
        <f>Tabel39121521[[#This Row],[Aantallen]]*Tabel39121521[[#This Row],[Prijs]]</f>
        <v>10</v>
      </c>
    </row>
    <row r="32" spans="1:5" x14ac:dyDescent="0.15">
      <c r="A32" s="208" t="s">
        <v>86</v>
      </c>
      <c r="B32" s="100"/>
      <c r="C32" s="100"/>
      <c r="D32" s="118"/>
      <c r="E32" s="119"/>
    </row>
    <row r="33" spans="1:5" x14ac:dyDescent="0.15">
      <c r="A33" s="208"/>
      <c r="B33" s="120" t="s">
        <v>53</v>
      </c>
      <c r="C33" s="46"/>
      <c r="D33" s="47"/>
      <c r="E33" s="121"/>
    </row>
    <row r="34" spans="1:5" x14ac:dyDescent="0.15">
      <c r="B34" s="45" t="s">
        <v>54</v>
      </c>
      <c r="C34" s="122">
        <v>1</v>
      </c>
      <c r="D34" s="113">
        <v>10</v>
      </c>
      <c r="E34" s="123">
        <f>Tabel39121521[[#This Row],[Aantallen]]*Tabel39121521[[#This Row],[Prijs]]</f>
        <v>10</v>
      </c>
    </row>
    <row r="35" spans="1:5" x14ac:dyDescent="0.15">
      <c r="B35" s="45" t="s">
        <v>55</v>
      </c>
      <c r="C35" s="122">
        <v>1</v>
      </c>
      <c r="D35" s="113">
        <v>10</v>
      </c>
      <c r="E35" s="123">
        <f>Tabel39121521[[#This Row],[Aantallen]]*Tabel39121521[[#This Row],[Prijs]]</f>
        <v>10</v>
      </c>
    </row>
    <row r="36" spans="1:5" x14ac:dyDescent="0.15">
      <c r="A36" s="208" t="s">
        <v>87</v>
      </c>
      <c r="B36" s="100"/>
      <c r="C36" s="100"/>
      <c r="D36" s="118"/>
      <c r="E36" s="118"/>
    </row>
    <row r="37" spans="1:5" x14ac:dyDescent="0.15">
      <c r="A37" s="208"/>
      <c r="B37" s="120" t="s">
        <v>77</v>
      </c>
      <c r="C37" s="46"/>
      <c r="D37" s="47"/>
      <c r="E37" s="47"/>
    </row>
    <row r="38" spans="1:5" ht="28" x14ac:dyDescent="0.15">
      <c r="B38" s="95" t="s">
        <v>169</v>
      </c>
      <c r="C38" s="98"/>
      <c r="D38" s="96"/>
      <c r="E38" s="99">
        <f>'Overige kosten A12, B4, C9, D4'!T33</f>
        <v>10</v>
      </c>
    </row>
    <row r="39" spans="1:5" ht="14" x14ac:dyDescent="0.15">
      <c r="B39" s="38" t="s">
        <v>139</v>
      </c>
      <c r="C39" s="39"/>
      <c r="D39" s="39"/>
      <c r="E39" s="116">
        <f>SUBTOTAL(109,E23:E38)</f>
        <v>50</v>
      </c>
    </row>
    <row r="40" spans="1:5" ht="15" thickBot="1" x14ac:dyDescent="0.2">
      <c r="B40" s="51"/>
      <c r="C40" s="52"/>
      <c r="D40" s="52"/>
      <c r="E40" s="117"/>
    </row>
    <row r="41" spans="1:5" s="25" customFormat="1" ht="17" thickBot="1" x14ac:dyDescent="0.25">
      <c r="B41" s="31" t="s">
        <v>140</v>
      </c>
      <c r="C41" s="124" t="s">
        <v>72</v>
      </c>
      <c r="D41" s="124" t="s">
        <v>112</v>
      </c>
      <c r="E41" s="125" t="s">
        <v>111</v>
      </c>
    </row>
    <row r="42" spans="1:5" x14ac:dyDescent="0.15">
      <c r="A42" s="208" t="s">
        <v>98</v>
      </c>
      <c r="B42" s="126"/>
      <c r="C42" s="100"/>
      <c r="D42" s="118"/>
      <c r="E42" s="119"/>
    </row>
    <row r="43" spans="1:5" x14ac:dyDescent="0.15">
      <c r="A43" s="208"/>
      <c r="B43" s="127" t="s">
        <v>37</v>
      </c>
      <c r="C43" s="46"/>
      <c r="D43" s="47"/>
      <c r="E43" s="121"/>
    </row>
    <row r="44" spans="1:5" ht="14" x14ac:dyDescent="0.15">
      <c r="B44" s="44" t="s">
        <v>184</v>
      </c>
      <c r="C44" s="90">
        <v>2</v>
      </c>
      <c r="D44" s="111">
        <v>10</v>
      </c>
      <c r="E44" s="112">
        <f>Tabel13111420[[#This Row],[Aantallen]]*Tabel13111420[[#This Row],[Prijs]]</f>
        <v>20</v>
      </c>
    </row>
    <row r="45" spans="1:5" x14ac:dyDescent="0.15">
      <c r="B45" s="45" t="s">
        <v>73</v>
      </c>
      <c r="C45" s="91">
        <v>2</v>
      </c>
      <c r="D45" s="113">
        <v>10</v>
      </c>
      <c r="E45" s="114">
        <f>Tabel13111420[[#This Row],[Aantallen]]*Tabel13111420[[#This Row],[Prijs]]</f>
        <v>20</v>
      </c>
    </row>
    <row r="46" spans="1:5" x14ac:dyDescent="0.15">
      <c r="B46" s="45" t="s">
        <v>38</v>
      </c>
      <c r="C46" s="91">
        <v>2</v>
      </c>
      <c r="D46" s="113">
        <v>10</v>
      </c>
      <c r="E46" s="114">
        <f>Tabel13111420[[#This Row],[Aantallen]]*Tabel13111420[[#This Row],[Prijs]]</f>
        <v>20</v>
      </c>
    </row>
    <row r="47" spans="1:5" x14ac:dyDescent="0.15">
      <c r="B47" s="45" t="s">
        <v>39</v>
      </c>
      <c r="C47" s="91">
        <v>2</v>
      </c>
      <c r="D47" s="113">
        <v>10</v>
      </c>
      <c r="E47" s="114">
        <f>Tabel13111420[[#This Row],[Aantallen]]*Tabel13111420[[#This Row],[Prijs]]</f>
        <v>20</v>
      </c>
    </row>
    <row r="48" spans="1:5" x14ac:dyDescent="0.15">
      <c r="B48" s="45" t="s">
        <v>40</v>
      </c>
      <c r="C48" s="91">
        <v>2</v>
      </c>
      <c r="D48" s="113">
        <v>10</v>
      </c>
      <c r="E48" s="114">
        <f>Tabel13111420[[#This Row],[Aantallen]]*Tabel13111420[[#This Row],[Prijs]]</f>
        <v>20</v>
      </c>
    </row>
    <row r="49" spans="1:5" x14ac:dyDescent="0.15">
      <c r="B49" s="45" t="s">
        <v>68</v>
      </c>
      <c r="C49" s="92">
        <v>2</v>
      </c>
      <c r="D49" s="128">
        <v>10</v>
      </c>
      <c r="E49" s="129">
        <f>Tabel13111420[[#This Row],[Aantallen]]*Tabel13111420[[#This Row],[Prijs]]</f>
        <v>20</v>
      </c>
    </row>
    <row r="50" spans="1:5" x14ac:dyDescent="0.15">
      <c r="A50" s="208" t="s">
        <v>99</v>
      </c>
      <c r="B50" s="130"/>
      <c r="C50" s="100"/>
      <c r="D50" s="118"/>
      <c r="E50" s="119"/>
    </row>
    <row r="51" spans="1:5" x14ac:dyDescent="0.15">
      <c r="A51" s="208"/>
      <c r="B51" s="127" t="s">
        <v>41</v>
      </c>
      <c r="C51" s="46"/>
      <c r="D51" s="47"/>
      <c r="E51" s="121"/>
    </row>
    <row r="52" spans="1:5" ht="14" x14ac:dyDescent="0.15">
      <c r="B52" s="44" t="s">
        <v>185</v>
      </c>
      <c r="C52" s="90">
        <v>2</v>
      </c>
      <c r="D52" s="111">
        <v>10</v>
      </c>
      <c r="E52" s="112">
        <f>Tabel13111420[[#This Row],[Aantallen]]*Tabel13111420[[#This Row],[Prijs]]</f>
        <v>20</v>
      </c>
    </row>
    <row r="53" spans="1:5" x14ac:dyDescent="0.15">
      <c r="B53" s="45" t="s">
        <v>73</v>
      </c>
      <c r="C53" s="91">
        <v>2</v>
      </c>
      <c r="D53" s="113">
        <v>10</v>
      </c>
      <c r="E53" s="114">
        <f>Tabel13111420[[#This Row],[Aantallen]]*Tabel13111420[[#This Row],[Prijs]]</f>
        <v>20</v>
      </c>
    </row>
    <row r="54" spans="1:5" x14ac:dyDescent="0.15">
      <c r="B54" s="45" t="s">
        <v>38</v>
      </c>
      <c r="C54" s="91">
        <v>2</v>
      </c>
      <c r="D54" s="113">
        <v>10</v>
      </c>
      <c r="E54" s="114">
        <f>Tabel13111420[[#This Row],[Aantallen]]*Tabel13111420[[#This Row],[Prijs]]</f>
        <v>20</v>
      </c>
    </row>
    <row r="55" spans="1:5" x14ac:dyDescent="0.15">
      <c r="B55" s="45" t="s">
        <v>39</v>
      </c>
      <c r="C55" s="91">
        <v>2</v>
      </c>
      <c r="D55" s="113">
        <v>10</v>
      </c>
      <c r="E55" s="114">
        <f>Tabel13111420[[#This Row],[Aantallen]]*Tabel13111420[[#This Row],[Prijs]]</f>
        <v>20</v>
      </c>
    </row>
    <row r="56" spans="1:5" x14ac:dyDescent="0.15">
      <c r="B56" s="45" t="s">
        <v>40</v>
      </c>
      <c r="C56" s="91">
        <v>2</v>
      </c>
      <c r="D56" s="113">
        <v>10</v>
      </c>
      <c r="E56" s="114">
        <f>Tabel13111420[[#This Row],[Aantallen]]*Tabel13111420[[#This Row],[Prijs]]</f>
        <v>20</v>
      </c>
    </row>
    <row r="57" spans="1:5" x14ac:dyDescent="0.15">
      <c r="B57" s="45" t="s">
        <v>68</v>
      </c>
      <c r="C57" s="92">
        <v>2</v>
      </c>
      <c r="D57" s="128">
        <v>10</v>
      </c>
      <c r="E57" s="129">
        <f>Tabel13111420[[#This Row],[Aantallen]]*Tabel13111420[[#This Row],[Prijs]]</f>
        <v>20</v>
      </c>
    </row>
    <row r="58" spans="1:5" x14ac:dyDescent="0.15">
      <c r="A58" s="208" t="s">
        <v>100</v>
      </c>
      <c r="B58" s="131"/>
      <c r="C58" s="100"/>
      <c r="D58" s="118"/>
      <c r="E58" s="119"/>
    </row>
    <row r="59" spans="1:5" x14ac:dyDescent="0.15">
      <c r="A59" s="208"/>
      <c r="B59" s="132" t="s">
        <v>42</v>
      </c>
      <c r="C59" s="46"/>
      <c r="D59" s="47"/>
      <c r="E59" s="121"/>
    </row>
    <row r="60" spans="1:5" ht="28" x14ac:dyDescent="0.15">
      <c r="B60" s="44" t="s">
        <v>43</v>
      </c>
      <c r="C60" s="93">
        <v>1</v>
      </c>
      <c r="D60" s="133">
        <v>10</v>
      </c>
      <c r="E60" s="134">
        <f>Tabel13111420[[#This Row],[Aantallen]]*Tabel13111420[[#This Row],[Prijs]]</f>
        <v>10</v>
      </c>
    </row>
    <row r="61" spans="1:5" x14ac:dyDescent="0.15">
      <c r="A61" s="208" t="s">
        <v>101</v>
      </c>
      <c r="B61" s="131"/>
      <c r="C61" s="100"/>
      <c r="D61" s="118"/>
      <c r="E61" s="119"/>
    </row>
    <row r="62" spans="1:5" x14ac:dyDescent="0.15">
      <c r="A62" s="208"/>
      <c r="B62" s="132" t="s">
        <v>44</v>
      </c>
      <c r="C62" s="46"/>
      <c r="D62" s="47"/>
      <c r="E62" s="121"/>
    </row>
    <row r="63" spans="1:5" ht="42" x14ac:dyDescent="0.15">
      <c r="B63" s="135" t="s">
        <v>45</v>
      </c>
      <c r="C63" s="93">
        <v>3</v>
      </c>
      <c r="D63" s="133">
        <v>10</v>
      </c>
      <c r="E63" s="134">
        <f>Tabel13111420[[#This Row],[Aantallen]]*Tabel13111420[[#This Row],[Prijs]]</f>
        <v>30</v>
      </c>
    </row>
    <row r="64" spans="1:5" x14ac:dyDescent="0.15">
      <c r="A64" s="208" t="s">
        <v>102</v>
      </c>
      <c r="B64" s="100"/>
      <c r="C64" s="100"/>
      <c r="D64" s="118"/>
      <c r="E64" s="119"/>
    </row>
    <row r="65" spans="1:5" x14ac:dyDescent="0.15">
      <c r="A65" s="208"/>
      <c r="B65" s="120" t="s">
        <v>46</v>
      </c>
      <c r="C65" s="46"/>
      <c r="D65" s="47"/>
      <c r="E65" s="121"/>
    </row>
    <row r="66" spans="1:5" x14ac:dyDescent="0.15">
      <c r="B66" s="136" t="s">
        <v>47</v>
      </c>
      <c r="C66" s="93">
        <v>0</v>
      </c>
      <c r="D66" s="111">
        <v>10</v>
      </c>
      <c r="E66" s="112">
        <f>Tabel13111420[[#This Row],[Aantallen]]*Tabel13111420[[#This Row],[Prijs]]</f>
        <v>0</v>
      </c>
    </row>
    <row r="67" spans="1:5" x14ac:dyDescent="0.15">
      <c r="A67" s="208" t="s">
        <v>103</v>
      </c>
      <c r="B67" s="100"/>
      <c r="C67" s="100"/>
      <c r="D67" s="118"/>
      <c r="E67" s="119"/>
    </row>
    <row r="68" spans="1:5" x14ac:dyDescent="0.15">
      <c r="A68" s="208"/>
      <c r="B68" s="120" t="s">
        <v>69</v>
      </c>
      <c r="C68" s="46"/>
      <c r="D68" s="47"/>
      <c r="E68" s="121"/>
    </row>
    <row r="69" spans="1:5" x14ac:dyDescent="0.15">
      <c r="B69" s="45" t="s">
        <v>74</v>
      </c>
      <c r="C69" s="91">
        <v>2</v>
      </c>
      <c r="D69" s="113">
        <v>10</v>
      </c>
      <c r="E69" s="114">
        <f>Tabel13111420[[#This Row],[Aantallen]]*Tabel13111420[[#This Row],[Prijs]]</f>
        <v>20</v>
      </c>
    </row>
    <row r="70" spans="1:5" x14ac:dyDescent="0.15">
      <c r="B70" s="45" t="s">
        <v>48</v>
      </c>
      <c r="C70" s="91">
        <v>1</v>
      </c>
      <c r="D70" s="113">
        <v>10</v>
      </c>
      <c r="E70" s="114">
        <f>Tabel13111420[[#This Row],[Aantallen]]*Tabel13111420[[#This Row],[Prijs]]</f>
        <v>10</v>
      </c>
    </row>
    <row r="71" spans="1:5" x14ac:dyDescent="0.15">
      <c r="A71" s="208" t="s">
        <v>104</v>
      </c>
      <c r="B71" s="100"/>
      <c r="C71" s="100"/>
      <c r="D71" s="118"/>
      <c r="E71" s="119"/>
    </row>
    <row r="72" spans="1:5" x14ac:dyDescent="0.15">
      <c r="A72" s="208"/>
      <c r="B72" s="120" t="s">
        <v>83</v>
      </c>
      <c r="C72" s="46"/>
      <c r="D72" s="47"/>
      <c r="E72" s="121"/>
    </row>
    <row r="73" spans="1:5" x14ac:dyDescent="0.15">
      <c r="B73" s="45" t="s">
        <v>70</v>
      </c>
      <c r="C73" s="91">
        <v>4</v>
      </c>
      <c r="D73" s="113">
        <v>10</v>
      </c>
      <c r="E73" s="114">
        <f>Tabel13111420[[#This Row],[Aantallen]]*Tabel13111420[[#This Row],[Prijs]]</f>
        <v>40</v>
      </c>
    </row>
    <row r="74" spans="1:5" x14ac:dyDescent="0.15">
      <c r="B74" s="45" t="s">
        <v>71</v>
      </c>
      <c r="C74" s="91">
        <v>0</v>
      </c>
      <c r="D74" s="113">
        <v>10</v>
      </c>
      <c r="E74" s="114">
        <f>Tabel13111420[[#This Row],[Aantallen]]*Tabel13111420[[#This Row],[Prijs]]</f>
        <v>0</v>
      </c>
    </row>
    <row r="75" spans="1:5" x14ac:dyDescent="0.15">
      <c r="A75" s="208" t="s">
        <v>105</v>
      </c>
      <c r="B75" s="100"/>
      <c r="C75" s="100"/>
      <c r="D75" s="118"/>
      <c r="E75" s="119"/>
    </row>
    <row r="76" spans="1:5" x14ac:dyDescent="0.15">
      <c r="A76" s="208"/>
      <c r="B76" s="120" t="s">
        <v>75</v>
      </c>
      <c r="C76" s="46"/>
      <c r="D76" s="47"/>
      <c r="E76" s="121"/>
    </row>
    <row r="77" spans="1:5" x14ac:dyDescent="0.15">
      <c r="B77" s="45" t="s">
        <v>76</v>
      </c>
      <c r="C77" s="159">
        <v>1</v>
      </c>
      <c r="D77" s="113">
        <v>10</v>
      </c>
      <c r="E77" s="114">
        <f>Tabel13111420[[#This Row],[Aantallen]]*Tabel13111420[[#This Row],[Prijs]]</f>
        <v>10</v>
      </c>
    </row>
    <row r="78" spans="1:5" x14ac:dyDescent="0.15">
      <c r="B78" s="45" t="s">
        <v>120</v>
      </c>
      <c r="C78" s="159">
        <v>1</v>
      </c>
      <c r="D78" s="113">
        <v>10</v>
      </c>
      <c r="E78" s="114">
        <f>Tabel13111420[[#This Row],[Aantallen]]*Tabel13111420[[#This Row],[Prijs]]</f>
        <v>10</v>
      </c>
    </row>
    <row r="79" spans="1:5" x14ac:dyDescent="0.15">
      <c r="A79" s="208" t="s">
        <v>106</v>
      </c>
      <c r="B79" s="100"/>
      <c r="C79" s="100"/>
      <c r="D79" s="118"/>
      <c r="E79" s="119"/>
    </row>
    <row r="80" spans="1:5" x14ac:dyDescent="0.15">
      <c r="A80" s="208"/>
      <c r="B80" s="120" t="s">
        <v>77</v>
      </c>
      <c r="C80" s="46"/>
      <c r="D80" s="47"/>
      <c r="E80" s="121"/>
    </row>
    <row r="81" spans="1:24" ht="28" x14ac:dyDescent="0.15">
      <c r="B81" s="95" t="s">
        <v>169</v>
      </c>
      <c r="C81" s="93"/>
      <c r="D81" s="96"/>
      <c r="E81" s="101">
        <f>'Overige kosten A12, B4, C9, D4'!T48</f>
        <v>0</v>
      </c>
    </row>
    <row r="82" spans="1:24" ht="15" thickBot="1" x14ac:dyDescent="0.2">
      <c r="B82" s="32" t="s">
        <v>125</v>
      </c>
      <c r="C82" s="33"/>
      <c r="D82" s="33"/>
      <c r="E82" s="84">
        <f>SUBTOTAL(109,E42:E81)</f>
        <v>370</v>
      </c>
    </row>
    <row r="84" spans="1:24" ht="14" thickBot="1" x14ac:dyDescent="0.2"/>
    <row r="85" spans="1:24" ht="16" x14ac:dyDescent="0.2">
      <c r="B85" s="31" t="s">
        <v>128</v>
      </c>
      <c r="C85" s="41"/>
      <c r="D85" s="207">
        <v>2023</v>
      </c>
      <c r="E85" s="207"/>
      <c r="F85" s="207">
        <v>2024</v>
      </c>
      <c r="G85" s="207"/>
      <c r="H85" s="207">
        <v>2025</v>
      </c>
      <c r="I85" s="207"/>
      <c r="J85" s="207">
        <v>2026</v>
      </c>
      <c r="K85" s="207"/>
      <c r="L85" s="207">
        <v>2027</v>
      </c>
      <c r="M85" s="207"/>
      <c r="N85" s="207">
        <v>2028</v>
      </c>
      <c r="O85" s="207"/>
      <c r="P85" s="207">
        <v>2029</v>
      </c>
      <c r="Q85" s="207"/>
      <c r="R85" s="207">
        <v>2030</v>
      </c>
      <c r="S85" s="207"/>
      <c r="T85" s="41">
        <v>2031</v>
      </c>
      <c r="U85" s="41"/>
      <c r="V85" s="207">
        <v>2032</v>
      </c>
      <c r="W85" s="207"/>
      <c r="X85" s="137" t="s">
        <v>111</v>
      </c>
    </row>
    <row r="86" spans="1:24" ht="14" thickBot="1" x14ac:dyDescent="0.2">
      <c r="B86" s="42"/>
      <c r="C86" s="39" t="s">
        <v>79</v>
      </c>
      <c r="D86" s="39" t="s">
        <v>80</v>
      </c>
      <c r="E86" s="39" t="s">
        <v>81</v>
      </c>
      <c r="F86" s="39" t="s">
        <v>80</v>
      </c>
      <c r="G86" s="39" t="s">
        <v>81</v>
      </c>
      <c r="H86" s="39" t="s">
        <v>80</v>
      </c>
      <c r="I86" s="39" t="s">
        <v>81</v>
      </c>
      <c r="J86" s="39" t="s">
        <v>80</v>
      </c>
      <c r="K86" s="39" t="s">
        <v>81</v>
      </c>
      <c r="L86" s="39" t="s">
        <v>80</v>
      </c>
      <c r="M86" s="39" t="s">
        <v>81</v>
      </c>
      <c r="N86" s="39" t="s">
        <v>80</v>
      </c>
      <c r="O86" s="39" t="s">
        <v>81</v>
      </c>
      <c r="P86" s="39" t="s">
        <v>80</v>
      </c>
      <c r="Q86" s="39" t="s">
        <v>81</v>
      </c>
      <c r="R86" s="39" t="s">
        <v>80</v>
      </c>
      <c r="S86" s="39" t="s">
        <v>81</v>
      </c>
      <c r="T86" s="39" t="s">
        <v>80</v>
      </c>
      <c r="U86" s="39" t="s">
        <v>81</v>
      </c>
      <c r="V86" s="39" t="s">
        <v>80</v>
      </c>
      <c r="W86" s="39" t="s">
        <v>81</v>
      </c>
      <c r="X86" s="138"/>
    </row>
    <row r="87" spans="1:24" x14ac:dyDescent="0.15">
      <c r="A87" s="56" t="s">
        <v>115</v>
      </c>
      <c r="B87" s="139" t="s">
        <v>56</v>
      </c>
      <c r="C87" s="140"/>
      <c r="D87" s="169"/>
      <c r="E87" s="141"/>
      <c r="F87" s="165"/>
      <c r="G87" s="141"/>
      <c r="H87" s="163"/>
      <c r="I87" s="141"/>
      <c r="J87" s="163"/>
      <c r="K87" s="141"/>
      <c r="L87" s="163"/>
      <c r="M87" s="141"/>
      <c r="N87" s="163"/>
      <c r="O87" s="141"/>
      <c r="P87" s="163"/>
      <c r="Q87" s="141"/>
      <c r="R87" s="163"/>
      <c r="S87" s="141"/>
      <c r="T87" s="163"/>
      <c r="U87" s="141"/>
      <c r="V87" s="163"/>
      <c r="W87" s="141"/>
      <c r="X87" s="142"/>
    </row>
    <row r="88" spans="1:24" x14ac:dyDescent="0.15">
      <c r="B88" s="57" t="s">
        <v>57</v>
      </c>
      <c r="C88" s="143">
        <v>0</v>
      </c>
      <c r="D88" s="169"/>
      <c r="E88" s="141">
        <f>D88*$C$88</f>
        <v>0</v>
      </c>
      <c r="F88" s="166"/>
      <c r="G88" s="141">
        <f>F88*$C$88</f>
        <v>0</v>
      </c>
      <c r="H88" s="164"/>
      <c r="I88" s="141">
        <f>H88*$C$88</f>
        <v>0</v>
      </c>
      <c r="J88" s="164"/>
      <c r="K88" s="141">
        <f>J88*$C$88</f>
        <v>0</v>
      </c>
      <c r="L88" s="164"/>
      <c r="M88" s="141">
        <f>L88*$C$88</f>
        <v>0</v>
      </c>
      <c r="N88" s="164"/>
      <c r="O88" s="141">
        <f>N88*$C$88</f>
        <v>0</v>
      </c>
      <c r="P88" s="164"/>
      <c r="Q88" s="141">
        <f>P88*$C$88</f>
        <v>0</v>
      </c>
      <c r="R88" s="164"/>
      <c r="S88" s="141">
        <f>R88*$C$88</f>
        <v>0</v>
      </c>
      <c r="T88" s="164"/>
      <c r="U88" s="141">
        <f>T88*$C$88</f>
        <v>0</v>
      </c>
      <c r="V88" s="164"/>
      <c r="W88" s="141">
        <f>V88*$C$88</f>
        <v>0</v>
      </c>
      <c r="X88" s="142">
        <f>W88+U88+S88+Q88+O88+M88+K88+I88+G88+E88</f>
        <v>0</v>
      </c>
    </row>
    <row r="89" spans="1:24" x14ac:dyDescent="0.15">
      <c r="B89" s="57" t="s">
        <v>58</v>
      </c>
      <c r="C89" s="143">
        <v>0</v>
      </c>
      <c r="D89" s="169"/>
      <c r="E89" s="141">
        <f>D89*$C$89</f>
        <v>0</v>
      </c>
      <c r="F89" s="166"/>
      <c r="G89" s="141">
        <f>F89*$C$89</f>
        <v>0</v>
      </c>
      <c r="H89" s="164"/>
      <c r="I89" s="141">
        <f>H89*$C$89</f>
        <v>0</v>
      </c>
      <c r="J89" s="164"/>
      <c r="K89" s="141">
        <f>J89*$C$89</f>
        <v>0</v>
      </c>
      <c r="L89" s="164"/>
      <c r="M89" s="141">
        <f>L89*$C$89</f>
        <v>0</v>
      </c>
      <c r="N89" s="164"/>
      <c r="O89" s="141">
        <f>N89*$C$89</f>
        <v>0</v>
      </c>
      <c r="P89" s="164"/>
      <c r="Q89" s="141">
        <f>P89*$C$89</f>
        <v>0</v>
      </c>
      <c r="R89" s="164"/>
      <c r="S89" s="141">
        <f>R89*$C$89</f>
        <v>0</v>
      </c>
      <c r="T89" s="164"/>
      <c r="U89" s="141">
        <f>T89*$C$89</f>
        <v>0</v>
      </c>
      <c r="V89" s="164"/>
      <c r="W89" s="141">
        <f>V89*$C$89</f>
        <v>0</v>
      </c>
      <c r="X89" s="142">
        <f t="shared" ref="X89:X106" si="0">W89+U89+S89+Q89+O89+M89+K89+I89+G89+E89</f>
        <v>0</v>
      </c>
    </row>
    <row r="90" spans="1:24" x14ac:dyDescent="0.15">
      <c r="B90" s="57" t="s">
        <v>59</v>
      </c>
      <c r="C90" s="143">
        <v>0</v>
      </c>
      <c r="D90" s="169"/>
      <c r="E90" s="141">
        <f>D90*$C$90</f>
        <v>0</v>
      </c>
      <c r="F90" s="166"/>
      <c r="G90" s="141">
        <f>F90*$C$90</f>
        <v>0</v>
      </c>
      <c r="H90" s="164"/>
      <c r="I90" s="141">
        <f>H90*$C$90</f>
        <v>0</v>
      </c>
      <c r="J90" s="164"/>
      <c r="K90" s="141">
        <f>J90*$C$90</f>
        <v>0</v>
      </c>
      <c r="L90" s="164"/>
      <c r="M90" s="141">
        <f>L90*$C$90</f>
        <v>0</v>
      </c>
      <c r="N90" s="164"/>
      <c r="O90" s="141">
        <f>N90*$C$90</f>
        <v>0</v>
      </c>
      <c r="P90" s="164"/>
      <c r="Q90" s="141">
        <f>P90*$C$90</f>
        <v>0</v>
      </c>
      <c r="R90" s="164"/>
      <c r="S90" s="141">
        <f>R90*$C$90</f>
        <v>0</v>
      </c>
      <c r="T90" s="164"/>
      <c r="U90" s="141">
        <f>T90*$C$90</f>
        <v>0</v>
      </c>
      <c r="V90" s="164"/>
      <c r="W90" s="141">
        <f>V90*$C$90</f>
        <v>0</v>
      </c>
      <c r="X90" s="142">
        <f t="shared" si="0"/>
        <v>0</v>
      </c>
    </row>
    <row r="91" spans="1:24" x14ac:dyDescent="0.15">
      <c r="A91" s="208" t="s">
        <v>116</v>
      </c>
      <c r="B91" s="100"/>
      <c r="C91" s="144"/>
      <c r="D91" s="169"/>
      <c r="E91" s="141"/>
      <c r="F91" s="166"/>
      <c r="G91" s="141"/>
      <c r="H91" s="164"/>
      <c r="I91" s="141"/>
      <c r="J91" s="164"/>
      <c r="K91" s="141"/>
      <c r="L91" s="164"/>
      <c r="M91" s="141"/>
      <c r="N91" s="164"/>
      <c r="O91" s="141"/>
      <c r="P91" s="164"/>
      <c r="Q91" s="141"/>
      <c r="R91" s="164"/>
      <c r="S91" s="141"/>
      <c r="T91" s="164"/>
      <c r="U91" s="141"/>
      <c r="V91" s="164"/>
      <c r="W91" s="141"/>
      <c r="X91" s="142"/>
    </row>
    <row r="92" spans="1:24" x14ac:dyDescent="0.15">
      <c r="A92" s="208"/>
      <c r="B92" s="83" t="s">
        <v>60</v>
      </c>
      <c r="C92" s="144"/>
      <c r="D92" s="169" t="s">
        <v>78</v>
      </c>
      <c r="E92" s="141" t="s">
        <v>78</v>
      </c>
      <c r="F92" s="166" t="s">
        <v>78</v>
      </c>
      <c r="G92" s="141" t="s">
        <v>78</v>
      </c>
      <c r="H92" s="164"/>
      <c r="I92" s="141"/>
      <c r="J92" s="164"/>
      <c r="K92" s="141"/>
      <c r="L92" s="164"/>
      <c r="M92" s="141"/>
      <c r="N92" s="164"/>
      <c r="O92" s="141"/>
      <c r="P92" s="164"/>
      <c r="Q92" s="141"/>
      <c r="R92" s="164"/>
      <c r="S92" s="141"/>
      <c r="T92" s="164"/>
      <c r="U92" s="141"/>
      <c r="V92" s="164"/>
      <c r="W92" s="141"/>
      <c r="X92" s="142"/>
    </row>
    <row r="93" spans="1:24" x14ac:dyDescent="0.15">
      <c r="B93" s="57" t="s">
        <v>161</v>
      </c>
      <c r="C93" s="144"/>
      <c r="D93" s="172">
        <v>10</v>
      </c>
      <c r="E93" s="145">
        <v>0</v>
      </c>
      <c r="F93" s="173"/>
      <c r="G93" s="145">
        <v>0</v>
      </c>
      <c r="H93" s="174">
        <v>10</v>
      </c>
      <c r="I93" s="145">
        <v>0</v>
      </c>
      <c r="J93" s="174">
        <v>10</v>
      </c>
      <c r="K93" s="145">
        <v>0</v>
      </c>
      <c r="L93" s="174">
        <v>10</v>
      </c>
      <c r="M93" s="145">
        <v>0</v>
      </c>
      <c r="N93" s="174">
        <v>10</v>
      </c>
      <c r="O93" s="145">
        <v>0</v>
      </c>
      <c r="P93" s="174">
        <v>10</v>
      </c>
      <c r="Q93" s="145">
        <v>0</v>
      </c>
      <c r="R93" s="174">
        <v>10</v>
      </c>
      <c r="S93" s="145">
        <v>0</v>
      </c>
      <c r="T93" s="174">
        <v>10</v>
      </c>
      <c r="U93" s="145">
        <v>0</v>
      </c>
      <c r="V93" s="174">
        <v>10</v>
      </c>
      <c r="W93" s="145">
        <v>0</v>
      </c>
      <c r="X93" s="142">
        <f t="shared" si="0"/>
        <v>0</v>
      </c>
    </row>
    <row r="94" spans="1:24" x14ac:dyDescent="0.15">
      <c r="B94" s="57" t="s">
        <v>162</v>
      </c>
      <c r="C94" s="144">
        <v>50</v>
      </c>
      <c r="D94" s="170">
        <v>10</v>
      </c>
      <c r="E94" s="145">
        <f t="shared" ref="E94:W96" si="1">D94*$C94</f>
        <v>500</v>
      </c>
      <c r="F94" s="167"/>
      <c r="G94" s="145">
        <f t="shared" si="1"/>
        <v>0</v>
      </c>
      <c r="H94" s="164">
        <v>20</v>
      </c>
      <c r="I94" s="145">
        <f t="shared" si="1"/>
        <v>1000</v>
      </c>
      <c r="J94" s="164">
        <v>20</v>
      </c>
      <c r="K94" s="145">
        <f t="shared" si="1"/>
        <v>1000</v>
      </c>
      <c r="L94" s="164">
        <v>20</v>
      </c>
      <c r="M94" s="145">
        <f t="shared" si="1"/>
        <v>1000</v>
      </c>
      <c r="N94" s="164">
        <v>20</v>
      </c>
      <c r="O94" s="145">
        <f t="shared" si="1"/>
        <v>1000</v>
      </c>
      <c r="P94" s="164">
        <v>20</v>
      </c>
      <c r="Q94" s="145">
        <f t="shared" si="1"/>
        <v>1000</v>
      </c>
      <c r="R94" s="164">
        <v>20</v>
      </c>
      <c r="S94" s="145">
        <f t="shared" si="1"/>
        <v>1000</v>
      </c>
      <c r="T94" s="164">
        <v>20</v>
      </c>
      <c r="U94" s="145">
        <f t="shared" si="1"/>
        <v>1000</v>
      </c>
      <c r="V94" s="164">
        <v>20</v>
      </c>
      <c r="W94" s="145">
        <f t="shared" si="1"/>
        <v>1000</v>
      </c>
      <c r="X94" s="142">
        <f t="shared" si="0"/>
        <v>8500</v>
      </c>
    </row>
    <row r="95" spans="1:24" x14ac:dyDescent="0.15">
      <c r="B95" s="57" t="s">
        <v>163</v>
      </c>
      <c r="C95" s="144"/>
      <c r="D95" s="172">
        <v>10</v>
      </c>
      <c r="E95" s="145">
        <v>0</v>
      </c>
      <c r="F95" s="173"/>
      <c r="G95" s="145">
        <v>0</v>
      </c>
      <c r="H95" s="174"/>
      <c r="I95" s="145">
        <v>0</v>
      </c>
      <c r="J95" s="174"/>
      <c r="K95" s="145">
        <v>0</v>
      </c>
      <c r="L95" s="174"/>
      <c r="M95" s="145">
        <v>0</v>
      </c>
      <c r="N95" s="174"/>
      <c r="O95" s="145">
        <v>0</v>
      </c>
      <c r="P95" s="174"/>
      <c r="Q95" s="145">
        <v>0</v>
      </c>
      <c r="R95" s="174"/>
      <c r="S95" s="145">
        <v>0</v>
      </c>
      <c r="T95" s="174"/>
      <c r="U95" s="145">
        <v>0</v>
      </c>
      <c r="V95" s="174"/>
      <c r="W95" s="145">
        <v>0</v>
      </c>
      <c r="X95" s="142">
        <f t="shared" si="0"/>
        <v>0</v>
      </c>
    </row>
    <row r="96" spans="1:24" x14ac:dyDescent="0.15">
      <c r="B96" s="57" t="s">
        <v>164</v>
      </c>
      <c r="C96" s="144">
        <v>50</v>
      </c>
      <c r="D96" s="170">
        <v>10</v>
      </c>
      <c r="E96" s="145">
        <f t="shared" si="1"/>
        <v>500</v>
      </c>
      <c r="F96" s="167"/>
      <c r="G96" s="145">
        <f t="shared" si="1"/>
        <v>0</v>
      </c>
      <c r="H96" s="164"/>
      <c r="I96" s="145">
        <f t="shared" si="1"/>
        <v>0</v>
      </c>
      <c r="J96" s="164"/>
      <c r="K96" s="145">
        <f t="shared" si="1"/>
        <v>0</v>
      </c>
      <c r="L96" s="164"/>
      <c r="M96" s="145">
        <f t="shared" si="1"/>
        <v>0</v>
      </c>
      <c r="N96" s="164"/>
      <c r="O96" s="145">
        <f t="shared" si="1"/>
        <v>0</v>
      </c>
      <c r="P96" s="164"/>
      <c r="Q96" s="145">
        <f t="shared" si="1"/>
        <v>0</v>
      </c>
      <c r="R96" s="164"/>
      <c r="S96" s="145">
        <f t="shared" si="1"/>
        <v>0</v>
      </c>
      <c r="T96" s="164"/>
      <c r="U96" s="145">
        <f t="shared" si="1"/>
        <v>0</v>
      </c>
      <c r="V96" s="164"/>
      <c r="W96" s="145">
        <f t="shared" si="1"/>
        <v>0</v>
      </c>
      <c r="X96" s="142">
        <f t="shared" si="0"/>
        <v>500</v>
      </c>
    </row>
    <row r="97" spans="1:24" x14ac:dyDescent="0.15">
      <c r="A97" s="214" t="s">
        <v>117</v>
      </c>
      <c r="B97" s="100"/>
      <c r="C97" s="144"/>
      <c r="D97" s="169"/>
      <c r="E97" s="141"/>
      <c r="F97" s="166"/>
      <c r="G97" s="141"/>
      <c r="H97" s="164"/>
      <c r="I97" s="141"/>
      <c r="J97" s="164"/>
      <c r="K97" s="141"/>
      <c r="L97" s="164"/>
      <c r="M97" s="141"/>
      <c r="N97" s="164"/>
      <c r="O97" s="141"/>
      <c r="P97" s="164"/>
      <c r="Q97" s="141"/>
      <c r="R97" s="164"/>
      <c r="S97" s="141"/>
      <c r="T97" s="164"/>
      <c r="U97" s="141"/>
      <c r="V97" s="164"/>
      <c r="W97" s="141"/>
      <c r="X97" s="142"/>
    </row>
    <row r="98" spans="1:24" x14ac:dyDescent="0.15">
      <c r="A98" s="215"/>
      <c r="B98" s="146" t="s">
        <v>61</v>
      </c>
      <c r="C98" s="144"/>
      <c r="D98" s="169"/>
      <c r="E98" s="141"/>
      <c r="F98" s="166"/>
      <c r="G98" s="143"/>
      <c r="H98" s="164"/>
      <c r="I98" s="141"/>
      <c r="J98" s="164"/>
      <c r="K98" s="141"/>
      <c r="L98" s="164"/>
      <c r="M98" s="141"/>
      <c r="N98" s="164"/>
      <c r="O98" s="141"/>
      <c r="P98" s="164"/>
      <c r="Q98" s="141"/>
      <c r="R98" s="164"/>
      <c r="S98" s="141"/>
      <c r="T98" s="164"/>
      <c r="U98" s="141"/>
      <c r="V98" s="164"/>
      <c r="W98" s="141"/>
      <c r="X98" s="142"/>
    </row>
    <row r="99" spans="1:24" x14ac:dyDescent="0.15">
      <c r="B99" s="57" t="s">
        <v>161</v>
      </c>
      <c r="C99" s="144"/>
      <c r="D99" s="172" t="s">
        <v>78</v>
      </c>
      <c r="E99" s="102" t="s">
        <v>78</v>
      </c>
      <c r="F99" s="173" t="s">
        <v>78</v>
      </c>
      <c r="G99" s="104" t="s">
        <v>78</v>
      </c>
      <c r="H99" s="174"/>
      <c r="I99" s="141">
        <v>0</v>
      </c>
      <c r="J99" s="174"/>
      <c r="K99" s="141">
        <v>0</v>
      </c>
      <c r="L99" s="174"/>
      <c r="M99" s="141">
        <v>0</v>
      </c>
      <c r="N99" s="174"/>
      <c r="O99" s="141">
        <v>0</v>
      </c>
      <c r="P99" s="174"/>
      <c r="Q99" s="141">
        <v>0</v>
      </c>
      <c r="R99" s="174"/>
      <c r="S99" s="141">
        <v>0</v>
      </c>
      <c r="T99" s="174"/>
      <c r="U99" s="141">
        <v>0</v>
      </c>
      <c r="V99" s="174"/>
      <c r="W99" s="141">
        <v>0</v>
      </c>
      <c r="X99" s="142">
        <f>W99+U99+S99+Q99+O99+M99+K99+I99</f>
        <v>0</v>
      </c>
    </row>
    <row r="100" spans="1:24" x14ac:dyDescent="0.15">
      <c r="B100" s="57" t="s">
        <v>162</v>
      </c>
      <c r="C100" s="144">
        <v>0</v>
      </c>
      <c r="D100" s="171"/>
      <c r="E100" s="102"/>
      <c r="F100" s="168"/>
      <c r="G100" s="104"/>
      <c r="H100" s="164"/>
      <c r="I100" s="141">
        <f t="shared" ref="I100:W102" si="2">H100*$C100</f>
        <v>0</v>
      </c>
      <c r="J100" s="164"/>
      <c r="K100" s="141">
        <f t="shared" si="2"/>
        <v>0</v>
      </c>
      <c r="L100" s="164"/>
      <c r="M100" s="141">
        <f t="shared" si="2"/>
        <v>0</v>
      </c>
      <c r="N100" s="164"/>
      <c r="O100" s="141">
        <f t="shared" si="2"/>
        <v>0</v>
      </c>
      <c r="P100" s="164"/>
      <c r="Q100" s="141">
        <f t="shared" si="2"/>
        <v>0</v>
      </c>
      <c r="R100" s="164"/>
      <c r="S100" s="141">
        <f t="shared" si="2"/>
        <v>0</v>
      </c>
      <c r="T100" s="164"/>
      <c r="U100" s="141">
        <f t="shared" si="2"/>
        <v>0</v>
      </c>
      <c r="V100" s="164"/>
      <c r="W100" s="141">
        <f t="shared" si="2"/>
        <v>0</v>
      </c>
      <c r="X100" s="142">
        <f t="shared" ref="X100:X102" si="3">W100+U100+S100+Q100+O100+M100+K100+I100</f>
        <v>0</v>
      </c>
    </row>
    <row r="101" spans="1:24" x14ac:dyDescent="0.15">
      <c r="B101" s="57" t="s">
        <v>163</v>
      </c>
      <c r="C101" s="144"/>
      <c r="D101" s="172"/>
      <c r="E101" s="102"/>
      <c r="F101" s="173"/>
      <c r="G101" s="104"/>
      <c r="H101" s="174"/>
      <c r="I101" s="141">
        <v>0</v>
      </c>
      <c r="J101" s="174"/>
      <c r="K101" s="141">
        <v>0</v>
      </c>
      <c r="L101" s="174"/>
      <c r="M101" s="141">
        <v>0</v>
      </c>
      <c r="N101" s="174"/>
      <c r="O101" s="141">
        <v>0</v>
      </c>
      <c r="P101" s="174"/>
      <c r="Q101" s="141">
        <v>0</v>
      </c>
      <c r="R101" s="174"/>
      <c r="S101" s="141">
        <v>0</v>
      </c>
      <c r="T101" s="174"/>
      <c r="U101" s="141">
        <v>0</v>
      </c>
      <c r="V101" s="174"/>
      <c r="W101" s="141">
        <v>0</v>
      </c>
      <c r="X101" s="142">
        <f t="shared" si="3"/>
        <v>0</v>
      </c>
    </row>
    <row r="102" spans="1:24" x14ac:dyDescent="0.15">
      <c r="B102" s="57" t="s">
        <v>164</v>
      </c>
      <c r="C102" s="144">
        <v>0</v>
      </c>
      <c r="D102" s="171"/>
      <c r="E102" s="102" t="s">
        <v>78</v>
      </c>
      <c r="F102" s="168" t="s">
        <v>78</v>
      </c>
      <c r="G102" s="104" t="s">
        <v>78</v>
      </c>
      <c r="H102" s="164"/>
      <c r="I102" s="141">
        <f t="shared" si="2"/>
        <v>0</v>
      </c>
      <c r="J102" s="164"/>
      <c r="K102" s="141">
        <f t="shared" si="2"/>
        <v>0</v>
      </c>
      <c r="L102" s="164"/>
      <c r="M102" s="141">
        <f t="shared" si="2"/>
        <v>0</v>
      </c>
      <c r="N102" s="164"/>
      <c r="O102" s="141">
        <f t="shared" si="2"/>
        <v>0</v>
      </c>
      <c r="P102" s="164"/>
      <c r="Q102" s="141">
        <f t="shared" si="2"/>
        <v>0</v>
      </c>
      <c r="R102" s="164"/>
      <c r="S102" s="141">
        <f t="shared" si="2"/>
        <v>0</v>
      </c>
      <c r="T102" s="164"/>
      <c r="U102" s="141">
        <f t="shared" si="2"/>
        <v>0</v>
      </c>
      <c r="V102" s="164"/>
      <c r="W102" s="141">
        <f t="shared" si="2"/>
        <v>0</v>
      </c>
      <c r="X102" s="142">
        <f t="shared" si="3"/>
        <v>0</v>
      </c>
    </row>
    <row r="103" spans="1:24" x14ac:dyDescent="0.15">
      <c r="A103" s="208" t="s">
        <v>118</v>
      </c>
      <c r="B103" s="100"/>
      <c r="C103" s="144"/>
      <c r="D103" s="169"/>
      <c r="E103" s="141"/>
      <c r="F103" s="166"/>
      <c r="G103" s="143"/>
      <c r="H103" s="164"/>
      <c r="I103" s="141"/>
      <c r="J103" s="164"/>
      <c r="K103" s="141"/>
      <c r="L103" s="164"/>
      <c r="M103" s="141"/>
      <c r="N103" s="164"/>
      <c r="O103" s="141"/>
      <c r="P103" s="164"/>
      <c r="Q103" s="141"/>
      <c r="R103" s="164"/>
      <c r="S103" s="141"/>
      <c r="T103" s="164"/>
      <c r="U103" s="141"/>
      <c r="V103" s="164"/>
      <c r="W103" s="141"/>
      <c r="X103" s="142"/>
    </row>
    <row r="104" spans="1:24" x14ac:dyDescent="0.15">
      <c r="A104" s="208"/>
      <c r="B104" s="83" t="s">
        <v>108</v>
      </c>
      <c r="C104" s="144"/>
      <c r="D104" s="169"/>
      <c r="E104" s="141"/>
      <c r="F104" s="166"/>
      <c r="G104" s="143"/>
      <c r="H104" s="164"/>
      <c r="I104" s="141"/>
      <c r="J104" s="164"/>
      <c r="K104" s="141"/>
      <c r="L104" s="164"/>
      <c r="M104" s="141"/>
      <c r="N104" s="164"/>
      <c r="O104" s="141"/>
      <c r="P104" s="164"/>
      <c r="Q104" s="141"/>
      <c r="R104" s="164"/>
      <c r="S104" s="141"/>
      <c r="T104" s="164"/>
      <c r="U104" s="141"/>
      <c r="V104" s="164"/>
      <c r="W104" s="141"/>
      <c r="X104" s="142"/>
    </row>
    <row r="105" spans="1:24" ht="28" x14ac:dyDescent="0.15">
      <c r="B105" s="158" t="s">
        <v>169</v>
      </c>
      <c r="C105" s="105">
        <v>0</v>
      </c>
      <c r="D105" s="102"/>
      <c r="E105" s="102">
        <f>'Overige kosten A12, B4, C9, D4'!T64</f>
        <v>6000</v>
      </c>
      <c r="F105" s="103"/>
      <c r="G105" s="104">
        <f>E105</f>
        <v>6000</v>
      </c>
      <c r="H105" s="102"/>
      <c r="I105" s="104">
        <f>G105</f>
        <v>6000</v>
      </c>
      <c r="J105" s="103"/>
      <c r="K105" s="104">
        <f>I105</f>
        <v>6000</v>
      </c>
      <c r="L105" s="102"/>
      <c r="M105" s="104">
        <f>K105</f>
        <v>6000</v>
      </c>
      <c r="N105" s="103"/>
      <c r="O105" s="104">
        <f>M105</f>
        <v>6000</v>
      </c>
      <c r="P105" s="102"/>
      <c r="Q105" s="104">
        <f>O105</f>
        <v>6000</v>
      </c>
      <c r="R105" s="103"/>
      <c r="S105" s="104">
        <f>Q105</f>
        <v>6000</v>
      </c>
      <c r="T105" s="102"/>
      <c r="U105" s="104">
        <f>S105</f>
        <v>6000</v>
      </c>
      <c r="V105" s="103"/>
      <c r="W105" s="104">
        <f>U105</f>
        <v>6000</v>
      </c>
      <c r="X105" s="142">
        <f t="shared" si="0"/>
        <v>60000</v>
      </c>
    </row>
    <row r="106" spans="1:24" ht="15" thickBot="1" x14ac:dyDescent="0.2">
      <c r="B106" s="147" t="s">
        <v>126</v>
      </c>
      <c r="C106" s="148"/>
      <c r="D106" s="148"/>
      <c r="E106" s="148">
        <f>SUM(E88:E105)</f>
        <v>7000</v>
      </c>
      <c r="F106" s="148"/>
      <c r="G106" s="148">
        <f>SUM(G88:G105)</f>
        <v>6000</v>
      </c>
      <c r="H106" s="148"/>
      <c r="I106" s="148">
        <f>SUM(I88:I105)</f>
        <v>7000</v>
      </c>
      <c r="J106" s="148"/>
      <c r="K106" s="148">
        <f>SUM(K88:K105)</f>
        <v>7000</v>
      </c>
      <c r="L106" s="148"/>
      <c r="M106" s="148">
        <f>SUM(M88:M105)</f>
        <v>7000</v>
      </c>
      <c r="N106" s="148"/>
      <c r="O106" s="148">
        <f>SUM(O88:O105)</f>
        <v>7000</v>
      </c>
      <c r="P106" s="148"/>
      <c r="Q106" s="148">
        <f>SUM(Q88:Q105)</f>
        <v>7000</v>
      </c>
      <c r="R106" s="148"/>
      <c r="S106" s="148">
        <f>SUM(S88:S105)</f>
        <v>7000</v>
      </c>
      <c r="T106" s="148"/>
      <c r="U106" s="148">
        <f>SUM(U88:U105)</f>
        <v>7000</v>
      </c>
      <c r="V106" s="148"/>
      <c r="W106" s="148">
        <f>SUM(W88:W105)</f>
        <v>7000</v>
      </c>
      <c r="X106" s="149">
        <f t="shared" si="0"/>
        <v>69000</v>
      </c>
    </row>
    <row r="110" spans="1:24" ht="14" thickBot="1" x14ac:dyDescent="0.2"/>
    <row r="111" spans="1:24" ht="15" thickBot="1" x14ac:dyDescent="0.2">
      <c r="B111" s="216" t="s">
        <v>16</v>
      </c>
      <c r="C111" s="217"/>
      <c r="D111" s="218"/>
    </row>
    <row r="112" spans="1:24" ht="17" customHeight="1" thickTop="1" x14ac:dyDescent="0.2">
      <c r="B112" s="150" t="s">
        <v>10</v>
      </c>
      <c r="C112" s="182"/>
      <c r="D112" s="209"/>
    </row>
    <row r="113" spans="2:4" ht="15" x14ac:dyDescent="0.15">
      <c r="B113" s="151" t="s">
        <v>11</v>
      </c>
      <c r="C113" s="210"/>
      <c r="D113" s="211"/>
    </row>
    <row r="114" spans="2:4" ht="15" x14ac:dyDescent="0.15">
      <c r="B114" s="151" t="s">
        <v>12</v>
      </c>
      <c r="C114" s="210"/>
      <c r="D114" s="211"/>
    </row>
    <row r="115" spans="2:4" ht="15" x14ac:dyDescent="0.15">
      <c r="B115" s="151" t="s">
        <v>13</v>
      </c>
      <c r="C115" s="210"/>
      <c r="D115" s="211"/>
    </row>
    <row r="116" spans="2:4" ht="70" customHeight="1" thickBot="1" x14ac:dyDescent="0.2">
      <c r="B116" s="152" t="s">
        <v>14</v>
      </c>
      <c r="C116" s="212"/>
      <c r="D116" s="213"/>
    </row>
    <row r="117" spans="2:4" x14ac:dyDescent="0.15">
      <c r="B117" s="153"/>
      <c r="C117" s="153"/>
      <c r="D117" s="153"/>
    </row>
  </sheetData>
  <mergeCells count="31">
    <mergeCell ref="A75:A76"/>
    <mergeCell ref="A23:A24"/>
    <mergeCell ref="A28:A29"/>
    <mergeCell ref="A32:A33"/>
    <mergeCell ref="A36:A37"/>
    <mergeCell ref="A42:A43"/>
    <mergeCell ref="A50:A51"/>
    <mergeCell ref="A58:A59"/>
    <mergeCell ref="A61:A62"/>
    <mergeCell ref="A64:A65"/>
    <mergeCell ref="A67:A68"/>
    <mergeCell ref="A71:A72"/>
    <mergeCell ref="A97:A98"/>
    <mergeCell ref="A79:A80"/>
    <mergeCell ref="D85:E85"/>
    <mergeCell ref="F85:G85"/>
    <mergeCell ref="H85:I85"/>
    <mergeCell ref="N85:O85"/>
    <mergeCell ref="P85:Q85"/>
    <mergeCell ref="R85:S85"/>
    <mergeCell ref="V85:W85"/>
    <mergeCell ref="A91:A92"/>
    <mergeCell ref="J85:K85"/>
    <mergeCell ref="L85:M85"/>
    <mergeCell ref="C116:D116"/>
    <mergeCell ref="A103:A104"/>
    <mergeCell ref="B111:D111"/>
    <mergeCell ref="C112:D112"/>
    <mergeCell ref="C113:D113"/>
    <mergeCell ref="C114:D114"/>
    <mergeCell ref="C115:D115"/>
  </mergeCells>
  <pageMargins left="0.7" right="0.7" top="0.75" bottom="0.75" header="0.3" footer="0.3"/>
  <pageSetup paperSize="9" orientation="portrait" verticalDpi="0" r:id="rId1"/>
  <ignoredErrors>
    <ignoredError sqref="E19:E20 E38:E39 E81:E82" calculatedColumn="1"/>
  </ignoredErrors>
  <drawing r:id="rId2"/>
  <tableParts count="3"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4DBB-6C8A-D046-AA71-C039CE3DC274}">
  <dimension ref="A1:Y42"/>
  <sheetViews>
    <sheetView workbookViewId="0">
      <selection activeCell="G21" sqref="G21"/>
    </sheetView>
  </sheetViews>
  <sheetFormatPr baseColWidth="10" defaultColWidth="11.5" defaultRowHeight="13" x14ac:dyDescent="0.15"/>
  <cols>
    <col min="1" max="1" width="20.33203125" customWidth="1"/>
    <col min="2" max="2" width="66.1640625" customWidth="1"/>
    <col min="3" max="3" width="41.83203125" style="30" customWidth="1"/>
  </cols>
  <sheetData>
    <row r="1" spans="1:3" ht="16" x14ac:dyDescent="0.2">
      <c r="A1" s="219" t="s">
        <v>130</v>
      </c>
      <c r="B1" s="219"/>
      <c r="C1" s="219"/>
    </row>
    <row r="3" spans="1:3" x14ac:dyDescent="0.15">
      <c r="A3" t="s">
        <v>132</v>
      </c>
      <c r="B3" t="s">
        <v>131</v>
      </c>
      <c r="C3" s="30" t="s">
        <v>112</v>
      </c>
    </row>
    <row r="21" spans="1:3" ht="16" x14ac:dyDescent="0.2">
      <c r="A21" s="219" t="s">
        <v>183</v>
      </c>
      <c r="B21" s="219"/>
      <c r="C21" s="219"/>
    </row>
    <row r="23" spans="1:3" x14ac:dyDescent="0.15">
      <c r="A23" t="s">
        <v>132</v>
      </c>
      <c r="B23" t="s">
        <v>131</v>
      </c>
      <c r="C23" s="30" t="s">
        <v>112</v>
      </c>
    </row>
    <row r="32" spans="1:3" ht="17" customHeight="1" x14ac:dyDescent="0.15"/>
    <row r="36" spans="1:25" ht="14" thickBot="1" x14ac:dyDescent="0.2"/>
    <row r="37" spans="1:25" s="1" customFormat="1" ht="16" thickBot="1" x14ac:dyDescent="0.25">
      <c r="A37" s="179" t="s">
        <v>16</v>
      </c>
      <c r="B37" s="180"/>
      <c r="C37" s="181"/>
      <c r="D37" s="154"/>
      <c r="E37" s="154"/>
      <c r="F37" s="154"/>
      <c r="G37" s="154"/>
      <c r="H37" s="154"/>
      <c r="I37" s="154"/>
      <c r="J37" s="154"/>
      <c r="K37" s="15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1" customFormat="1" ht="16" thickTop="1" x14ac:dyDescent="0.2">
      <c r="A38" s="17" t="s">
        <v>10</v>
      </c>
      <c r="B38" s="182"/>
      <c r="C38" s="183"/>
      <c r="D38" s="155"/>
      <c r="E38" s="155"/>
      <c r="F38" s="155"/>
      <c r="G38" s="155"/>
      <c r="H38" s="155"/>
      <c r="I38" s="155"/>
      <c r="J38" s="155"/>
      <c r="K38" s="15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s="1" customFormat="1" ht="15" x14ac:dyDescent="0.2">
      <c r="A39" s="18" t="s">
        <v>11</v>
      </c>
      <c r="B39" s="184"/>
      <c r="C39" s="185"/>
      <c r="D39" s="156"/>
      <c r="E39" s="156"/>
      <c r="F39" s="156"/>
      <c r="G39" s="156"/>
      <c r="H39" s="156"/>
      <c r="I39" s="156"/>
      <c r="J39" s="156"/>
      <c r="K39" s="156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1" customFormat="1" ht="15" x14ac:dyDescent="0.2">
      <c r="A40" s="18" t="s">
        <v>12</v>
      </c>
      <c r="B40" s="184"/>
      <c r="C40" s="185"/>
      <c r="D40" s="156"/>
      <c r="E40" s="156"/>
      <c r="F40" s="156"/>
      <c r="G40" s="156"/>
      <c r="H40" s="156"/>
      <c r="I40" s="156"/>
      <c r="J40" s="156"/>
      <c r="K40" s="156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s="1" customFormat="1" ht="15" x14ac:dyDescent="0.2">
      <c r="A41" s="18" t="s">
        <v>13</v>
      </c>
      <c r="B41" s="184"/>
      <c r="C41" s="185"/>
      <c r="D41" s="156"/>
      <c r="E41" s="156"/>
      <c r="F41" s="156"/>
      <c r="G41" s="156"/>
      <c r="H41" s="156"/>
      <c r="I41" s="156"/>
      <c r="J41" s="156"/>
      <c r="K41" s="156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1" customFormat="1" ht="76" customHeight="1" thickBot="1" x14ac:dyDescent="0.25">
      <c r="A42" s="20" t="s">
        <v>14</v>
      </c>
      <c r="B42" s="177"/>
      <c r="C42" s="178"/>
      <c r="D42" s="156"/>
      <c r="E42" s="156"/>
      <c r="F42" s="156"/>
      <c r="G42" s="156"/>
      <c r="H42" s="156"/>
      <c r="I42" s="156"/>
      <c r="J42" s="156"/>
      <c r="K42" s="15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</sheetData>
  <mergeCells count="8">
    <mergeCell ref="B41:C41"/>
    <mergeCell ref="B42:C42"/>
    <mergeCell ref="A21:C21"/>
    <mergeCell ref="A1:C1"/>
    <mergeCell ref="A37:C37"/>
    <mergeCell ref="B38:C38"/>
    <mergeCell ref="B39:C39"/>
    <mergeCell ref="B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Totale kosten</vt:lpstr>
      <vt:lpstr>Overige kosten A12, B4, C9, D4</vt:lpstr>
      <vt:lpstr>P 1 Houtplein</vt:lpstr>
      <vt:lpstr>P 2 Raaks</vt:lpstr>
      <vt:lpstr>P 3 Appelaar</vt:lpstr>
      <vt:lpstr>P 4 De Kamp</vt:lpstr>
      <vt:lpstr>P 5 De Dreef</vt:lpstr>
      <vt:lpstr>P 6 Cronjé</vt:lpstr>
      <vt:lpstr>Reserve Onderdelen</vt:lpstr>
      <vt:lpstr>'Totale kosten'!Afdrukbereik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Hussen Empaction BV</dc:creator>
  <cp:lastModifiedBy>Microsoft Office User</cp:lastModifiedBy>
  <dcterms:created xsi:type="dcterms:W3CDTF">2018-07-30T09:02:56Z</dcterms:created>
  <dcterms:modified xsi:type="dcterms:W3CDTF">2022-10-19T16:35:37Z</dcterms:modified>
</cp:coreProperties>
</file>