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0-INKOOPDOSSIERS-ICT\IUC21-009 Informatie Infrastructuur\04 - BESCHRIJVENDE DOCUMENTEN\"/>
    </mc:Choice>
  </mc:AlternateContent>
  <bookViews>
    <workbookView xWindow="120" yWindow="240" windowWidth="16605" windowHeight="7515" tabRatio="903" activeTab="2"/>
  </bookViews>
  <sheets>
    <sheet name="Voorblad" sheetId="61" r:id="rId1"/>
    <sheet name="BPK-Grafiek" sheetId="70" r:id="rId2"/>
    <sheet name="BMC ARCTL" sheetId="66" r:id="rId3"/>
    <sheet name="BMC Backtrack" sheetId="60" r:id="rId4"/>
    <sheet name="DB-IP" sheetId="64" r:id="rId5"/>
    <sheet name="IBM DB2" sheetId="67" r:id="rId6"/>
    <sheet name="IBM DB2Connect" sheetId="62" r:id="rId7"/>
    <sheet name="IBM ECM" sheetId="68" r:id="rId8"/>
    <sheet name="IBM MIH" sheetId="43" r:id="rId9"/>
    <sheet name="IBM Watson" sheetId="49" r:id="rId10"/>
    <sheet name="Mainstar" sheetId="56" r:id="rId11"/>
    <sheet name="MariaDB" sheetId="51" r:id="rId12"/>
    <sheet name="Matomo" sheetId="50" r:id="rId13"/>
    <sheet name="MS EXT" sheetId="45" r:id="rId14"/>
    <sheet name="MS SQL" sheetId="52" r:id="rId15"/>
    <sheet name="Oracle Exadata (1)" sheetId="69" r:id="rId16"/>
    <sheet name="Oracle Exadata (2)" sheetId="54" r:id="rId17"/>
    <sheet name="Quark" sheetId="53" r:id="rId18"/>
    <sheet name="Readspeaker" sheetId="55" r:id="rId19"/>
    <sheet name="SAP BO &amp; HANA" sheetId="57" r:id="rId20"/>
    <sheet name="SQL DD" sheetId="47" r:id="rId21"/>
    <sheet name="SQL DM" sheetId="48" r:id="rId22"/>
    <sheet name="Tridion" sheetId="58" r:id="rId23"/>
    <sheet name="WS_FTP" sheetId="46" r:id="rId24"/>
    <sheet name="DATA" sheetId="71" state="hidden" r:id="rId25"/>
  </sheets>
  <externalReferences>
    <externalReference r:id="rId26"/>
    <externalReference r:id="rId27"/>
  </externalReferences>
  <definedNames>
    <definedName name="LAQ">[1]Superformule!$K$22</definedName>
    <definedName name="Maximaal">'[1]HULP-velden'!$L$20</definedName>
    <definedName name="Percentage_Qeisen">'[1]HULP-velden'!$J$80</definedName>
    <definedName name="Qmax" hidden="1">'[2]Invoer EMVI-kaders'!$M$20</definedName>
  </definedNames>
  <calcPr calcId="152511"/>
</workbook>
</file>

<file path=xl/calcChain.xml><?xml version="1.0" encoding="utf-8"?>
<calcChain xmlns="http://schemas.openxmlformats.org/spreadsheetml/2006/main">
  <c r="B5" i="70" l="1"/>
  <c r="B3" i="70"/>
  <c r="F82" i="70"/>
  <c r="F19" i="70"/>
  <c r="G19" i="70" s="1"/>
  <c r="F18" i="70"/>
  <c r="G18" i="70" s="1"/>
  <c r="F13" i="70"/>
  <c r="D7" i="71" s="1"/>
  <c r="F7" i="71" s="1"/>
  <c r="G12" i="70"/>
  <c r="G11" i="70"/>
  <c r="G13" i="70" s="1"/>
  <c r="F11" i="70"/>
  <c r="E15" i="70" l="1"/>
  <c r="F20" i="70"/>
  <c r="G20" i="70" s="1"/>
  <c r="D26" i="61" l="1"/>
  <c r="D27" i="61"/>
  <c r="J17" i="69"/>
  <c r="J20" i="69" s="1"/>
  <c r="F26" i="61" s="1"/>
  <c r="K13" i="69"/>
  <c r="K17" i="69" s="1"/>
  <c r="K20" i="69" s="1"/>
  <c r="G26" i="61" s="1"/>
  <c r="J13" i="69"/>
  <c r="K25" i="69" l="1"/>
  <c r="H26" i="61" s="1"/>
  <c r="D16" i="61" l="1"/>
  <c r="D18" i="61"/>
  <c r="K12" i="68"/>
  <c r="J12" i="68"/>
  <c r="J15" i="68" s="1"/>
  <c r="K13" i="67"/>
  <c r="K16" i="67" s="1"/>
  <c r="J13" i="67"/>
  <c r="J16" i="67" s="1"/>
  <c r="J19" i="67" l="1"/>
  <c r="F16" i="61" s="1"/>
  <c r="K19" i="67"/>
  <c r="G16" i="61" s="1"/>
  <c r="K15" i="68"/>
  <c r="K18" i="68" s="1"/>
  <c r="G18" i="61" s="1"/>
  <c r="J18" i="68"/>
  <c r="F18" i="61" s="1"/>
  <c r="K22" i="67" l="1"/>
  <c r="H16" i="61" s="1"/>
  <c r="K21" i="68"/>
  <c r="H18" i="61" s="1"/>
  <c r="K24" i="57" l="1"/>
  <c r="J24" i="57"/>
  <c r="J26" i="66"/>
  <c r="D33" i="61" l="1"/>
  <c r="J22" i="58"/>
  <c r="J25" i="58" l="1"/>
  <c r="J28" i="58" s="1"/>
  <c r="E30" i="61"/>
  <c r="D30" i="61"/>
  <c r="D24" i="61"/>
  <c r="J12" i="45"/>
  <c r="J16" i="45" s="1"/>
  <c r="D35" i="61"/>
  <c r="J18" i="46"/>
  <c r="J21" i="46" s="1"/>
  <c r="H35" i="61" s="1"/>
  <c r="D32" i="61"/>
  <c r="J17" i="48"/>
  <c r="J20" i="48" s="1"/>
  <c r="H32" i="61" s="1"/>
  <c r="D31" i="61"/>
  <c r="J17" i="47"/>
  <c r="J20" i="47" s="1"/>
  <c r="H31" i="61" s="1"/>
  <c r="D29" i="61"/>
  <c r="J17" i="55"/>
  <c r="J20" i="55" s="1"/>
  <c r="H29" i="61" s="1"/>
  <c r="D28" i="61"/>
  <c r="J21" i="53"/>
  <c r="J24" i="53" s="1"/>
  <c r="H28" i="61" s="1"/>
  <c r="J28" i="54"/>
  <c r="J31" i="54" s="1"/>
  <c r="H27" i="61" s="1"/>
  <c r="D25" i="61"/>
  <c r="J18" i="52"/>
  <c r="J21" i="52" s="1"/>
  <c r="H25" i="61" s="1"/>
  <c r="D23" i="61"/>
  <c r="J17" i="50"/>
  <c r="J20" i="50" s="1"/>
  <c r="H23" i="61" s="1"/>
  <c r="D22" i="61"/>
  <c r="J17" i="51"/>
  <c r="J20" i="51" s="1"/>
  <c r="D21" i="61"/>
  <c r="K16" i="56"/>
  <c r="K19" i="56" s="1"/>
  <c r="G21" i="61" s="1"/>
  <c r="J16" i="56"/>
  <c r="J19" i="56" s="1"/>
  <c r="D19" i="61"/>
  <c r="D20" i="61"/>
  <c r="D17" i="61"/>
  <c r="J19" i="62"/>
  <c r="J22" i="62" s="1"/>
  <c r="H17" i="61" s="1"/>
  <c r="D15" i="61"/>
  <c r="F34" i="61" l="1"/>
  <c r="F21" i="61"/>
  <c r="K22" i="56"/>
  <c r="J19" i="45"/>
  <c r="H24" i="61" s="1"/>
  <c r="H22" i="61"/>
  <c r="J16" i="64"/>
  <c r="J19" i="64" s="1"/>
  <c r="H15" i="61" s="1"/>
  <c r="D14" i="61"/>
  <c r="D13" i="61"/>
  <c r="E13" i="61"/>
  <c r="F24" i="61" l="1"/>
  <c r="H21" i="61"/>
  <c r="J19" i="66" l="1"/>
  <c r="J21" i="66" s="1"/>
  <c r="J28" i="66" s="1"/>
  <c r="H13" i="61" s="1"/>
  <c r="H39" i="61" s="1"/>
  <c r="J15" i="60" l="1"/>
  <c r="L22" i="58"/>
  <c r="K22" i="58"/>
  <c r="K25" i="58" l="1"/>
  <c r="K28" i="58" s="1"/>
  <c r="L31" i="58" s="1"/>
  <c r="L25" i="58"/>
  <c r="L28" i="58" s="1"/>
  <c r="J18" i="60"/>
  <c r="J21" i="60" s="1"/>
  <c r="F33" i="61" l="1"/>
  <c r="G33" i="61"/>
  <c r="F14" i="61"/>
  <c r="H14" i="61" l="1"/>
  <c r="H38" i="61"/>
  <c r="H33" i="61"/>
  <c r="K14" i="57" l="1"/>
  <c r="K17" i="57" s="1"/>
  <c r="K20" i="57" s="1"/>
  <c r="J14" i="57"/>
  <c r="K12" i="56"/>
  <c r="J12" i="56"/>
  <c r="K27" i="57" l="1"/>
  <c r="G30" i="61"/>
  <c r="J17" i="57"/>
  <c r="J20" i="57" s="1"/>
  <c r="K12" i="49"/>
  <c r="J12" i="49"/>
  <c r="J27" i="57" l="1"/>
  <c r="K30" i="57" s="1"/>
  <c r="H30" i="61" s="1"/>
  <c r="F30" i="61"/>
  <c r="J15" i="49"/>
  <c r="J18" i="49" s="1"/>
  <c r="K15" i="49"/>
  <c r="K18" i="49" s="1"/>
  <c r="K20" i="43"/>
  <c r="J20" i="43"/>
  <c r="K21" i="49" l="1"/>
  <c r="K24" i="43"/>
  <c r="K27" i="43" s="1"/>
  <c r="G19" i="61" s="1"/>
  <c r="J24" i="43"/>
  <c r="J27" i="43" s="1"/>
  <c r="G20" i="61"/>
  <c r="F20" i="61"/>
  <c r="F19" i="61" l="1"/>
  <c r="H37" i="61" s="1"/>
  <c r="K30" i="43"/>
  <c r="H19" i="61" s="1"/>
  <c r="G41" i="61"/>
  <c r="F41" i="61"/>
  <c r="H20" i="61"/>
  <c r="H41" i="61" l="1"/>
  <c r="H46" i="61" l="1"/>
  <c r="H49" i="61" s="1"/>
  <c r="F8" i="70" s="1"/>
  <c r="C7" i="71" s="1"/>
  <c r="E7" i="71" s="1"/>
  <c r="F14" i="70" s="1"/>
</calcChain>
</file>

<file path=xl/sharedStrings.xml><?xml version="1.0" encoding="utf-8"?>
<sst xmlns="http://schemas.openxmlformats.org/spreadsheetml/2006/main" count="810" uniqueCount="324">
  <si>
    <t xml:space="preserve"> </t>
  </si>
  <si>
    <t>Europese Aanbesteding</t>
  </si>
  <si>
    <t>Samenvatting</t>
  </si>
  <si>
    <t xml:space="preserve">Naam Inschrijver: </t>
  </si>
  <si>
    <t>Jaar 1</t>
  </si>
  <si>
    <t>Jaar 2</t>
  </si>
  <si>
    <t>Productomschrijving</t>
  </si>
  <si>
    <t>Platform</t>
  </si>
  <si>
    <t>Aantal</t>
  </si>
  <si>
    <t>Licentievorm</t>
  </si>
  <si>
    <t>IBM</t>
  </si>
  <si>
    <t>Microsoft</t>
  </si>
  <si>
    <t>Oracle</t>
  </si>
  <si>
    <t>SAP</t>
  </si>
  <si>
    <t>AIX</t>
  </si>
  <si>
    <t>Linux</t>
  </si>
  <si>
    <t>Vergelijkingswaarde</t>
  </si>
  <si>
    <t>Indicatie eigen score</t>
  </si>
  <si>
    <t>Procenten</t>
  </si>
  <si>
    <t xml:space="preserve">Kwaliteit in eisen </t>
  </si>
  <si>
    <t>%</t>
  </si>
  <si>
    <t>Totaal kwaliteit</t>
  </si>
  <si>
    <t>*1</t>
  </si>
  <si>
    <t>Punten</t>
  </si>
  <si>
    <t xml:space="preserve">Eisen </t>
  </si>
  <si>
    <t>Wensen</t>
  </si>
  <si>
    <t>Totaal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</si>
  <si>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</si>
  <si>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</si>
  <si>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</si>
  <si>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</si>
  <si>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</si>
  <si>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</si>
  <si>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</si>
  <si>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</si>
  <si>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</si>
  <si>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</si>
  <si>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</si>
  <si>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</si>
  <si>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</si>
  <si>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</si>
  <si>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</si>
  <si>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</si>
  <si>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</si>
  <si>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</si>
  <si>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</si>
  <si>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</si>
  <si>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</si>
  <si>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</si>
  <si>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Exponent</t>
  </si>
  <si>
    <t>Pref</t>
  </si>
  <si>
    <t>Qref</t>
  </si>
  <si>
    <t>Referentie</t>
  </si>
  <si>
    <t>Referentie (Qmax)</t>
  </si>
  <si>
    <t>Qmax</t>
  </si>
  <si>
    <t>Qmin</t>
  </si>
  <si>
    <t>P</t>
  </si>
  <si>
    <t>Bonus (extra)</t>
  </si>
  <si>
    <t>Qeisen</t>
  </si>
  <si>
    <t>Qwensen</t>
  </si>
  <si>
    <t>Qbonus</t>
  </si>
  <si>
    <t>Hulpvelden t.b.v grafiek</t>
  </si>
  <si>
    <t>Kenmerk: IUC 21-009</t>
  </si>
  <si>
    <t>E0PPYLL</t>
  </si>
  <si>
    <t>Product ID</t>
  </si>
  <si>
    <t>IBM Watson Explorer Deep Analytics Edition Resource Value Unit Annual SW Subscription &amp; Support Renewal 12 Months</t>
  </si>
  <si>
    <t>Portland</t>
  </si>
  <si>
    <t>Readspeaker</t>
  </si>
  <si>
    <t>Tridion</t>
  </si>
  <si>
    <t>MariaDB</t>
  </si>
  <si>
    <t xml:space="preserve">IBM InfoSphere Information Server Enterprise Edition </t>
  </si>
  <si>
    <t>IBM Master Data Management Modernization</t>
  </si>
  <si>
    <t xml:space="preserve">IBM InfoSphere Information Server Enterprise Edition for Non-Production Environments </t>
  </si>
  <si>
    <t>PVU</t>
  </si>
  <si>
    <t>VPC</t>
  </si>
  <si>
    <t xml:space="preserve">IBM InfoSphere Master Data Management Account Hub - Advanced Edition for Non-Financial Services for zEnterprise BladeCenter Extension and Linux on System z </t>
  </si>
  <si>
    <t>RVU</t>
  </si>
  <si>
    <t>IBM InfoSphere Change Data Delivery Linux on System z</t>
  </si>
  <si>
    <t>IBM InfoSphere Change Data Delivery for Non-Production Environments Linux on System z</t>
  </si>
  <si>
    <t>IBM InfoSphere Master Data Management Individual Hub - Advanced Edition for Non-Financial Services for zEnterprise BladeCenter Extension and Linux on System z</t>
  </si>
  <si>
    <t>IBM InfoSphere Master Data Management Organization Hub - Advanced Edition for Non-Financial Services for zEnterprise BladeCenter Extension and Linux on System z</t>
  </si>
  <si>
    <t>Windows server</t>
  </si>
  <si>
    <t>Appliance</t>
  </si>
  <si>
    <t>Windows Server</t>
  </si>
  <si>
    <t>ESD (Site License)</t>
  </si>
  <si>
    <t>Quark Publishing Platform</t>
  </si>
  <si>
    <t>Production</t>
  </si>
  <si>
    <t>OTA</t>
  </si>
  <si>
    <t>Quark XML Author DITA</t>
  </si>
  <si>
    <t>Named users</t>
  </si>
  <si>
    <t>Quark XML Author DITA SME</t>
  </si>
  <si>
    <t>Concurrent users</t>
  </si>
  <si>
    <t>Quark XML Author Adapter to IBM P8</t>
  </si>
  <si>
    <t>Exadata appliance</t>
  </si>
  <si>
    <t>Site licentie</t>
  </si>
  <si>
    <t>EUVU</t>
  </si>
  <si>
    <t>Matomo Analytics On-Premise Enterprise Support Plan</t>
  </si>
  <si>
    <t>DC 2 Core Pack</t>
  </si>
  <si>
    <t>SAP Business Objects users BI Suite</t>
  </si>
  <si>
    <t>SAP HANA Runtime Edition for Applications &amp; SAP BW</t>
  </si>
  <si>
    <t>Managed Service</t>
  </si>
  <si>
    <t>User</t>
  </si>
  <si>
    <t>D03AKZX</t>
  </si>
  <si>
    <t xml:space="preserve">E0DKILL </t>
  </si>
  <si>
    <t>E0DLDLL</t>
  </si>
  <si>
    <t>E07UELL</t>
  </si>
  <si>
    <t>E07UGLL</t>
  </si>
  <si>
    <t>IBM InfoSphere Data Replication Processor</t>
  </si>
  <si>
    <t>E0CPULL</t>
  </si>
  <si>
    <t>E0CYVLL</t>
  </si>
  <si>
    <t>E0CZELL</t>
  </si>
  <si>
    <t>E0CZALL</t>
  </si>
  <si>
    <t>Quark</t>
  </si>
  <si>
    <t>MST-CRPL-MP-100</t>
  </si>
  <si>
    <t>E054HLL</t>
  </si>
  <si>
    <t>Abonnement</t>
  </si>
  <si>
    <t>AAD-44062</t>
  </si>
  <si>
    <t>Extended Security Updates for Windows Server DC 2 Core Pack for 1st year of EOS</t>
  </si>
  <si>
    <t>DBIP5YRS</t>
  </si>
  <si>
    <t>DB-IP</t>
  </si>
  <si>
    <t>E0HPVLL</t>
  </si>
  <si>
    <t>E0Q5WLL</t>
  </si>
  <si>
    <t>Actendo</t>
  </si>
  <si>
    <t>010122 t/m 311222</t>
  </si>
  <si>
    <t>010123 t/m 311223</t>
  </si>
  <si>
    <t>140122 t/m 130123</t>
  </si>
  <si>
    <t>010422 t/m 310323</t>
  </si>
  <si>
    <t>SDL Tridion Extended Support Fee</t>
  </si>
  <si>
    <t>Matomo Web Analytics Tooling</t>
  </si>
  <si>
    <t>Concurr Session</t>
  </si>
  <si>
    <t>BMC</t>
  </si>
  <si>
    <t>BMC Backtrack</t>
  </si>
  <si>
    <t>BMC Database Recovery Management - Base License</t>
  </si>
  <si>
    <t>BMC Database Recovery Management - per GB per month</t>
  </si>
  <si>
    <t>BMC Database Recovery Management - 
IBM Tivoli Store Manager Module</t>
  </si>
  <si>
    <t>per Enterprise</t>
  </si>
  <si>
    <t>Installed Server</t>
  </si>
  <si>
    <t xml:space="preserve">Gigabyte </t>
  </si>
  <si>
    <t>Standaard</t>
  </si>
  <si>
    <t>Annual SW Subscription &amp; Support Renewal</t>
  </si>
  <si>
    <t>MariaDB Platform X 12 month Subscription 
2 serveromgevingen</t>
  </si>
  <si>
    <t>Base support</t>
  </si>
  <si>
    <t>ReadSpeaker Enterprise Highlighting + 
ReadSpeaker DocReader in Nederlands + Engels voor:
belastingdienst.nl , Toeslagen.nl , douane.nl , fiod.nl , amlc.nl  en amlc.eu</t>
  </si>
  <si>
    <t>SAAS</t>
  </si>
  <si>
    <t>Standard Maintenance &amp; Support</t>
  </si>
  <si>
    <t>Extended support</t>
  </si>
  <si>
    <t>SDL Tridion Extended support</t>
  </si>
  <si>
    <t>BMC Continuous Support</t>
  </si>
  <si>
    <t>Mainstar Catalog RecoveryPlus Maintenance</t>
  </si>
  <si>
    <t>Producent</t>
  </si>
  <si>
    <t>Idera</t>
  </si>
  <si>
    <t>Soort Fabrikanten Support</t>
  </si>
  <si>
    <t>Uurtarief</t>
  </si>
  <si>
    <t>Subtotaal</t>
  </si>
  <si>
    <t>Kortingspercentage</t>
  </si>
  <si>
    <t>Subtotaal incl korting</t>
  </si>
  <si>
    <t>Tarief is inclusief reis- en verblijfkosten in Nederland
(Houden verband met de opdracht)</t>
  </si>
  <si>
    <t>Na gunning wordt een Nadere Overeenkomst opgesteld en getekend</t>
  </si>
  <si>
    <t xml:space="preserve">SQL Delta for SQL Server 
- 2 Years Subscription </t>
  </si>
  <si>
    <t>SQL Diagnostic Manager for MySQL 
-2-year subscription-</t>
  </si>
  <si>
    <t>IBM Enterprise Content Management System Monitor Employee User Value Unit Annual Software Subscription &amp; Support Renewal 12 Months.</t>
  </si>
  <si>
    <t>IBM Db2 Standard Edition VPC Option Virtual
Processor Core Annual SW Subscription &amp;
Support Renewal 12 Months</t>
  </si>
  <si>
    <t>IBM Db2 Advanced Enterprise Server Edition
Processor Value Unit (PVU) Annual SW
Subscription &amp; Support Renewal</t>
  </si>
  <si>
    <t>Matomo</t>
  </si>
  <si>
    <t>Micorsoft</t>
  </si>
  <si>
    <t>Software Assurance</t>
  </si>
  <si>
    <t>Ipswitch</t>
  </si>
  <si>
    <t>zOS</t>
  </si>
  <si>
    <t>Rocketsoftware</t>
  </si>
  <si>
    <t>010423 t/m 310324</t>
  </si>
  <si>
    <t>Indien blijkt dat SAP Sybase na 01-01-2022 alsnog moet worden afgenomen, dan wordt op basis van de inschrijving na gunning een Nadere Overeenkomst opgesteld en getekend</t>
  </si>
  <si>
    <t>BMC Backtrack heeft een directe relatie met SAP Sybase.</t>
  </si>
  <si>
    <t>Informatie Infrastructuur, fase 3</t>
  </si>
  <si>
    <t>Tabblad</t>
  </si>
  <si>
    <t>IBM MIH</t>
  </si>
  <si>
    <t>SQL DM</t>
  </si>
  <si>
    <t>SQL DD</t>
  </si>
  <si>
    <t>Maria DB</t>
  </si>
  <si>
    <t>WS_FTP</t>
  </si>
  <si>
    <t>Mainstar</t>
  </si>
  <si>
    <t>Optie</t>
  </si>
  <si>
    <t>E005FLL</t>
  </si>
  <si>
    <t>E1AR9LL</t>
  </si>
  <si>
    <t>E1AQSLL</t>
  </si>
  <si>
    <t>IBM Db2 Connect Unlimited Edition for
System z for Linux on z Millions of Service
Units per Hour Annual SW Subscription &amp;
Support Renewal</t>
  </si>
  <si>
    <t>IBM Db2 Connect Unlimited Edition for
System z Host Server Annual SW
Subscription &amp; Support Renewal</t>
  </si>
  <si>
    <t>IBM Db2 Connect Unlimited Edition for
System z Millions of Service Units per Hour
Annual SW Subscription &amp; Support
Renewal</t>
  </si>
  <si>
    <t>IBM DB2 Connect</t>
  </si>
  <si>
    <t>IP to Location + ISP database</t>
  </si>
  <si>
    <t>Daily Updates</t>
  </si>
  <si>
    <t>WS-7034</t>
  </si>
  <si>
    <t>2 Year Support for WS_FTP Professional
21-50 license</t>
  </si>
  <si>
    <t>WS-8032 -
WS_FTP</t>
  </si>
  <si>
    <t>Professional 25 license (addon only)</t>
  </si>
  <si>
    <t>Voor dit product geldt dat de huidige prijs voor het Onderhoud en Support wordt gevraagd t.b.v. de Vergelijkingswaarde</t>
  </si>
  <si>
    <t>Voor dit product geldt dat de aangeboden prijs voor het Onderhoud en Support onderdeel van de gunning is.</t>
  </si>
  <si>
    <t>7JQ-00343</t>
  </si>
  <si>
    <t>7NQ-00292</t>
  </si>
  <si>
    <t>SQL Server Enterprise Core, SA renewal</t>
  </si>
  <si>
    <t>SQL Server Standaard Core, SA renewal</t>
  </si>
  <si>
    <t>CSI 22965403</t>
  </si>
  <si>
    <t xml:space="preserve">Dual rate transceiver: SFP+ SR. Support 1
Gb/sec and 10 Gb/sec dual rate </t>
  </si>
  <si>
    <t xml:space="preserve">1
2
</t>
  </si>
  <si>
    <t>CSI 22299774 +
CSI 22299800</t>
  </si>
  <si>
    <t>Exadata Database Machine X8-2: model family +
Memory upgrade 768 GB (twelve 64 GB)
DIMM (for field installation)</t>
  </si>
  <si>
    <t>CSI 22968699 +
CSI 22968720</t>
  </si>
  <si>
    <t>1
2</t>
  </si>
  <si>
    <t>CSI 22965424</t>
  </si>
  <si>
    <t>Oracle 1/10 GbE Dual Rate SFP+ Short
Range (SR) Transceiver</t>
  </si>
  <si>
    <t>mainframe</t>
  </si>
  <si>
    <t>BMC AMI Database Solutions for DB2
(voorheen BMC Database Solutions for DB2- Base)</t>
  </si>
  <si>
    <t>BMC AMI Recovery for DB2
(voorheen BMC Recovery for DB2)</t>
  </si>
  <si>
    <t>Enterprise</t>
  </si>
  <si>
    <t>MIPS
(Workload)</t>
  </si>
  <si>
    <t>Base 24.476
Total 31.819</t>
  </si>
  <si>
    <t>Cloudland</t>
  </si>
  <si>
    <t>SDL Tridion support and maintenance renewal
10 intranet publications, 4 Cores per server, 
30 named users, unlimited end users</t>
  </si>
  <si>
    <t>Intranet websites</t>
  </si>
  <si>
    <t>Linux  server</t>
  </si>
  <si>
    <t>Subscription</t>
  </si>
  <si>
    <t>LPV41.0.0.00</t>
  </si>
  <si>
    <t>LAV89.0.0.00</t>
  </si>
  <si>
    <t>conform met Belastingdienst gesloten 
SAP Product Support for Large Enterprises</t>
  </si>
  <si>
    <t>Als Onderhoud en Support na deze datum nog benodigd is, zal een Offertetraject gestart worden.</t>
  </si>
  <si>
    <t>BMC ARCTL</t>
  </si>
  <si>
    <t>Later</t>
  </si>
  <si>
    <t>Korting</t>
  </si>
  <si>
    <t>Gunning/Optie/Later</t>
  </si>
  <si>
    <t>Jaar 1
Subtotaal incl. korting
maar exclusief markup</t>
  </si>
  <si>
    <t>Jaar 2
Subtotaal incl. korting
maar exclusief markup</t>
  </si>
  <si>
    <t>Totaal per jaar</t>
  </si>
  <si>
    <t>De huidige Nadere Overeenkomst loopt nog door tot en met 15 november 2025.</t>
  </si>
  <si>
    <t>DB IP</t>
  </si>
  <si>
    <t xml:space="preserve">Gunning  </t>
  </si>
  <si>
    <t>Microsoft EXT</t>
  </si>
  <si>
    <t>Microsoft SQL</t>
  </si>
  <si>
    <t>SAP BO &amp; SAP HANA</t>
  </si>
  <si>
    <t>T.z.t. volgt eventueel een Offertetraject om het Onderhoud &amp; Support na 28 september 2022 te continueren</t>
  </si>
  <si>
    <t>T.z.t. volgt eventueel een Offertetraject om het Onderhoud &amp; Support na 8 november 2022 te continueren</t>
  </si>
  <si>
    <t>T.z.t. volgt eventueel een Offertetraject om het Onderhoud &amp; Support na 30 april 2024 te continueren</t>
  </si>
  <si>
    <t>T.z.t. volgt eventueel een Offertetraject om het Onderhoud &amp; Support na 30 september 2022 te continueren</t>
  </si>
  <si>
    <t>T.z.t. volgt eventueel een Offertetraject om het Onderhoud &amp; Support na 31 augsutus 2022 te continueren</t>
  </si>
  <si>
    <t>T.z.t. volgt eventueel een Offertetraject om het Onderhoud &amp; Support na 28 februari te continueren</t>
  </si>
  <si>
    <t>Het Onderhoud en Support loopt nog door tot en met 26 augustus 2023</t>
  </si>
  <si>
    <t>T.z.t. volgt eventueel een Offertetraject om het Onderhoud &amp; Support na 26 augustus 2023</t>
  </si>
  <si>
    <t>Het Onderhoud en Support loopt nog door tot en met 31 maart 2024.</t>
  </si>
  <si>
    <t>Het Onderhoud en Support loopt nog door tot en met 29 september 2024.</t>
  </si>
  <si>
    <t>Het Onderhoud en Support loopt nog tot en met 28 september 2022</t>
  </si>
  <si>
    <t>Het Onderhoud en Support loopt nog tot en met 8 november 2022</t>
  </si>
  <si>
    <t>Het Onderhoud en Support loopt nog tot en met 30 april 2024</t>
  </si>
  <si>
    <t>Het Onderhoud en Support loopt nog tot en met 30 september 2022</t>
  </si>
  <si>
    <t>Het Onderhoud en Support loopt nog door tot en met 31 augustus 2022</t>
  </si>
  <si>
    <t>Het Onderhoud en Support loopt nog door tot en met 28 februari 2023</t>
  </si>
  <si>
    <t>Voor het Onderhoud en Support én Extended support geldt dat de aangeboden prijs voor het Onderhoud en Support onderdeel van de gunning is.</t>
  </si>
  <si>
    <t>Tridion Extended Support</t>
  </si>
  <si>
    <t>Tridion Support</t>
  </si>
  <si>
    <t>Totaal meteen te gunnen</t>
  </si>
  <si>
    <t>Product Specifieke Diensten op basis van 120 uur per jaar</t>
  </si>
  <si>
    <t>Totaal ex mark-up fee</t>
  </si>
  <si>
    <t>TOTAAL ex markup-fee</t>
  </si>
  <si>
    <t>Per jaar</t>
  </si>
  <si>
    <t>Voor de Vergelijkingswaarde wordt daarom een berekeningsgrondslag t.b.v. het Kortingspercentage en de Mark-up fee gebruikt</t>
  </si>
  <si>
    <t>Gunnen indien SAP Sybase wordt verlengd</t>
  </si>
  <si>
    <t>Mark-up fee</t>
  </si>
  <si>
    <t>VERGELIJKINGSWAARDE</t>
  </si>
  <si>
    <t>IBM Watson Explorer</t>
  </si>
  <si>
    <t>IBM ECM</t>
  </si>
  <si>
    <t>IBM DB2</t>
  </si>
  <si>
    <t>Mainframe</t>
  </si>
  <si>
    <t>conform Passport Advantage</t>
  </si>
  <si>
    <t>Jaar 1
010122 t/m 211222</t>
  </si>
  <si>
    <t>Jaar 2
010123 t/m 211223</t>
  </si>
  <si>
    <t>CSI 19689781 +
CSI 20385494 +
CSI 20685430</t>
  </si>
  <si>
    <t>Exadata Storage Server Software +
Oracle Diagnostics Pack Processor Perpetual +
Oracle Tuning Pack Processor Perpetual</t>
  </si>
  <si>
    <t>Exadata Appliances</t>
  </si>
  <si>
    <t>90
3
3</t>
  </si>
  <si>
    <t>Software Support en Ondersteuning</t>
  </si>
  <si>
    <t>Processor</t>
  </si>
  <si>
    <t>CSI 22299803 +
CSI 22299829</t>
  </si>
  <si>
    <r>
      <t xml:space="preserve">Oracle Customer Data and Device Retention + Oracle Premier Support for Systems
</t>
    </r>
    <r>
      <rPr>
        <b/>
        <sz val="10"/>
        <rFont val="Verdana"/>
        <family val="2"/>
      </rPr>
      <t>Loopt tot 22-5-2022</t>
    </r>
  </si>
  <si>
    <r>
      <t xml:space="preserve">Exadata appliance
</t>
    </r>
    <r>
      <rPr>
        <b/>
        <sz val="10"/>
        <rFont val="Verdana"/>
        <family val="2"/>
      </rPr>
      <t>AK00442696</t>
    </r>
    <r>
      <rPr>
        <sz val="10"/>
        <rFont val="Verdana"/>
        <family val="2"/>
      </rPr>
      <t xml:space="preserve">
Gebouw P</t>
    </r>
  </si>
  <si>
    <r>
      <t xml:space="preserve">Exadata appliance
</t>
    </r>
    <r>
      <rPr>
        <b/>
        <sz val="10"/>
        <rFont val="Verdana"/>
        <family val="2"/>
      </rPr>
      <t>AK00437388</t>
    </r>
    <r>
      <rPr>
        <sz val="10"/>
        <rFont val="Verdana"/>
        <family val="2"/>
      </rPr>
      <t xml:space="preserve">
Gebouw Q</t>
    </r>
  </si>
  <si>
    <r>
      <t xml:space="preserve">Exadata appliance
</t>
    </r>
    <r>
      <rPr>
        <b/>
        <sz val="10"/>
        <rFont val="Verdana"/>
        <family val="2"/>
      </rPr>
      <t>AK00442697</t>
    </r>
    <r>
      <rPr>
        <sz val="10"/>
        <rFont val="Verdana"/>
        <family val="2"/>
      </rPr>
      <t xml:space="preserve">
Gebouw Q</t>
    </r>
  </si>
  <si>
    <r>
      <t xml:space="preserve">Oracle Customer Data and Device Retention + Oracle Premier Support for Systems
</t>
    </r>
    <r>
      <rPr>
        <b/>
        <sz val="10"/>
        <rFont val="Verdana"/>
        <family val="2"/>
      </rPr>
      <t>Loopt tot 2-6-2022</t>
    </r>
  </si>
  <si>
    <r>
      <t xml:space="preserve">Exadata appliance
</t>
    </r>
    <r>
      <rPr>
        <b/>
        <sz val="10"/>
        <rFont val="Verdana"/>
        <family val="2"/>
      </rPr>
      <t>AK00625810</t>
    </r>
    <r>
      <rPr>
        <sz val="10"/>
        <rFont val="Verdana"/>
        <family val="2"/>
      </rPr>
      <t xml:space="preserve">
Gebouw Q</t>
    </r>
  </si>
  <si>
    <r>
      <t xml:space="preserve">Oracle Customer Data and Device Retention + Oracle Premier Support for Systems
</t>
    </r>
    <r>
      <rPr>
        <b/>
        <sz val="10"/>
        <rFont val="Verdana"/>
        <family val="2"/>
      </rPr>
      <t>Loopt tot 21-5-2022</t>
    </r>
  </si>
  <si>
    <r>
      <t xml:space="preserve">Exadata appliance
</t>
    </r>
    <r>
      <rPr>
        <b/>
        <sz val="10"/>
        <rFont val="Verdana"/>
        <family val="2"/>
      </rPr>
      <t>AK00625807</t>
    </r>
    <r>
      <rPr>
        <sz val="10"/>
        <rFont val="Verdana"/>
        <family val="2"/>
      </rPr>
      <t xml:space="preserve">
Gebouw P</t>
    </r>
  </si>
  <si>
    <r>
      <t xml:space="preserve">Oracle Customer Data and Device Retention + Oracle Premier Support for Systems
</t>
    </r>
    <r>
      <rPr>
        <b/>
        <sz val="10"/>
        <rFont val="Verdana"/>
        <family val="2"/>
      </rPr>
      <t>Loopt tot 8-6-2022</t>
    </r>
  </si>
  <si>
    <t>t.b.v. Exadata appliance
Gebouw P</t>
  </si>
  <si>
    <t>COD-11172337</t>
  </si>
  <si>
    <t>Oracle Engineered Systems Quarterly Patch Deployment, 5 systems, 2 sites in Apeldoorn</t>
  </si>
  <si>
    <r>
      <t xml:space="preserve">Patching 5 Exadata op 2 locaties in Apeldoorn
Loopt tot </t>
    </r>
    <r>
      <rPr>
        <b/>
        <sz val="10"/>
        <rFont val="Verdana"/>
        <family val="2"/>
      </rPr>
      <t>29-9-2022</t>
    </r>
  </si>
  <si>
    <t>COD-11172379</t>
  </si>
  <si>
    <t>Technical Accountmanager 12 days per year</t>
  </si>
  <si>
    <r>
      <t xml:space="preserve">Technisch aanspreekpunt van Oracle in Apeldoorn
Loopt tot </t>
    </r>
    <r>
      <rPr>
        <b/>
        <sz val="10"/>
        <rFont val="Verdana"/>
        <family val="2"/>
      </rPr>
      <t>31-12-2022</t>
    </r>
  </si>
  <si>
    <t>Oracle Exadata (1)</t>
  </si>
  <si>
    <t>Oracle Exadata (2)</t>
  </si>
  <si>
    <t xml:space="preserve">Huidige
Toeleverancier
</t>
  </si>
  <si>
    <t>Berekenings-
grondslag
op basis van 2 jaar</t>
  </si>
  <si>
    <t>Het Onderhoud en Support van onderstaande producten loopt nog met verschillende data door tot in ieder geval 21 mei 2022.</t>
  </si>
  <si>
    <t>Voor de Vergelijkingswaarde wordt daarom een berekeningsgrondslag t.b.v. het Kortingspercentage en de Mark-up fee gebruikt.</t>
  </si>
  <si>
    <t>T.z.t. volgen eventueel Offertetrajecten om het Onderhoud &amp; Support na 21 mei 2022 te continueren.</t>
  </si>
  <si>
    <r>
      <t>SAP Business Objects concurrent sessions BI Suite</t>
    </r>
    <r>
      <rPr>
        <b/>
        <sz val="10"/>
        <rFont val="Verdana"/>
        <family val="2"/>
      </rPr>
      <t xml:space="preserve"> (8 blokken van 10 eenheden)</t>
    </r>
  </si>
  <si>
    <t>Totalen ex Mark-up fee</t>
  </si>
  <si>
    <t>Het Onderhoud en Support loopt nog tot en met 30 oktober 2022</t>
  </si>
  <si>
    <t>T.z.t. volgt eventueel een Offertetraject om het Onderhoud &amp; Support na 30 oktober 2022 te continueren</t>
  </si>
  <si>
    <t>AIX / managed service</t>
  </si>
  <si>
    <t>HSAV</t>
  </si>
  <si>
    <t>BPK-Grafiek</t>
  </si>
  <si>
    <t>Score Kwaliteit</t>
  </si>
  <si>
    <t>Indicatie BPK-score</t>
  </si>
  <si>
    <t>Opbouw Score voor kwaliteit</t>
  </si>
  <si>
    <t>Hulpdata Grafiek Superformule</t>
  </si>
  <si>
    <t>Q berekend bij P=0 en EMVI=1,1</t>
  </si>
  <si>
    <t>P berekend uit Q en EMVI=1,1</t>
  </si>
  <si>
    <t>LAQ</t>
  </si>
  <si>
    <t>genormaliseerd</t>
  </si>
  <si>
    <t>LAQ (norm)</t>
  </si>
  <si>
    <t>Uw Inschrijving</t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</si>
  <si>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</si>
  <si>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</si>
  <si>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Versie 0.7</t>
  </si>
  <si>
    <t>Later uitvragen</t>
  </si>
  <si>
    <t>Product Specifieke Diensten op basis van 40 uur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</si>
</sst>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_-&quot;€&quot;\ * #,##0.00_-;_-&quot;€&quot;\ * #,##0.00\-;_-&quot;€&quot;\ * &quot;-&quot;??_-;_-@_-"/>
    <numFmt numFmtId="167" formatCode="_-* #,##0.00_-;_-* #,##0.00\-;_-* \-??_-;_-@_-"/>
    <numFmt numFmtId="168" formatCode="&quot;€&quot;\ #,##0.00"/>
    <numFmt numFmtId="169" formatCode="0.0"/>
    <numFmt numFmtId="170" formatCode="0.000"/>
    <numFmt numFmtId="171" formatCode="_ &quot;€&quot;\ * #,##0_ ;_ &quot;€&quot;\ * \-#,##0_ ;_ &quot;€&quot;\ * &quot;-&quot;??_ ;_ @_ "/>
    <numFmt numFmtId="172" formatCode="_(&quot;€&quot;* #,##0.00_);_(&quot;€&quot;* \(#,##0.00\);_(&quot;€&quot;* &quot;-&quot;??_);_(@_)"/>
    <numFmt numFmtId="173" formatCode="&quot;€&quot;#,##0.00_);\(&quot;€&quot;#,##0.00\)"/>
    <numFmt numFmtId="174" formatCode="_(* #,##0.00_);_(* \(#,##0.00\);_(* &quot;-&quot;??_);_(@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0"/>
      <name val="Helv"/>
      <family val="2"/>
    </font>
    <font>
      <sz val="10"/>
      <color theme="1"/>
      <name val="Verdana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0"/>
      <name val="Verdana"/>
      <family val="2"/>
    </font>
    <font>
      <b/>
      <sz val="11"/>
      <color theme="1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10"/>
      <color theme="5" tint="-0.249977111117893"/>
      <name val="Verdana"/>
      <family val="2"/>
    </font>
    <font>
      <b/>
      <i/>
      <sz val="10"/>
      <color theme="1"/>
      <name val="Verdana"/>
      <family val="2"/>
    </font>
    <font>
      <sz val="10"/>
      <color theme="5" tint="-0.249977111117893"/>
      <name val="Verdana"/>
      <family val="2"/>
    </font>
    <font>
      <b/>
      <sz val="22"/>
      <color rgb="FFFF0000"/>
      <name val="Verdana"/>
      <family val="2"/>
    </font>
    <font>
      <b/>
      <sz val="12"/>
      <name val="Verdana"/>
      <family val="2"/>
    </font>
    <font>
      <b/>
      <u/>
      <sz val="10"/>
      <name val="Verdana"/>
      <family val="2"/>
    </font>
    <font>
      <b/>
      <sz val="18"/>
      <name val="Verdana"/>
      <family val="2"/>
    </font>
    <font>
      <b/>
      <sz val="14"/>
      <name val="Verdana"/>
      <family val="2"/>
    </font>
    <font>
      <b/>
      <sz val="16"/>
      <name val="Verdana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Verdana"/>
      <family val="2"/>
    </font>
    <font>
      <i/>
      <sz val="10"/>
      <color theme="1"/>
      <name val="Verdana"/>
      <family val="2"/>
    </font>
    <font>
      <sz val="11"/>
      <color theme="0"/>
      <name val="Verdana"/>
      <family val="2"/>
    </font>
    <font>
      <sz val="24"/>
      <color theme="0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i/>
      <sz val="12"/>
      <color theme="0"/>
      <name val="Verdana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4F16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5" fillId="0" borderId="0"/>
    <xf numFmtId="165" fontId="3" fillId="0" borderId="0" applyFont="0" applyFill="0" applyBorder="0" applyAlignment="0" applyProtection="0"/>
    <xf numFmtId="0" fontId="2" fillId="0" borderId="0"/>
    <xf numFmtId="16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7" fillId="6" borderId="16" applyNumberFormat="0" applyFon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172" fontId="2" fillId="0" borderId="0" applyFont="0" applyFill="0" applyBorder="0" applyAlignment="0" applyProtection="0"/>
    <xf numFmtId="174" fontId="2" fillId="0" borderId="0" applyFont="0" applyFill="0" applyBorder="0" applyAlignment="0" applyProtection="0"/>
  </cellStyleXfs>
  <cellXfs count="341">
    <xf numFmtId="0" fontId="0" fillId="0" borderId="0" xfId="0"/>
    <xf numFmtId="3" fontId="18" fillId="7" borderId="3" xfId="0" quotePrefix="1" applyNumberFormat="1" applyFont="1" applyFill="1" applyBorder="1" applyAlignment="1" applyProtection="1">
      <alignment horizontal="right" vertical="center" wrapText="1"/>
      <protection locked="0"/>
    </xf>
    <xf numFmtId="0" fontId="11" fillId="2" borderId="3" xfId="0" applyFont="1" applyFill="1" applyBorder="1" applyAlignment="1" applyProtection="1">
      <alignment vertical="top" wrapText="1"/>
    </xf>
    <xf numFmtId="0" fontId="11" fillId="2" borderId="3" xfId="0" applyFont="1" applyFill="1" applyBorder="1" applyAlignment="1" applyProtection="1">
      <alignment vertical="top"/>
    </xf>
    <xf numFmtId="0" fontId="11" fillId="0" borderId="0" xfId="0" applyFont="1" applyFill="1" applyBorder="1" applyAlignment="1" applyProtection="1">
      <alignment vertical="top"/>
    </xf>
    <xf numFmtId="0" fontId="11" fillId="0" borderId="0" xfId="0" applyFont="1" applyFill="1" applyBorder="1" applyAlignment="1" applyProtection="1">
      <alignment vertical="top" wrapText="1"/>
    </xf>
    <xf numFmtId="0" fontId="11" fillId="2" borderId="14" xfId="0" applyFont="1" applyFill="1" applyBorder="1" applyAlignment="1" applyProtection="1">
      <alignment vertical="top"/>
    </xf>
    <xf numFmtId="0" fontId="34" fillId="5" borderId="0" xfId="0" applyFont="1" applyFill="1" applyBorder="1" applyProtection="1">
      <protection hidden="1"/>
    </xf>
    <xf numFmtId="0" fontId="37" fillId="5" borderId="0" xfId="0" applyFont="1" applyFill="1" applyBorder="1" applyProtection="1">
      <protection hidden="1"/>
    </xf>
    <xf numFmtId="0" fontId="37" fillId="5" borderId="0" xfId="0" applyFont="1" applyFill="1" applyBorder="1" applyAlignment="1" applyProtection="1">
      <alignment wrapText="1"/>
      <protection hidden="1"/>
    </xf>
    <xf numFmtId="0" fontId="39" fillId="5" borderId="0" xfId="0" applyFont="1" applyFill="1" applyBorder="1" applyAlignment="1" applyProtection="1">
      <alignment horizontal="left" vertical="center"/>
      <protection hidden="1"/>
    </xf>
    <xf numFmtId="0" fontId="37" fillId="5" borderId="0" xfId="0" applyFont="1" applyFill="1" applyBorder="1" applyAlignment="1" applyProtection="1">
      <alignment horizontal="center" vertical="center"/>
      <protection hidden="1"/>
    </xf>
    <xf numFmtId="172" fontId="37" fillId="5" borderId="0" xfId="50" applyNumberFormat="1" applyFont="1" applyFill="1" applyBorder="1" applyAlignment="1" applyProtection="1">
      <alignment horizontal="right" vertical="center" wrapText="1"/>
      <protection hidden="1"/>
    </xf>
    <xf numFmtId="169" fontId="37" fillId="5" borderId="0" xfId="0" applyNumberFormat="1" applyFont="1" applyFill="1" applyBorder="1" applyAlignment="1" applyProtection="1">
      <alignment horizontal="right" vertical="center" wrapText="1"/>
      <protection hidden="1"/>
    </xf>
    <xf numFmtId="170" fontId="40" fillId="5" borderId="0" xfId="0" applyNumberFormat="1" applyFont="1" applyFill="1" applyBorder="1" applyAlignment="1" applyProtection="1">
      <alignment horizontal="right" vertical="center"/>
      <protection hidden="1"/>
    </xf>
    <xf numFmtId="1" fontId="40" fillId="5" borderId="0" xfId="0" applyNumberFormat="1" applyFont="1" applyFill="1" applyBorder="1" applyAlignment="1" applyProtection="1">
      <alignment horizontal="right" vertical="center"/>
      <protection hidden="1"/>
    </xf>
    <xf numFmtId="0" fontId="41" fillId="5" borderId="0" xfId="0" applyFont="1" applyFill="1" applyBorder="1" applyAlignment="1" applyProtection="1">
      <alignment vertical="center"/>
      <protection hidden="1"/>
    </xf>
    <xf numFmtId="0" fontId="42" fillId="5" borderId="0" xfId="0" applyFont="1" applyFill="1" applyBorder="1" applyAlignment="1" applyProtection="1">
      <alignment vertical="center"/>
      <protection hidden="1"/>
    </xf>
    <xf numFmtId="0" fontId="37" fillId="5" borderId="0" xfId="0" applyFont="1" applyFill="1" applyBorder="1" applyAlignment="1" applyProtection="1">
      <alignment vertical="center"/>
      <protection hidden="1"/>
    </xf>
    <xf numFmtId="0" fontId="39" fillId="5" borderId="0" xfId="0" applyFont="1" applyFill="1" applyBorder="1" applyAlignment="1" applyProtection="1">
      <alignment horizontal="left" vertical="center"/>
      <protection locked="0"/>
    </xf>
    <xf numFmtId="0" fontId="39" fillId="5" borderId="0" xfId="0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Border="1" applyProtection="1">
      <protection locked="0"/>
    </xf>
    <xf numFmtId="0" fontId="40" fillId="5" borderId="0" xfId="0" applyFont="1" applyFill="1" applyBorder="1" applyAlignment="1" applyProtection="1">
      <alignment horizontal="center" vertical="center"/>
      <protection locked="0"/>
    </xf>
    <xf numFmtId="173" fontId="40" fillId="5" borderId="0" xfId="50" applyNumberFormat="1" applyFont="1" applyFill="1" applyBorder="1" applyAlignment="1" applyProtection="1">
      <alignment horizontal="right" vertical="center"/>
      <protection locked="0"/>
    </xf>
    <xf numFmtId="169" fontId="40" fillId="5" borderId="0" xfId="0" applyNumberFormat="1" applyFont="1" applyFill="1" applyBorder="1" applyAlignment="1" applyProtection="1">
      <alignment horizontal="right" vertical="center"/>
      <protection locked="0"/>
    </xf>
    <xf numFmtId="170" fontId="40" fillId="5" borderId="0" xfId="0" applyNumberFormat="1" applyFont="1" applyFill="1" applyBorder="1" applyAlignment="1" applyProtection="1">
      <alignment horizontal="right" vertical="center"/>
      <protection locked="0"/>
    </xf>
    <xf numFmtId="0" fontId="39" fillId="5" borderId="0" xfId="0" applyFont="1" applyFill="1" applyBorder="1" applyAlignment="1" applyProtection="1">
      <alignment vertical="center"/>
      <protection locked="0"/>
    </xf>
    <xf numFmtId="174" fontId="37" fillId="5" borderId="0" xfId="51" applyNumberFormat="1" applyFont="1" applyFill="1" applyBorder="1" applyAlignment="1" applyProtection="1">
      <alignment vertical="center"/>
      <protection locked="0"/>
    </xf>
    <xf numFmtId="174" fontId="39" fillId="5" borderId="0" xfId="51" applyNumberFormat="1" applyFont="1" applyFill="1" applyBorder="1" applyAlignment="1" applyProtection="1">
      <alignment vertical="center"/>
      <protection locked="0"/>
    </xf>
    <xf numFmtId="0" fontId="37" fillId="5" borderId="0" xfId="0" applyFont="1" applyFill="1" applyBorder="1" applyAlignment="1" applyProtection="1">
      <alignment vertical="center" wrapText="1"/>
      <protection locked="0"/>
    </xf>
    <xf numFmtId="0" fontId="37" fillId="5" borderId="0" xfId="0" applyFont="1" applyFill="1" applyBorder="1" applyAlignment="1" applyProtection="1">
      <alignment vertical="center"/>
      <protection locked="0"/>
    </xf>
    <xf numFmtId="0" fontId="37" fillId="5" borderId="0" xfId="0" applyFont="1" applyFill="1" applyBorder="1" applyAlignment="1" applyProtection="1">
      <alignment wrapText="1"/>
      <protection locked="0"/>
    </xf>
    <xf numFmtId="2" fontId="37" fillId="5" borderId="0" xfId="0" applyNumberFormat="1" applyFont="1" applyFill="1" applyBorder="1" applyProtection="1">
      <protection locked="0"/>
    </xf>
    <xf numFmtId="174" fontId="37" fillId="5" borderId="0" xfId="51" applyFont="1" applyFill="1" applyBorder="1" applyAlignment="1" applyProtection="1">
      <alignment horizontal="right"/>
      <protection locked="0"/>
    </xf>
    <xf numFmtId="0" fontId="34" fillId="5" borderId="0" xfId="0" applyFont="1" applyFill="1" applyBorder="1" applyProtection="1">
      <protection locked="0"/>
    </xf>
    <xf numFmtId="0" fontId="37" fillId="5" borderId="0" xfId="0" applyFont="1" applyFill="1" applyBorder="1" applyAlignment="1" applyProtection="1">
      <alignment horizontal="center" vertical="center"/>
      <protection locked="0"/>
    </xf>
    <xf numFmtId="171" fontId="37" fillId="5" borderId="0" xfId="50" applyNumberFormat="1" applyFont="1" applyFill="1" applyBorder="1" applyAlignment="1" applyProtection="1">
      <alignment horizontal="right" vertical="center"/>
      <protection locked="0"/>
    </xf>
    <xf numFmtId="1" fontId="37" fillId="5" borderId="0" xfId="0" applyNumberFormat="1" applyFont="1" applyFill="1" applyBorder="1" applyAlignment="1" applyProtection="1">
      <alignment horizontal="right" vertical="center"/>
      <protection locked="0"/>
    </xf>
    <xf numFmtId="172" fontId="37" fillId="5" borderId="0" xfId="50" applyFont="1" applyFill="1" applyBorder="1" applyAlignment="1" applyProtection="1">
      <alignment horizontal="center" vertical="center"/>
      <protection locked="0"/>
    </xf>
    <xf numFmtId="0" fontId="37" fillId="5" borderId="0" xfId="0" applyFont="1" applyFill="1" applyBorder="1" applyAlignment="1" applyProtection="1">
      <alignment horizontal="right" vertical="center"/>
      <protection locked="0"/>
    </xf>
    <xf numFmtId="1" fontId="37" fillId="5" borderId="0" xfId="51" applyNumberFormat="1" applyFont="1" applyFill="1" applyBorder="1" applyAlignment="1" applyProtection="1">
      <alignment horizontal="center" vertical="center"/>
      <protection locked="0"/>
    </xf>
    <xf numFmtId="1" fontId="37" fillId="5" borderId="0" xfId="0" applyNumberFormat="1" applyFont="1" applyFill="1" applyBorder="1" applyAlignment="1" applyProtection="1">
      <alignment horizontal="center" vertical="center"/>
      <protection locked="0"/>
    </xf>
    <xf numFmtId="172" fontId="37" fillId="5" borderId="0" xfId="50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vertical="top"/>
    </xf>
    <xf numFmtId="164" fontId="11" fillId="9" borderId="5" xfId="0" applyNumberFormat="1" applyFont="1" applyFill="1" applyBorder="1" applyAlignment="1" applyProtection="1">
      <alignment horizontal="left" vertical="top"/>
    </xf>
    <xf numFmtId="164" fontId="11" fillId="9" borderId="6" xfId="0" applyNumberFormat="1" applyFont="1" applyFill="1" applyBorder="1" applyAlignment="1" applyProtection="1">
      <alignment horizontal="left" vertical="top"/>
    </xf>
    <xf numFmtId="164" fontId="11" fillId="9" borderId="6" xfId="0" applyNumberFormat="1" applyFont="1" applyFill="1" applyBorder="1" applyAlignment="1" applyProtection="1">
      <alignment horizontal="left" vertical="top" wrapText="1"/>
    </xf>
    <xf numFmtId="164" fontId="11" fillId="9" borderId="7" xfId="0" applyNumberFormat="1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164" fontId="24" fillId="9" borderId="8" xfId="0" applyNumberFormat="1" applyFont="1" applyFill="1" applyBorder="1" applyAlignment="1" applyProtection="1">
      <alignment horizontal="left" vertical="top"/>
    </xf>
    <xf numFmtId="164" fontId="24" fillId="9" borderId="0" xfId="0" applyNumberFormat="1" applyFont="1" applyFill="1" applyBorder="1" applyAlignment="1" applyProtection="1">
      <alignment horizontal="left" vertical="top"/>
    </xf>
    <xf numFmtId="164" fontId="11" fillId="9" borderId="0" xfId="0" applyNumberFormat="1" applyFont="1" applyFill="1" applyBorder="1" applyAlignment="1" applyProtection="1">
      <alignment horizontal="left" vertical="top" wrapText="1"/>
    </xf>
    <xf numFmtId="164" fontId="11" fillId="9" borderId="0" xfId="0" applyNumberFormat="1" applyFont="1" applyFill="1" applyBorder="1" applyAlignment="1" applyProtection="1">
      <alignment horizontal="left" vertical="top"/>
    </xf>
    <xf numFmtId="164" fontId="11" fillId="9" borderId="9" xfId="0" applyNumberFormat="1" applyFont="1" applyFill="1" applyBorder="1" applyAlignment="1" applyProtection="1">
      <alignment horizontal="left" vertical="top"/>
    </xf>
    <xf numFmtId="164" fontId="22" fillId="9" borderId="0" xfId="0" applyNumberFormat="1" applyFont="1" applyFill="1" applyBorder="1" applyAlignment="1" applyProtection="1">
      <alignment horizontal="left" vertical="top"/>
    </xf>
    <xf numFmtId="164" fontId="24" fillId="9" borderId="10" xfId="0" applyNumberFormat="1" applyFont="1" applyFill="1" applyBorder="1" applyAlignment="1" applyProtection="1">
      <alignment horizontal="left" vertical="top"/>
    </xf>
    <xf numFmtId="164" fontId="24" fillId="9" borderId="12" xfId="0" applyNumberFormat="1" applyFont="1" applyFill="1" applyBorder="1" applyAlignment="1" applyProtection="1">
      <alignment horizontal="left" vertical="top"/>
    </xf>
    <xf numFmtId="164" fontId="24" fillId="9" borderId="12" xfId="0" applyNumberFormat="1" applyFont="1" applyFill="1" applyBorder="1" applyAlignment="1" applyProtection="1">
      <alignment horizontal="left" vertical="top" wrapText="1"/>
    </xf>
    <xf numFmtId="168" fontId="24" fillId="9" borderId="13" xfId="0" applyNumberFormat="1" applyFont="1" applyFill="1" applyBorder="1" applyAlignment="1" applyProtection="1">
      <alignment horizontal="left" vertical="top"/>
    </xf>
    <xf numFmtId="0" fontId="15" fillId="0" borderId="0" xfId="10" applyFont="1" applyFill="1" applyBorder="1" applyAlignment="1" applyProtection="1">
      <alignment horizontal="left" vertical="top"/>
    </xf>
    <xf numFmtId="0" fontId="15" fillId="0" borderId="0" xfId="10" applyFont="1" applyFill="1" applyBorder="1" applyAlignment="1" applyProtection="1">
      <alignment horizontal="left" vertical="top" wrapText="1"/>
    </xf>
    <xf numFmtId="168" fontId="12" fillId="0" borderId="0" xfId="5" applyNumberFormat="1" applyFont="1" applyFill="1" applyBorder="1" applyAlignment="1" applyProtection="1">
      <alignment horizontal="left" vertical="top"/>
    </xf>
    <xf numFmtId="164" fontId="11" fillId="2" borderId="3" xfId="0" applyNumberFormat="1" applyFont="1" applyFill="1" applyBorder="1" applyAlignment="1" applyProtection="1">
      <alignment horizontal="left" vertical="top" wrapText="1"/>
    </xf>
    <xf numFmtId="164" fontId="11" fillId="2" borderId="3" xfId="0" applyNumberFormat="1" applyFont="1" applyFill="1" applyBorder="1" applyAlignment="1" applyProtection="1">
      <alignment horizontal="left" vertical="top"/>
    </xf>
    <xf numFmtId="164" fontId="11" fillId="2" borderId="1" xfId="0" applyNumberFormat="1" applyFont="1" applyFill="1" applyBorder="1" applyAlignment="1" applyProtection="1">
      <alignment horizontal="left" vertical="top"/>
    </xf>
    <xf numFmtId="168" fontId="11" fillId="2" borderId="3" xfId="0" applyNumberFormat="1" applyFont="1" applyFill="1" applyBorder="1" applyAlignment="1" applyProtection="1">
      <alignment horizontal="center" vertical="top" wrapText="1"/>
    </xf>
    <xf numFmtId="0" fontId="12" fillId="0" borderId="0" xfId="10" applyFont="1" applyAlignment="1" applyProtection="1">
      <alignment horizontal="left" vertical="top"/>
    </xf>
    <xf numFmtId="0" fontId="12" fillId="0" borderId="0" xfId="10" applyFont="1" applyAlignment="1" applyProtection="1">
      <alignment horizontal="left" vertical="top" wrapText="1"/>
    </xf>
    <xf numFmtId="49" fontId="12" fillId="0" borderId="17" xfId="10" applyNumberFormat="1" applyFont="1" applyBorder="1" applyAlignment="1" applyProtection="1">
      <alignment horizontal="left" vertical="top"/>
    </xf>
    <xf numFmtId="49" fontId="12" fillId="0" borderId="7" xfId="10" applyNumberFormat="1" applyFont="1" applyBorder="1" applyAlignment="1" applyProtection="1">
      <alignment horizontal="left" vertical="top"/>
    </xf>
    <xf numFmtId="0" fontId="12" fillId="0" borderId="2" xfId="10" applyFont="1" applyBorder="1" applyAlignment="1" applyProtection="1">
      <alignment horizontal="left" vertical="top"/>
    </xf>
    <xf numFmtId="0" fontId="12" fillId="0" borderId="3" xfId="10" applyFont="1" applyFill="1" applyBorder="1" applyAlignment="1" applyProtection="1">
      <alignment horizontal="left" vertical="top" wrapText="1"/>
    </xf>
    <xf numFmtId="0" fontId="12" fillId="0" borderId="3" xfId="10" applyFont="1" applyBorder="1" applyAlignment="1" applyProtection="1">
      <alignment horizontal="left" vertical="top"/>
    </xf>
    <xf numFmtId="0" fontId="12" fillId="0" borderId="3" xfId="10" applyFont="1" applyBorder="1" applyAlignment="1" applyProtection="1">
      <alignment vertical="top"/>
    </xf>
    <xf numFmtId="0" fontId="12" fillId="0" borderId="14" xfId="10" applyFont="1" applyBorder="1" applyAlignment="1" applyProtection="1">
      <alignment horizontal="left" vertical="top"/>
    </xf>
    <xf numFmtId="0" fontId="12" fillId="0" borderId="13" xfId="10" applyFont="1" applyBorder="1" applyAlignment="1" applyProtection="1">
      <alignment horizontal="left" vertical="top"/>
    </xf>
    <xf numFmtId="0" fontId="12" fillId="0" borderId="3" xfId="10" applyFont="1" applyFill="1" applyBorder="1" applyAlignment="1" applyProtection="1">
      <alignment horizontal="left" vertical="top"/>
    </xf>
    <xf numFmtId="3" fontId="12" fillId="0" borderId="3" xfId="10" applyNumberFormat="1" applyFont="1" applyBorder="1" applyAlignment="1" applyProtection="1">
      <alignment vertical="top" wrapText="1"/>
    </xf>
    <xf numFmtId="0" fontId="12" fillId="0" borderId="3" xfId="10" applyFont="1" applyBorder="1" applyAlignment="1" applyProtection="1">
      <alignment horizontal="left" vertical="top" wrapText="1"/>
    </xf>
    <xf numFmtId="168" fontId="9" fillId="4" borderId="3" xfId="0" applyNumberFormat="1" applyFont="1" applyFill="1" applyBorder="1" applyAlignment="1" applyProtection="1">
      <alignment horizontal="right" vertical="top"/>
    </xf>
    <xf numFmtId="164" fontId="11" fillId="2" borderId="17" xfId="0" applyNumberFormat="1" applyFont="1" applyFill="1" applyBorder="1" applyAlignment="1" applyProtection="1">
      <alignment horizontal="left" vertical="top" wrapText="1"/>
    </xf>
    <xf numFmtId="164" fontId="9" fillId="2" borderId="14" xfId="0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 applyProtection="1">
      <alignment horizontal="left" vertical="top"/>
    </xf>
    <xf numFmtId="168" fontId="12" fillId="8" borderId="3" xfId="10" applyNumberFormat="1" applyFont="1" applyFill="1" applyBorder="1" applyAlignment="1" applyProtection="1">
      <alignment horizontal="right" vertical="top"/>
    </xf>
    <xf numFmtId="0" fontId="22" fillId="0" borderId="0" xfId="0" applyFont="1" applyAlignment="1" applyProtection="1">
      <alignment horizontal="left" vertical="top"/>
    </xf>
    <xf numFmtId="0" fontId="26" fillId="0" borderId="0" xfId="0" applyFont="1" applyAlignment="1" applyProtection="1">
      <alignment horizontal="left" vertical="top"/>
    </xf>
    <xf numFmtId="0" fontId="12" fillId="0" borderId="0" xfId="10" applyFont="1" applyBorder="1" applyAlignment="1" applyProtection="1">
      <alignment horizontal="left" vertical="top" wrapText="1"/>
    </xf>
    <xf numFmtId="10" fontId="9" fillId="8" borderId="2" xfId="0" applyNumberFormat="1" applyFont="1" applyFill="1" applyBorder="1" applyAlignment="1" applyProtection="1">
      <alignment horizontal="left" vertical="top"/>
      <protection locked="0"/>
    </xf>
    <xf numFmtId="168" fontId="12" fillId="8" borderId="3" xfId="10" applyNumberFormat="1" applyFont="1" applyFill="1" applyBorder="1" applyAlignment="1" applyProtection="1">
      <alignment horizontal="right" vertical="top"/>
      <protection locked="0"/>
    </xf>
    <xf numFmtId="164" fontId="11" fillId="2" borderId="5" xfId="0" applyNumberFormat="1" applyFont="1" applyFill="1" applyBorder="1" applyAlignment="1" applyProtection="1">
      <alignment horizontal="left" vertical="top"/>
    </xf>
    <xf numFmtId="164" fontId="11" fillId="2" borderId="6" xfId="0" applyNumberFormat="1" applyFont="1" applyFill="1" applyBorder="1" applyAlignment="1" applyProtection="1">
      <alignment horizontal="left" vertical="top"/>
    </xf>
    <xf numFmtId="164" fontId="11" fillId="2" borderId="6" xfId="0" applyNumberFormat="1" applyFont="1" applyFill="1" applyBorder="1" applyAlignment="1" applyProtection="1">
      <alignment horizontal="left" vertical="top" wrapText="1"/>
    </xf>
    <xf numFmtId="168" fontId="11" fillId="2" borderId="17" xfId="0" applyNumberFormat="1" applyFont="1" applyFill="1" applyBorder="1" applyAlignment="1" applyProtection="1">
      <alignment horizontal="left" vertical="top"/>
    </xf>
    <xf numFmtId="164" fontId="24" fillId="2" borderId="8" xfId="0" applyNumberFormat="1" applyFont="1" applyFill="1" applyBorder="1" applyAlignment="1" applyProtection="1">
      <alignment horizontal="left" vertical="top"/>
    </xf>
    <xf numFmtId="164" fontId="24" fillId="2" borderId="0" xfId="0" applyNumberFormat="1" applyFont="1" applyFill="1" applyBorder="1" applyAlignment="1" applyProtection="1">
      <alignment horizontal="left" vertical="top"/>
    </xf>
    <xf numFmtId="164" fontId="11" fillId="2" borderId="0" xfId="0" applyNumberFormat="1" applyFont="1" applyFill="1" applyBorder="1" applyAlignment="1" applyProtection="1">
      <alignment horizontal="left" vertical="top" wrapText="1"/>
    </xf>
    <xf numFmtId="164" fontId="11" fillId="2" borderId="0" xfId="0" applyNumberFormat="1" applyFont="1" applyFill="1" applyBorder="1" applyAlignment="1" applyProtection="1">
      <alignment horizontal="left" vertical="top"/>
    </xf>
    <xf numFmtId="168" fontId="24" fillId="2" borderId="15" xfId="0" applyNumberFormat="1" applyFont="1" applyFill="1" applyBorder="1" applyAlignment="1" applyProtection="1">
      <alignment horizontal="left" vertical="top"/>
    </xf>
    <xf numFmtId="168" fontId="11" fillId="2" borderId="14" xfId="0" applyNumberFormat="1" applyFont="1" applyFill="1" applyBorder="1" applyAlignment="1" applyProtection="1">
      <alignment horizontal="left" vertical="top" wrapText="1"/>
    </xf>
    <xf numFmtId="0" fontId="12" fillId="0" borderId="15" xfId="10" applyFont="1" applyFill="1" applyBorder="1" applyAlignment="1" applyProtection="1">
      <alignment horizontal="left" vertical="top"/>
    </xf>
    <xf numFmtId="0" fontId="12" fillId="0" borderId="9" xfId="10" applyFont="1" applyFill="1" applyBorder="1" applyAlignment="1" applyProtection="1">
      <alignment horizontal="left" vertical="top"/>
    </xf>
    <xf numFmtId="3" fontId="12" fillId="0" borderId="3" xfId="10" applyNumberFormat="1" applyFont="1" applyBorder="1" applyAlignment="1" applyProtection="1">
      <alignment vertical="top"/>
    </xf>
    <xf numFmtId="49" fontId="12" fillId="0" borderId="3" xfId="10" applyNumberFormat="1" applyFont="1" applyBorder="1" applyAlignment="1" applyProtection="1">
      <alignment horizontal="left" vertical="top"/>
    </xf>
    <xf numFmtId="0" fontId="12" fillId="0" borderId="2" xfId="10" applyFont="1" applyBorder="1" applyAlignment="1" applyProtection="1">
      <alignment horizontal="left" vertical="top" wrapText="1"/>
    </xf>
    <xf numFmtId="0" fontId="12" fillId="0" borderId="2" xfId="10" applyFont="1" applyBorder="1" applyAlignment="1" applyProtection="1">
      <alignment horizontal="right" vertical="top"/>
    </xf>
    <xf numFmtId="0" fontId="9" fillId="0" borderId="0" xfId="0" applyFont="1" applyFill="1" applyBorder="1" applyAlignment="1" applyProtection="1">
      <alignment horizontal="left" vertical="top"/>
    </xf>
    <xf numFmtId="0" fontId="12" fillId="0" borderId="0" xfId="10" applyFont="1" applyFill="1" applyBorder="1" applyAlignment="1" applyProtection="1">
      <alignment horizontal="left" vertical="top" wrapText="1"/>
    </xf>
    <xf numFmtId="164" fontId="11" fillId="2" borderId="7" xfId="0" applyNumberFormat="1" applyFont="1" applyFill="1" applyBorder="1" applyAlignment="1" applyProtection="1">
      <alignment horizontal="left" vertical="top"/>
    </xf>
    <xf numFmtId="164" fontId="11" fillId="2" borderId="9" xfId="0" applyNumberFormat="1" applyFont="1" applyFill="1" applyBorder="1" applyAlignment="1" applyProtection="1">
      <alignment horizontal="left" vertical="top"/>
    </xf>
    <xf numFmtId="164" fontId="24" fillId="2" borderId="10" xfId="0" applyNumberFormat="1" applyFont="1" applyFill="1" applyBorder="1" applyAlignment="1" applyProtection="1">
      <alignment horizontal="left" vertical="top"/>
    </xf>
    <xf numFmtId="164" fontId="24" fillId="2" borderId="12" xfId="0" applyNumberFormat="1" applyFont="1" applyFill="1" applyBorder="1" applyAlignment="1" applyProtection="1">
      <alignment horizontal="left" vertical="top"/>
    </xf>
    <xf numFmtId="164" fontId="24" fillId="2" borderId="12" xfId="0" applyNumberFormat="1" applyFont="1" applyFill="1" applyBorder="1" applyAlignment="1" applyProtection="1">
      <alignment horizontal="left" vertical="top" wrapText="1"/>
    </xf>
    <xf numFmtId="168" fontId="24" fillId="2" borderId="12" xfId="0" applyNumberFormat="1" applyFont="1" applyFill="1" applyBorder="1" applyAlignment="1" applyProtection="1">
      <alignment horizontal="left" vertical="top"/>
    </xf>
    <xf numFmtId="168" fontId="24" fillId="2" borderId="13" xfId="0" applyNumberFormat="1" applyFont="1" applyFill="1" applyBorder="1" applyAlignment="1" applyProtection="1">
      <alignment horizontal="left" vertical="top"/>
    </xf>
    <xf numFmtId="168" fontId="11" fillId="2" borderId="5" xfId="0" applyNumberFormat="1" applyFont="1" applyFill="1" applyBorder="1" applyAlignment="1" applyProtection="1">
      <alignment horizontal="left" vertical="top"/>
    </xf>
    <xf numFmtId="168" fontId="24" fillId="2" borderId="8" xfId="0" applyNumberFormat="1" applyFont="1" applyFill="1" applyBorder="1" applyAlignment="1" applyProtection="1">
      <alignment horizontal="left" vertical="top"/>
    </xf>
    <xf numFmtId="168" fontId="11" fillId="2" borderId="10" xfId="0" applyNumberFormat="1" applyFont="1" applyFill="1" applyBorder="1" applyAlignment="1" applyProtection="1">
      <alignment horizontal="left" vertical="top" wrapText="1"/>
    </xf>
    <xf numFmtId="0" fontId="9" fillId="0" borderId="17" xfId="0" applyFont="1" applyBorder="1" applyAlignment="1" applyProtection="1">
      <alignment horizontal="left" vertical="top"/>
    </xf>
    <xf numFmtId="0" fontId="12" fillId="0" borderId="3" xfId="10" applyFont="1" applyBorder="1" applyAlignment="1" applyProtection="1">
      <alignment horizontal="right" vertical="top"/>
    </xf>
    <xf numFmtId="0" fontId="9" fillId="0" borderId="14" xfId="0" applyFont="1" applyBorder="1" applyAlignment="1" applyProtection="1">
      <alignment horizontal="left" vertical="top"/>
    </xf>
    <xf numFmtId="0" fontId="12" fillId="0" borderId="3" xfId="10" applyFont="1" applyFill="1" applyBorder="1" applyAlignment="1" applyProtection="1">
      <alignment horizontal="right" vertical="top"/>
    </xf>
    <xf numFmtId="0" fontId="9" fillId="0" borderId="0" xfId="0" applyFont="1" applyAlignment="1" applyProtection="1">
      <alignment horizontal="center" vertical="top"/>
    </xf>
    <xf numFmtId="0" fontId="11" fillId="0" borderId="0" xfId="0" applyFont="1" applyBorder="1" applyAlignment="1" applyProtection="1">
      <alignment horizontal="center" vertical="top"/>
    </xf>
    <xf numFmtId="164" fontId="24" fillId="9" borderId="0" xfId="0" applyNumberFormat="1" applyFont="1" applyFill="1" applyBorder="1" applyAlignment="1" applyProtection="1">
      <alignment horizontal="left" vertical="top" wrapText="1"/>
    </xf>
    <xf numFmtId="168" fontId="24" fillId="9" borderId="9" xfId="0" applyNumberFormat="1" applyFont="1" applyFill="1" applyBorder="1" applyAlignment="1" applyProtection="1">
      <alignment horizontal="left" vertical="top"/>
    </xf>
    <xf numFmtId="168" fontId="11" fillId="2" borderId="7" xfId="0" applyNumberFormat="1" applyFont="1" applyFill="1" applyBorder="1" applyAlignment="1" applyProtection="1">
      <alignment horizontal="center" vertical="top"/>
    </xf>
    <xf numFmtId="164" fontId="11" fillId="2" borderId="12" xfId="0" applyNumberFormat="1" applyFont="1" applyFill="1" applyBorder="1" applyAlignment="1" applyProtection="1">
      <alignment horizontal="left" vertical="top" wrapText="1"/>
    </xf>
    <xf numFmtId="164" fontId="11" fillId="2" borderId="12" xfId="0" applyNumberFormat="1" applyFont="1" applyFill="1" applyBorder="1" applyAlignment="1" applyProtection="1">
      <alignment horizontal="left" vertical="top"/>
    </xf>
    <xf numFmtId="168" fontId="11" fillId="2" borderId="13" xfId="0" applyNumberFormat="1" applyFont="1" applyFill="1" applyBorder="1" applyAlignment="1" applyProtection="1">
      <alignment horizontal="center" vertical="top"/>
    </xf>
    <xf numFmtId="164" fontId="11" fillId="2" borderId="14" xfId="0" applyNumberFormat="1" applyFont="1" applyFill="1" applyBorder="1" applyAlignment="1" applyProtection="1">
      <alignment horizontal="left" vertical="top" wrapText="1"/>
    </xf>
    <xf numFmtId="164" fontId="11" fillId="2" borderId="14" xfId="0" applyNumberFormat="1" applyFont="1" applyFill="1" applyBorder="1" applyAlignment="1" applyProtection="1">
      <alignment horizontal="left" vertical="top"/>
    </xf>
    <xf numFmtId="0" fontId="12" fillId="0" borderId="1" xfId="10" applyFont="1" applyBorder="1" applyAlignment="1" applyProtection="1">
      <alignment horizontal="left" vertical="top" wrapText="1"/>
    </xf>
    <xf numFmtId="3" fontId="12" fillId="0" borderId="2" xfId="10" applyNumberFormat="1" applyFont="1" applyBorder="1" applyAlignment="1" applyProtection="1">
      <alignment horizontal="right" vertical="top"/>
    </xf>
    <xf numFmtId="168" fontId="9" fillId="0" borderId="0" xfId="0" applyNumberFormat="1" applyFont="1" applyAlignment="1" applyProtection="1">
      <alignment horizontal="left" vertical="top"/>
    </xf>
    <xf numFmtId="3" fontId="12" fillId="0" borderId="3" xfId="10" applyNumberFormat="1" applyFont="1" applyBorder="1" applyAlignment="1" applyProtection="1">
      <alignment horizontal="right" vertical="top"/>
    </xf>
    <xf numFmtId="0" fontId="9" fillId="0" borderId="0" xfId="0" applyFont="1" applyFill="1" applyBorder="1" applyAlignment="1" applyProtection="1">
      <alignment horizontal="center" vertical="top"/>
    </xf>
    <xf numFmtId="0" fontId="12" fillId="0" borderId="5" xfId="10" applyFont="1" applyFill="1" applyBorder="1" applyAlignment="1" applyProtection="1">
      <alignment horizontal="left" vertical="top" wrapText="1"/>
    </xf>
    <xf numFmtId="0" fontId="12" fillId="0" borderId="17" xfId="10" applyFont="1" applyBorder="1" applyAlignment="1" applyProtection="1">
      <alignment horizontal="left" vertical="top"/>
    </xf>
    <xf numFmtId="0" fontId="12" fillId="0" borderId="8" xfId="10" applyFont="1" applyFill="1" applyBorder="1" applyAlignment="1" applyProtection="1">
      <alignment horizontal="left" vertical="top" wrapText="1"/>
    </xf>
    <xf numFmtId="0" fontId="12" fillId="0" borderId="15" xfId="10" applyFont="1" applyBorder="1" applyAlignment="1" applyProtection="1">
      <alignment horizontal="left" vertical="top"/>
    </xf>
    <xf numFmtId="0" fontId="9" fillId="0" borderId="15" xfId="0" applyFont="1" applyBorder="1" applyAlignment="1" applyProtection="1">
      <alignment horizontal="left" vertical="top"/>
    </xf>
    <xf numFmtId="0" fontId="9" fillId="0" borderId="8" xfId="0" applyFont="1" applyFill="1" applyBorder="1" applyAlignment="1" applyProtection="1">
      <alignment horizontal="left" vertical="top"/>
    </xf>
    <xf numFmtId="0" fontId="9" fillId="0" borderId="8" xfId="0" applyFont="1" applyBorder="1" applyAlignment="1" applyProtection="1">
      <alignment horizontal="left" vertical="top"/>
    </xf>
    <xf numFmtId="0" fontId="9" fillId="0" borderId="10" xfId="0" applyFont="1" applyBorder="1" applyAlignment="1" applyProtection="1">
      <alignment horizontal="left" vertical="top"/>
    </xf>
    <xf numFmtId="0" fontId="11" fillId="0" borderId="0" xfId="0" applyFont="1" applyBorder="1" applyAlignment="1" applyProtection="1">
      <alignment vertical="top"/>
    </xf>
    <xf numFmtId="164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Alignment="1" applyProtection="1">
      <alignment horizontal="left" vertical="top"/>
    </xf>
    <xf numFmtId="168" fontId="11" fillId="2" borderId="7" xfId="0" applyNumberFormat="1" applyFont="1" applyFill="1" applyBorder="1" applyAlignment="1" applyProtection="1">
      <alignment horizontal="left" vertical="top"/>
    </xf>
    <xf numFmtId="164" fontId="11" fillId="0" borderId="0" xfId="0" applyNumberFormat="1" applyFont="1" applyFill="1" applyBorder="1" applyAlignment="1" applyProtection="1">
      <alignment horizontal="left" vertical="top" wrapText="1"/>
    </xf>
    <xf numFmtId="168" fontId="9" fillId="4" borderId="3" xfId="0" applyNumberFormat="1" applyFont="1" applyFill="1" applyBorder="1" applyAlignment="1" applyProtection="1">
      <alignment horizontal="right" vertical="center"/>
    </xf>
    <xf numFmtId="168" fontId="24" fillId="9" borderId="12" xfId="0" applyNumberFormat="1" applyFont="1" applyFill="1" applyBorder="1" applyAlignment="1" applyProtection="1">
      <alignment horizontal="left" vertical="top"/>
    </xf>
    <xf numFmtId="0" fontId="12" fillId="0" borderId="1" xfId="10" applyFont="1" applyFill="1" applyBorder="1" applyAlignment="1" applyProtection="1">
      <alignment horizontal="left" vertical="top" wrapText="1"/>
    </xf>
    <xf numFmtId="164" fontId="11" fillId="0" borderId="0" xfId="0" applyNumberFormat="1" applyFont="1" applyFill="1" applyBorder="1" applyAlignment="1" applyProtection="1">
      <alignment vertical="top" wrapText="1"/>
    </xf>
    <xf numFmtId="164" fontId="11" fillId="9" borderId="10" xfId="0" applyNumberFormat="1" applyFont="1" applyFill="1" applyBorder="1" applyAlignment="1" applyProtection="1">
      <alignment horizontal="left" vertical="top"/>
    </xf>
    <xf numFmtId="164" fontId="11" fillId="9" borderId="12" xfId="0" applyNumberFormat="1" applyFont="1" applyFill="1" applyBorder="1" applyAlignment="1" applyProtection="1">
      <alignment horizontal="left" vertical="top"/>
    </xf>
    <xf numFmtId="164" fontId="11" fillId="9" borderId="13" xfId="0" applyNumberFormat="1" applyFont="1" applyFill="1" applyBorder="1" applyAlignment="1" applyProtection="1">
      <alignment horizontal="left" vertical="top"/>
    </xf>
    <xf numFmtId="0" fontId="12" fillId="0" borderId="17" xfId="10" applyFont="1" applyFill="1" applyBorder="1" applyAlignment="1" applyProtection="1">
      <alignment horizontal="left" vertical="top" wrapText="1"/>
    </xf>
    <xf numFmtId="0" fontId="12" fillId="0" borderId="14" xfId="10" applyFont="1" applyFill="1" applyBorder="1" applyAlignment="1" applyProtection="1">
      <alignment horizontal="left" vertical="top"/>
    </xf>
    <xf numFmtId="164" fontId="24" fillId="2" borderId="5" xfId="0" applyNumberFormat="1" applyFont="1" applyFill="1" applyBorder="1" applyAlignment="1" applyProtection="1">
      <alignment horizontal="left" vertical="top"/>
    </xf>
    <xf numFmtId="164" fontId="24" fillId="2" borderId="6" xfId="0" applyNumberFormat="1" applyFont="1" applyFill="1" applyBorder="1" applyAlignment="1" applyProtection="1">
      <alignment horizontal="left" vertical="top"/>
    </xf>
    <xf numFmtId="164" fontId="24" fillId="2" borderId="7" xfId="0" applyNumberFormat="1" applyFont="1" applyFill="1" applyBorder="1" applyAlignment="1" applyProtection="1">
      <alignment horizontal="left" vertical="top"/>
    </xf>
    <xf numFmtId="164" fontId="24" fillId="2" borderId="9" xfId="0" applyNumberFormat="1" applyFont="1" applyFill="1" applyBorder="1" applyAlignment="1" applyProtection="1">
      <alignment horizontal="left" vertical="top"/>
    </xf>
    <xf numFmtId="164" fontId="24" fillId="2" borderId="13" xfId="0" applyNumberFormat="1" applyFont="1" applyFill="1" applyBorder="1" applyAlignment="1" applyProtection="1">
      <alignment horizontal="left" vertical="top"/>
    </xf>
    <xf numFmtId="0" fontId="12" fillId="0" borderId="3" xfId="10" applyFont="1" applyFill="1" applyBorder="1" applyAlignment="1" applyProtection="1">
      <alignment vertical="top" wrapText="1"/>
    </xf>
    <xf numFmtId="0" fontId="12" fillId="0" borderId="3" xfId="10" applyFont="1" applyBorder="1" applyAlignment="1" applyProtection="1">
      <alignment horizontal="center" vertical="top" wrapText="1"/>
    </xf>
    <xf numFmtId="168" fontId="9" fillId="4" borderId="14" xfId="0" applyNumberFormat="1" applyFont="1" applyFill="1" applyBorder="1" applyAlignment="1" applyProtection="1"/>
    <xf numFmtId="0" fontId="12" fillId="0" borderId="17" xfId="10" applyFont="1" applyFill="1" applyBorder="1" applyAlignment="1" applyProtection="1">
      <alignment horizontal="center" vertical="top" wrapText="1"/>
    </xf>
    <xf numFmtId="49" fontId="25" fillId="0" borderId="15" xfId="10" applyNumberFormat="1" applyFont="1" applyBorder="1" applyAlignment="1" applyProtection="1">
      <alignment horizontal="left" vertical="top"/>
    </xf>
    <xf numFmtId="0" fontId="12" fillId="0" borderId="14" xfId="10" applyFont="1" applyFill="1" applyBorder="1" applyAlignment="1" applyProtection="1">
      <alignment horizontal="left" vertical="top" wrapText="1"/>
    </xf>
    <xf numFmtId="0" fontId="12" fillId="0" borderId="15" xfId="10" applyFont="1" applyFill="1" applyBorder="1" applyAlignment="1" applyProtection="1">
      <alignment horizontal="center" vertical="top" wrapText="1"/>
    </xf>
    <xf numFmtId="0" fontId="12" fillId="0" borderId="15" xfId="10" applyFont="1" applyFill="1" applyBorder="1" applyAlignment="1" applyProtection="1">
      <alignment horizontal="left" vertical="top" wrapText="1"/>
    </xf>
    <xf numFmtId="0" fontId="12" fillId="0" borderId="14" xfId="10" applyFont="1" applyFill="1" applyBorder="1" applyAlignment="1" applyProtection="1">
      <alignment horizontal="center" vertical="top" wrapText="1"/>
    </xf>
    <xf numFmtId="0" fontId="12" fillId="0" borderId="2" xfId="10" applyFont="1" applyFill="1" applyBorder="1" applyAlignment="1" applyProtection="1">
      <alignment vertical="top" wrapText="1"/>
    </xf>
    <xf numFmtId="0" fontId="12" fillId="0" borderId="14" xfId="10" applyFont="1" applyFill="1" applyBorder="1" applyAlignment="1" applyProtection="1">
      <alignment vertical="top" wrapText="1"/>
    </xf>
    <xf numFmtId="0" fontId="12" fillId="0" borderId="3" xfId="10" applyFont="1" applyFill="1" applyBorder="1" applyAlignment="1" applyProtection="1">
      <alignment horizontal="center" vertical="top" wrapText="1"/>
    </xf>
    <xf numFmtId="49" fontId="25" fillId="0" borderId="14" xfId="10" applyNumberFormat="1" applyFont="1" applyBorder="1" applyAlignment="1" applyProtection="1">
      <alignment horizontal="left" vertical="top"/>
    </xf>
    <xf numFmtId="49" fontId="25" fillId="0" borderId="17" xfId="10" applyNumberFormat="1" applyFont="1" applyBorder="1" applyAlignment="1" applyProtection="1">
      <alignment horizontal="left" vertical="top"/>
    </xf>
    <xf numFmtId="0" fontId="12" fillId="0" borderId="3" xfId="10" applyFont="1" applyFill="1" applyBorder="1" applyAlignment="1" applyProtection="1">
      <alignment vertical="top"/>
    </xf>
    <xf numFmtId="0" fontId="12" fillId="0" borderId="0" xfId="10" applyFont="1" applyFill="1" applyBorder="1" applyAlignment="1" applyProtection="1">
      <alignment horizontal="left" vertical="top"/>
    </xf>
    <xf numFmtId="0" fontId="12" fillId="0" borderId="0" xfId="10" applyFont="1" applyFill="1" applyBorder="1" applyAlignment="1" applyProtection="1">
      <alignment vertical="top"/>
    </xf>
    <xf numFmtId="164" fontId="9" fillId="0" borderId="0" xfId="0" applyNumberFormat="1" applyFont="1" applyFill="1" applyBorder="1" applyAlignment="1" applyProtection="1">
      <alignment vertical="top" wrapText="1"/>
    </xf>
    <xf numFmtId="0" fontId="12" fillId="0" borderId="17" xfId="10" applyFont="1" applyFill="1" applyBorder="1" applyAlignment="1" applyProtection="1">
      <alignment vertical="top" wrapText="1"/>
    </xf>
    <xf numFmtId="0" fontId="11" fillId="0" borderId="0" xfId="0" applyFont="1" applyAlignment="1" applyProtection="1">
      <alignment horizontal="left" vertical="top"/>
    </xf>
    <xf numFmtId="14" fontId="12" fillId="0" borderId="3" xfId="10" applyNumberFormat="1" applyFont="1" applyBorder="1" applyAlignment="1" applyProtection="1">
      <alignment horizontal="left" vertical="top"/>
    </xf>
    <xf numFmtId="0" fontId="12" fillId="0" borderId="0" xfId="0" applyFont="1" applyFill="1" applyBorder="1" applyAlignment="1" applyProtection="1">
      <alignment horizontal="left" vertical="top"/>
    </xf>
    <xf numFmtId="0" fontId="15" fillId="0" borderId="0" xfId="0" applyFont="1" applyFill="1" applyBorder="1" applyAlignment="1" applyProtection="1">
      <alignment horizontal="left" vertical="top"/>
    </xf>
    <xf numFmtId="3" fontId="12" fillId="0" borderId="2" xfId="10" applyNumberFormat="1" applyFont="1" applyBorder="1" applyAlignment="1" applyProtection="1">
      <alignment horizontal="left" vertical="top"/>
    </xf>
    <xf numFmtId="0" fontId="12" fillId="0" borderId="15" xfId="0" applyFont="1" applyBorder="1" applyAlignment="1" applyProtection="1">
      <alignment horizontal="left" vertical="top"/>
    </xf>
    <xf numFmtId="0" fontId="23" fillId="0" borderId="1" xfId="10" applyFont="1" applyBorder="1" applyAlignment="1" applyProtection="1">
      <alignment horizontal="left" vertical="top" wrapText="1"/>
    </xf>
    <xf numFmtId="0" fontId="12" fillId="0" borderId="14" xfId="0" applyFont="1" applyBorder="1" applyAlignment="1" applyProtection="1">
      <alignment horizontal="left" vertical="top"/>
    </xf>
    <xf numFmtId="168" fontId="9" fillId="0" borderId="0" xfId="0" applyNumberFormat="1" applyFont="1" applyFill="1" applyBorder="1" applyAlignment="1" applyProtection="1">
      <alignment horizontal="right" vertical="top"/>
    </xf>
    <xf numFmtId="168" fontId="9" fillId="0" borderId="0" xfId="0" applyNumberFormat="1" applyFont="1" applyFill="1" applyBorder="1" applyAlignment="1" applyProtection="1">
      <alignment horizontal="right" vertical="center"/>
    </xf>
    <xf numFmtId="0" fontId="10" fillId="0" borderId="0" xfId="0" applyFont="1" applyAlignment="1" applyProtection="1"/>
    <xf numFmtId="0" fontId="1" fillId="0" borderId="0" xfId="0" applyFont="1" applyProtection="1"/>
    <xf numFmtId="0" fontId="13" fillId="2" borderId="0" xfId="0" applyFont="1" applyFill="1" applyAlignment="1" applyProtection="1"/>
    <xf numFmtId="0" fontId="9" fillId="2" borderId="0" xfId="0" applyFont="1" applyFill="1" applyProtection="1"/>
    <xf numFmtId="0" fontId="1" fillId="2" borderId="0" xfId="0" applyFont="1" applyFill="1" applyBorder="1" applyAlignment="1" applyProtection="1"/>
    <xf numFmtId="0" fontId="14" fillId="2" borderId="0" xfId="0" applyFont="1" applyFill="1" applyAlignment="1" applyProtection="1"/>
    <xf numFmtId="0" fontId="35" fillId="2" borderId="0" xfId="0" applyFont="1" applyFill="1" applyBorder="1" applyProtection="1"/>
    <xf numFmtId="0" fontId="16" fillId="2" borderId="0" xfId="0" applyFont="1" applyFill="1" applyAlignment="1" applyProtection="1">
      <alignment vertical="center"/>
    </xf>
    <xf numFmtId="1" fontId="12" fillId="0" borderId="11" xfId="0" applyNumberFormat="1" applyFont="1" applyFill="1" applyBorder="1" applyProtection="1"/>
    <xf numFmtId="1" fontId="10" fillId="0" borderId="11" xfId="0" applyNumberFormat="1" applyFont="1" applyFill="1" applyBorder="1" applyAlignment="1" applyProtection="1">
      <alignment horizontal="right"/>
    </xf>
    <xf numFmtId="1" fontId="10" fillId="0" borderId="11" xfId="0" applyNumberFormat="1" applyFont="1" applyFill="1" applyBorder="1" applyProtection="1"/>
    <xf numFmtId="1" fontId="17" fillId="0" borderId="11" xfId="0" applyNumberFormat="1" applyFont="1" applyFill="1" applyBorder="1" applyProtection="1"/>
    <xf numFmtId="172" fontId="10" fillId="0" borderId="0" xfId="50" applyFont="1" applyAlignment="1" applyProtection="1">
      <alignment horizontal="left"/>
    </xf>
    <xf numFmtId="0" fontId="1" fillId="0" borderId="0" xfId="0" applyFont="1" applyAlignment="1" applyProtection="1">
      <alignment wrapText="1"/>
    </xf>
    <xf numFmtId="173" fontId="18" fillId="4" borderId="3" xfId="50" quotePrefix="1" applyNumberFormat="1" applyFont="1" applyFill="1" applyBorder="1" applyAlignment="1" applyProtection="1">
      <alignment horizontal="right" vertical="center" wrapText="1"/>
    </xf>
    <xf numFmtId="0" fontId="16" fillId="2" borderId="2" xfId="0" applyFont="1" applyFill="1" applyBorder="1" applyAlignment="1" applyProtection="1">
      <alignment horizontal="right" vertical="center" wrapText="1"/>
    </xf>
    <xf numFmtId="3" fontId="18" fillId="5" borderId="3" xfId="0" quotePrefix="1" applyNumberFormat="1" applyFont="1" applyFill="1" applyBorder="1" applyAlignment="1" applyProtection="1">
      <alignment horizontal="right" vertical="center" wrapText="1"/>
    </xf>
    <xf numFmtId="169" fontId="18" fillId="0" borderId="1" xfId="0" applyNumberFormat="1" applyFont="1" applyBorder="1" applyAlignment="1" applyProtection="1">
      <alignment horizontal="right" vertical="center"/>
    </xf>
    <xf numFmtId="169" fontId="18" fillId="0" borderId="2" xfId="0" applyNumberFormat="1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right" vertical="center"/>
    </xf>
    <xf numFmtId="3" fontId="1" fillId="0" borderId="3" xfId="0" applyNumberFormat="1" applyFont="1" applyBorder="1" applyAlignment="1" applyProtection="1">
      <alignment horizontal="right" vertical="center"/>
    </xf>
    <xf numFmtId="170" fontId="20" fillId="0" borderId="3" xfId="0" applyNumberFormat="1" applyFont="1" applyFill="1" applyBorder="1" applyAlignment="1" applyProtection="1">
      <alignment horizontal="right" vertical="center"/>
    </xf>
    <xf numFmtId="0" fontId="19" fillId="0" borderId="1" xfId="0" applyFont="1" applyBorder="1" applyAlignment="1" applyProtection="1">
      <alignment horizontal="right" vertical="center"/>
    </xf>
    <xf numFmtId="0" fontId="36" fillId="0" borderId="4" xfId="6" applyFont="1" applyBorder="1" applyAlignment="1" applyProtection="1">
      <alignment vertical="center"/>
    </xf>
    <xf numFmtId="0" fontId="18" fillId="0" borderId="2" xfId="6" applyFont="1" applyBorder="1" applyAlignment="1" applyProtection="1">
      <alignment vertical="center"/>
    </xf>
    <xf numFmtId="0" fontId="18" fillId="0" borderId="8" xfId="6" applyFont="1" applyBorder="1" applyAlignment="1" applyProtection="1">
      <alignment vertical="center"/>
    </xf>
    <xf numFmtId="0" fontId="18" fillId="0" borderId="0" xfId="6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right" vertical="center"/>
    </xf>
    <xf numFmtId="0" fontId="16" fillId="2" borderId="6" xfId="0" applyFont="1" applyFill="1" applyBorder="1" applyAlignment="1" applyProtection="1">
      <alignment horizontal="right" vertical="center" wrapText="1"/>
    </xf>
    <xf numFmtId="0" fontId="18" fillId="0" borderId="0" xfId="0" applyFont="1" applyProtection="1"/>
    <xf numFmtId="3" fontId="1" fillId="0" borderId="0" xfId="0" applyNumberFormat="1" applyFont="1" applyBorder="1" applyAlignment="1" applyProtection="1">
      <alignment horizontal="right" vertical="center"/>
    </xf>
    <xf numFmtId="169" fontId="18" fillId="0" borderId="0" xfId="0" applyNumberFormat="1" applyFont="1" applyBorder="1" applyAlignment="1" applyProtection="1">
      <alignment horizontal="right" vertical="center"/>
    </xf>
    <xf numFmtId="169" fontId="18" fillId="0" borderId="0" xfId="0" applyNumberFormat="1" applyFont="1" applyBorder="1" applyAlignment="1" applyProtection="1">
      <alignment horizontal="left" vertical="center"/>
    </xf>
    <xf numFmtId="0" fontId="0" fillId="0" borderId="0" xfId="0" applyProtection="1"/>
    <xf numFmtId="0" fontId="1" fillId="0" borderId="3" xfId="0" applyFont="1" applyBorder="1" applyAlignment="1" applyProtection="1">
      <alignment horizontal="right" vertical="center"/>
    </xf>
    <xf numFmtId="0" fontId="18" fillId="0" borderId="1" xfId="2" applyNumberFormat="1" applyFont="1" applyBorder="1" applyAlignment="1" applyProtection="1">
      <alignment vertical="center"/>
    </xf>
    <xf numFmtId="0" fontId="0" fillId="0" borderId="0" xfId="0" applyAlignment="1" applyProtection="1">
      <alignment vertical="top"/>
    </xf>
    <xf numFmtId="0" fontId="28" fillId="2" borderId="0" xfId="0" applyFont="1" applyFill="1" applyAlignment="1" applyProtection="1">
      <alignment horizontal="right" vertical="top"/>
    </xf>
    <xf numFmtId="0" fontId="21" fillId="2" borderId="0" xfId="0" applyFont="1" applyFill="1" applyAlignment="1" applyProtection="1">
      <alignment vertical="top"/>
    </xf>
    <xf numFmtId="0" fontId="28" fillId="2" borderId="0" xfId="0" applyFont="1" applyFill="1" applyAlignment="1" applyProtection="1">
      <alignment vertical="top"/>
    </xf>
    <xf numFmtId="0" fontId="27" fillId="2" borderId="0" xfId="0" applyFont="1" applyFill="1" applyAlignment="1" applyProtection="1">
      <alignment horizontal="right" vertical="top"/>
    </xf>
    <xf numFmtId="0" fontId="15" fillId="2" borderId="0" xfId="0" applyFont="1" applyFill="1" applyAlignment="1" applyProtection="1">
      <alignment vertical="top"/>
    </xf>
    <xf numFmtId="0" fontId="12" fillId="2" borderId="3" xfId="0" applyFont="1" applyFill="1" applyBorder="1" applyAlignment="1" applyProtection="1">
      <alignment vertical="top"/>
    </xf>
    <xf numFmtId="0" fontId="12" fillId="2" borderId="3" xfId="0" applyFont="1" applyFill="1" applyBorder="1" applyAlignment="1" applyProtection="1">
      <alignment vertical="top" wrapText="1"/>
    </xf>
    <xf numFmtId="0" fontId="0" fillId="0" borderId="3" xfId="0" applyBorder="1" applyAlignment="1" applyProtection="1">
      <alignment vertical="top"/>
    </xf>
    <xf numFmtId="10" fontId="0" fillId="0" borderId="3" xfId="0" applyNumberFormat="1" applyBorder="1" applyAlignment="1" applyProtection="1">
      <alignment vertical="top"/>
    </xf>
    <xf numFmtId="44" fontId="0" fillId="0" borderId="3" xfId="0" applyNumberFormat="1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44" fontId="0" fillId="4" borderId="3" xfId="0" applyNumberFormat="1" applyFill="1" applyBorder="1" applyAlignment="1" applyProtection="1">
      <alignment vertical="top"/>
    </xf>
    <xf numFmtId="0" fontId="0" fillId="0" borderId="3" xfId="0" applyFill="1" applyBorder="1" applyAlignment="1" applyProtection="1">
      <alignment vertical="top"/>
    </xf>
    <xf numFmtId="10" fontId="0" fillId="0" borderId="3" xfId="0" applyNumberFormat="1" applyFill="1" applyBorder="1" applyAlignment="1" applyProtection="1">
      <alignment vertical="top"/>
    </xf>
    <xf numFmtId="44" fontId="0" fillId="0" borderId="3" xfId="0" applyNumberFormat="1" applyFill="1" applyBorder="1" applyAlignment="1" applyProtection="1">
      <alignment vertical="top"/>
    </xf>
    <xf numFmtId="44" fontId="0" fillId="9" borderId="3" xfId="0" applyNumberFormat="1" applyFill="1" applyBorder="1" applyAlignment="1" applyProtection="1">
      <alignment vertical="top"/>
    </xf>
    <xf numFmtId="44" fontId="0" fillId="0" borderId="14" xfId="0" applyNumberFormat="1" applyBorder="1" applyAlignment="1" applyProtection="1">
      <alignment vertical="top"/>
    </xf>
    <xf numFmtId="44" fontId="0" fillId="10" borderId="3" xfId="0" applyNumberFormat="1" applyFill="1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10" fontId="0" fillId="0" borderId="0" xfId="0" applyNumberFormat="1" applyBorder="1" applyAlignment="1" applyProtection="1">
      <alignment vertical="top"/>
    </xf>
    <xf numFmtId="44" fontId="0" fillId="0" borderId="0" xfId="0" applyNumberFormat="1" applyBorder="1" applyAlignment="1" applyProtection="1">
      <alignment vertical="top"/>
    </xf>
    <xf numFmtId="0" fontId="0" fillId="10" borderId="1" xfId="0" applyFill="1" applyBorder="1" applyAlignment="1" applyProtection="1">
      <alignment vertical="top"/>
    </xf>
    <xf numFmtId="0" fontId="0" fillId="10" borderId="2" xfId="0" applyFill="1" applyBorder="1" applyAlignment="1" applyProtection="1">
      <alignment vertical="top"/>
    </xf>
    <xf numFmtId="0" fontId="0" fillId="9" borderId="1" xfId="0" applyFill="1" applyBorder="1" applyAlignment="1" applyProtection="1">
      <alignment vertical="top"/>
    </xf>
    <xf numFmtId="0" fontId="0" fillId="9" borderId="2" xfId="0" applyFill="1" applyBorder="1" applyAlignment="1" applyProtection="1">
      <alignment vertical="top"/>
    </xf>
    <xf numFmtId="44" fontId="0" fillId="0" borderId="0" xfId="0" applyNumberFormat="1" applyAlignment="1" applyProtection="1">
      <alignment vertical="top"/>
    </xf>
    <xf numFmtId="168" fontId="0" fillId="0" borderId="0" xfId="0" applyNumberFormat="1" applyAlignment="1" applyProtection="1">
      <alignment vertical="top"/>
    </xf>
    <xf numFmtId="0" fontId="12" fillId="2" borderId="1" xfId="0" applyFont="1" applyFill="1" applyBorder="1" applyAlignment="1" applyProtection="1">
      <alignment vertical="top"/>
    </xf>
    <xf numFmtId="0" fontId="12" fillId="2" borderId="4" xfId="0" applyFont="1" applyFill="1" applyBorder="1" applyAlignment="1" applyProtection="1">
      <alignment vertical="top"/>
    </xf>
    <xf numFmtId="0" fontId="12" fillId="2" borderId="2" xfId="0" applyFont="1" applyFill="1" applyBorder="1" applyAlignment="1" applyProtection="1">
      <alignment vertical="top"/>
    </xf>
    <xf numFmtId="168" fontId="12" fillId="2" borderId="2" xfId="0" applyNumberFormat="1" applyFont="1" applyFill="1" applyBorder="1" applyAlignment="1" applyProtection="1">
      <alignment vertical="top"/>
    </xf>
    <xf numFmtId="168" fontId="12" fillId="2" borderId="3" xfId="0" applyNumberFormat="1" applyFont="1" applyFill="1" applyBorder="1" applyAlignment="1" applyProtection="1">
      <alignment vertical="top"/>
    </xf>
    <xf numFmtId="0" fontId="12" fillId="2" borderId="0" xfId="0" applyFont="1" applyFill="1" applyAlignment="1" applyProtection="1">
      <alignment vertical="top"/>
    </xf>
    <xf numFmtId="168" fontId="12" fillId="4" borderId="3" xfId="0" applyNumberFormat="1" applyFont="1" applyFill="1" applyBorder="1" applyAlignment="1" applyProtection="1">
      <alignment vertical="top"/>
    </xf>
    <xf numFmtId="0" fontId="44" fillId="0" borderId="0" xfId="0" applyFont="1" applyAlignment="1" applyProtection="1">
      <alignment vertical="top"/>
    </xf>
    <xf numFmtId="0" fontId="44" fillId="0" borderId="0" xfId="0" applyFont="1" applyFill="1" applyAlignment="1" applyProtection="1">
      <alignment vertical="top"/>
    </xf>
    <xf numFmtId="0" fontId="21" fillId="0" borderId="0" xfId="0" applyFont="1" applyFill="1" applyAlignment="1" applyProtection="1">
      <alignment vertical="top"/>
    </xf>
    <xf numFmtId="0" fontId="44" fillId="11" borderId="0" xfId="0" applyFont="1" applyFill="1" applyAlignment="1" applyProtection="1">
      <alignment vertical="top"/>
    </xf>
    <xf numFmtId="0" fontId="32" fillId="0" borderId="0" xfId="0" applyFont="1" applyAlignment="1" applyProtection="1">
      <alignment vertical="top"/>
    </xf>
    <xf numFmtId="10" fontId="9" fillId="8" borderId="3" xfId="0" applyNumberFormat="1" applyFont="1" applyFill="1" applyBorder="1" applyAlignment="1" applyProtection="1">
      <alignment horizontal="right" vertical="top"/>
      <protection locked="0"/>
    </xf>
    <xf numFmtId="0" fontId="29" fillId="2" borderId="0" xfId="0" applyFont="1" applyFill="1" applyAlignment="1" applyProtection="1">
      <alignment horizontal="left" vertical="top"/>
    </xf>
    <xf numFmtId="0" fontId="30" fillId="2" borderId="0" xfId="0" applyFont="1" applyFill="1" applyAlignment="1" applyProtection="1">
      <alignment horizontal="left" vertical="top"/>
    </xf>
    <xf numFmtId="0" fontId="31" fillId="2" borderId="0" xfId="0" applyFont="1" applyFill="1" applyAlignment="1" applyProtection="1">
      <alignment horizontal="left" vertical="top"/>
    </xf>
    <xf numFmtId="0" fontId="15" fillId="2" borderId="0" xfId="0" applyFont="1" applyFill="1" applyAlignment="1" applyProtection="1">
      <alignment horizontal="left" vertical="top"/>
    </xf>
    <xf numFmtId="0" fontId="21" fillId="3" borderId="3" xfId="1" applyNumberFormat="1" applyFont="1" applyFill="1" applyBorder="1" applyAlignment="1" applyProtection="1">
      <alignment horizontal="left" vertical="top"/>
      <protection locked="0"/>
    </xf>
    <xf numFmtId="0" fontId="33" fillId="9" borderId="0" xfId="0" applyFont="1" applyFill="1" applyAlignment="1" applyProtection="1">
      <alignment horizontal="center" vertical="center"/>
    </xf>
    <xf numFmtId="44" fontId="0" fillId="4" borderId="1" xfId="0" applyNumberFormat="1" applyFill="1" applyBorder="1" applyAlignment="1" applyProtection="1">
      <alignment horizontal="left" vertical="top"/>
    </xf>
    <xf numFmtId="44" fontId="0" fillId="4" borderId="2" xfId="0" applyNumberFormat="1" applyFill="1" applyBorder="1" applyAlignment="1" applyProtection="1">
      <alignment horizontal="left" vertical="top"/>
    </xf>
    <xf numFmtId="0" fontId="0" fillId="0" borderId="17" xfId="0" applyBorder="1" applyAlignment="1" applyProtection="1">
      <alignment horizontal="left" vertical="top"/>
    </xf>
    <xf numFmtId="0" fontId="0" fillId="0" borderId="14" xfId="0" applyBorder="1" applyAlignment="1" applyProtection="1">
      <alignment horizontal="left" vertical="top"/>
    </xf>
    <xf numFmtId="10" fontId="0" fillId="0" borderId="17" xfId="0" applyNumberFormat="1" applyBorder="1" applyAlignment="1" applyProtection="1">
      <alignment horizontal="right" vertical="top"/>
    </xf>
    <xf numFmtId="10" fontId="0" fillId="0" borderId="14" xfId="0" applyNumberFormat="1" applyBorder="1" applyAlignment="1" applyProtection="1">
      <alignment horizontal="right" vertical="top"/>
    </xf>
    <xf numFmtId="44" fontId="0" fillId="0" borderId="17" xfId="0" applyNumberFormat="1" applyBorder="1" applyAlignment="1" applyProtection="1">
      <alignment horizontal="center" vertical="top"/>
    </xf>
    <xf numFmtId="44" fontId="0" fillId="0" borderId="14" xfId="0" applyNumberFormat="1" applyBorder="1" applyAlignment="1" applyProtection="1">
      <alignment horizontal="center" vertical="top"/>
    </xf>
    <xf numFmtId="44" fontId="0" fillId="4" borderId="17" xfId="0" applyNumberFormat="1" applyFill="1" applyBorder="1" applyAlignment="1" applyProtection="1">
      <alignment horizontal="right" vertical="top"/>
    </xf>
    <xf numFmtId="44" fontId="0" fillId="4" borderId="14" xfId="0" applyNumberFormat="1" applyFill="1" applyBorder="1" applyAlignment="1" applyProtection="1">
      <alignment horizontal="right" vertical="top"/>
    </xf>
    <xf numFmtId="0" fontId="16" fillId="0" borderId="1" xfId="0" applyFont="1" applyBorder="1" applyAlignment="1" applyProtection="1">
      <alignment horizontal="right" vertical="center"/>
    </xf>
    <xf numFmtId="0" fontId="16" fillId="0" borderId="2" xfId="0" applyFont="1" applyBorder="1" applyAlignment="1" applyProtection="1">
      <alignment horizontal="right" vertical="center"/>
    </xf>
    <xf numFmtId="0" fontId="16" fillId="0" borderId="3" xfId="0" applyFont="1" applyBorder="1" applyAlignment="1" applyProtection="1">
      <alignment horizontal="right" vertical="center"/>
    </xf>
    <xf numFmtId="0" fontId="16" fillId="2" borderId="1" xfId="0" applyFont="1" applyFill="1" applyBorder="1" applyAlignment="1" applyProtection="1">
      <alignment horizontal="left" vertical="center" wrapText="1"/>
    </xf>
    <xf numFmtId="0" fontId="16" fillId="2" borderId="2" xfId="0" applyFont="1" applyFill="1" applyBorder="1" applyAlignment="1" applyProtection="1">
      <alignment horizontal="left" vertical="center" wrapText="1"/>
    </xf>
    <xf numFmtId="0" fontId="16" fillId="2" borderId="1" xfId="0" applyFont="1" applyFill="1" applyBorder="1" applyAlignment="1" applyProtection="1">
      <alignment horizontal="right" vertical="center" wrapText="1"/>
    </xf>
    <xf numFmtId="0" fontId="16" fillId="2" borderId="2" xfId="0" applyFont="1" applyFill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right" vertical="center"/>
    </xf>
    <xf numFmtId="0" fontId="1" fillId="0" borderId="2" xfId="0" applyFont="1" applyBorder="1" applyAlignment="1" applyProtection="1">
      <alignment horizontal="right" vertical="center"/>
    </xf>
    <xf numFmtId="0" fontId="16" fillId="2" borderId="8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right" vertical="center"/>
    </xf>
    <xf numFmtId="0" fontId="16" fillId="0" borderId="0" xfId="0" applyFont="1" applyFill="1" applyBorder="1" applyAlignment="1" applyProtection="1">
      <alignment horizontal="right" vertical="center"/>
    </xf>
    <xf numFmtId="164" fontId="11" fillId="2" borderId="3" xfId="0" applyNumberFormat="1" applyFont="1" applyFill="1" applyBorder="1" applyAlignment="1" applyProtection="1">
      <alignment horizontal="center" vertical="top"/>
    </xf>
    <xf numFmtId="164" fontId="15" fillId="2" borderId="5" xfId="0" applyNumberFormat="1" applyFont="1" applyFill="1" applyBorder="1" applyAlignment="1" applyProtection="1">
      <alignment horizontal="left" vertical="top" wrapText="1"/>
    </xf>
    <xf numFmtId="164" fontId="15" fillId="2" borderId="7" xfId="0" applyNumberFormat="1" applyFont="1" applyFill="1" applyBorder="1" applyAlignment="1" applyProtection="1">
      <alignment horizontal="left" vertical="top" wrapText="1"/>
    </xf>
    <xf numFmtId="164" fontId="9" fillId="2" borderId="10" xfId="0" applyNumberFormat="1" applyFont="1" applyFill="1" applyBorder="1" applyAlignment="1" applyProtection="1">
      <alignment horizontal="left" vertical="top" wrapText="1"/>
    </xf>
    <xf numFmtId="164" fontId="9" fillId="2" borderId="13" xfId="0" applyNumberFormat="1" applyFont="1" applyFill="1" applyBorder="1" applyAlignment="1" applyProtection="1">
      <alignment horizontal="left" vertical="top" wrapText="1"/>
    </xf>
    <xf numFmtId="168" fontId="9" fillId="4" borderId="17" xfId="0" applyNumberFormat="1" applyFont="1" applyFill="1" applyBorder="1" applyAlignment="1" applyProtection="1">
      <alignment horizontal="right"/>
    </xf>
    <xf numFmtId="168" fontId="9" fillId="4" borderId="15" xfId="0" applyNumberFormat="1" applyFont="1" applyFill="1" applyBorder="1" applyAlignment="1" applyProtection="1">
      <alignment horizontal="right"/>
    </xf>
    <xf numFmtId="168" fontId="9" fillId="4" borderId="14" xfId="0" applyNumberFormat="1" applyFont="1" applyFill="1" applyBorder="1" applyAlignment="1" applyProtection="1">
      <alignment horizontal="right"/>
    </xf>
    <xf numFmtId="44" fontId="9" fillId="4" borderId="17" xfId="0" applyNumberFormat="1" applyFont="1" applyFill="1" applyBorder="1" applyAlignment="1" applyProtection="1">
      <alignment horizontal="right"/>
    </xf>
    <xf numFmtId="44" fontId="9" fillId="4" borderId="14" xfId="0" applyNumberFormat="1" applyFont="1" applyFill="1" applyBorder="1" applyAlignment="1" applyProtection="1">
      <alignment horizontal="right"/>
    </xf>
    <xf numFmtId="164" fontId="11" fillId="2" borderId="5" xfId="0" applyNumberFormat="1" applyFont="1" applyFill="1" applyBorder="1" applyAlignment="1" applyProtection="1">
      <alignment horizontal="center" vertical="top" wrapText="1"/>
    </xf>
    <xf numFmtId="164" fontId="11" fillId="2" borderId="6" xfId="0" applyNumberFormat="1" applyFont="1" applyFill="1" applyBorder="1" applyAlignment="1" applyProtection="1">
      <alignment horizontal="center" vertical="top" wrapText="1"/>
    </xf>
    <xf numFmtId="164" fontId="11" fillId="2" borderId="7" xfId="0" applyNumberFormat="1" applyFont="1" applyFill="1" applyBorder="1" applyAlignment="1" applyProtection="1">
      <alignment horizontal="center" vertical="top" wrapText="1"/>
    </xf>
    <xf numFmtId="164" fontId="11" fillId="2" borderId="10" xfId="0" applyNumberFormat="1" applyFont="1" applyFill="1" applyBorder="1" applyAlignment="1" applyProtection="1">
      <alignment horizontal="center" vertical="top" wrapText="1"/>
    </xf>
    <xf numFmtId="164" fontId="11" fillId="2" borderId="12" xfId="0" applyNumberFormat="1" applyFont="1" applyFill="1" applyBorder="1" applyAlignment="1" applyProtection="1">
      <alignment horizontal="center" vertical="top" wrapText="1"/>
    </xf>
    <xf numFmtId="164" fontId="11" fillId="2" borderId="13" xfId="0" applyNumberFormat="1" applyFont="1" applyFill="1" applyBorder="1" applyAlignment="1" applyProtection="1">
      <alignment horizontal="center" vertical="top" wrapText="1"/>
    </xf>
    <xf numFmtId="49" fontId="12" fillId="0" borderId="17" xfId="10" applyNumberFormat="1" applyFont="1" applyBorder="1" applyAlignment="1" applyProtection="1">
      <alignment horizontal="left" vertical="top"/>
    </xf>
    <xf numFmtId="49" fontId="12" fillId="0" borderId="15" xfId="10" applyNumberFormat="1" applyFont="1" applyBorder="1" applyAlignment="1" applyProtection="1">
      <alignment horizontal="left" vertical="top"/>
    </xf>
    <xf numFmtId="49" fontId="12" fillId="0" borderId="14" xfId="10" applyNumberFormat="1" applyFont="1" applyBorder="1" applyAlignment="1" applyProtection="1">
      <alignment horizontal="left" vertical="top"/>
    </xf>
    <xf numFmtId="0" fontId="12" fillId="0" borderId="0" xfId="10" applyFont="1" applyFill="1" applyBorder="1" applyAlignment="1" applyProtection="1">
      <alignment horizontal="center" vertical="top" wrapText="1"/>
    </xf>
    <xf numFmtId="164" fontId="11" fillId="0" borderId="0" xfId="0" applyNumberFormat="1" applyFont="1" applyFill="1" applyBorder="1" applyAlignment="1" applyProtection="1">
      <alignment horizontal="left" vertical="top" wrapText="1"/>
    </xf>
    <xf numFmtId="164" fontId="9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Font="1" applyFill="1" applyAlignment="1" applyProtection="1">
      <alignment horizontal="center" vertical="top"/>
    </xf>
    <xf numFmtId="0" fontId="12" fillId="0" borderId="7" xfId="10" applyFont="1" applyFill="1" applyBorder="1" applyAlignment="1" applyProtection="1">
      <alignment horizontal="left" vertical="top" wrapText="1"/>
    </xf>
    <xf numFmtId="0" fontId="12" fillId="0" borderId="13" xfId="10" applyFont="1" applyFill="1" applyBorder="1" applyAlignment="1" applyProtection="1">
      <alignment horizontal="left" vertical="top" wrapText="1"/>
    </xf>
    <xf numFmtId="0" fontId="12" fillId="0" borderId="5" xfId="10" applyFont="1" applyFill="1" applyBorder="1" applyAlignment="1" applyProtection="1">
      <alignment horizontal="left" vertical="top" wrapText="1"/>
    </xf>
    <xf numFmtId="0" fontId="12" fillId="0" borderId="10" xfId="10" applyFont="1" applyFill="1" applyBorder="1" applyAlignment="1" applyProtection="1">
      <alignment horizontal="left" vertical="top"/>
    </xf>
    <xf numFmtId="0" fontId="12" fillId="0" borderId="7" xfId="10" applyFont="1" applyFill="1" applyBorder="1" applyAlignment="1" applyProtection="1">
      <alignment horizontal="left" vertical="top"/>
    </xf>
    <xf numFmtId="0" fontId="12" fillId="0" borderId="13" xfId="10" applyFont="1" applyFill="1" applyBorder="1" applyAlignment="1" applyProtection="1">
      <alignment horizontal="left" vertical="top"/>
    </xf>
    <xf numFmtId="0" fontId="12" fillId="0" borderId="17" xfId="10" applyFont="1" applyFill="1" applyBorder="1" applyAlignment="1" applyProtection="1">
      <alignment horizontal="left" vertical="top" wrapText="1"/>
    </xf>
    <xf numFmtId="0" fontId="12" fillId="0" borderId="14" xfId="10" applyFont="1" applyFill="1" applyBorder="1" applyAlignment="1" applyProtection="1">
      <alignment horizontal="left" vertical="top" wrapText="1"/>
    </xf>
    <xf numFmtId="168" fontId="12" fillId="4" borderId="17" xfId="10" applyNumberFormat="1" applyFont="1" applyFill="1" applyBorder="1" applyAlignment="1" applyProtection="1">
      <alignment horizontal="right"/>
    </xf>
    <xf numFmtId="168" fontId="12" fillId="4" borderId="14" xfId="10" applyNumberFormat="1" applyFont="1" applyFill="1" applyBorder="1" applyAlignment="1" applyProtection="1">
      <alignment horizontal="right"/>
    </xf>
    <xf numFmtId="164" fontId="11" fillId="2" borderId="5" xfId="0" applyNumberFormat="1" applyFont="1" applyFill="1" applyBorder="1" applyAlignment="1" applyProtection="1">
      <alignment horizontal="left" vertical="top" wrapText="1"/>
    </xf>
    <xf numFmtId="164" fontId="11" fillId="2" borderId="7" xfId="0" applyNumberFormat="1" applyFont="1" applyFill="1" applyBorder="1" applyAlignment="1" applyProtection="1">
      <alignment horizontal="left" vertical="top" wrapText="1"/>
    </xf>
    <xf numFmtId="44" fontId="12" fillId="8" borderId="3" xfId="10" applyNumberFormat="1" applyFont="1" applyFill="1" applyBorder="1" applyAlignment="1" applyProtection="1">
      <alignment horizontal="left" vertical="top"/>
      <protection locked="0"/>
    </xf>
    <xf numFmtId="49" fontId="12" fillId="0" borderId="17" xfId="10" applyNumberFormat="1" applyFont="1" applyBorder="1" applyAlignment="1" applyProtection="1">
      <alignment horizontal="center" vertical="top"/>
    </xf>
    <xf numFmtId="49" fontId="12" fillId="0" borderId="14" xfId="10" applyNumberFormat="1" applyFont="1" applyBorder="1" applyAlignment="1" applyProtection="1">
      <alignment horizontal="center" vertical="top"/>
    </xf>
    <xf numFmtId="168" fontId="12" fillId="4" borderId="15" xfId="10" applyNumberFormat="1" applyFont="1" applyFill="1" applyBorder="1" applyAlignment="1" applyProtection="1">
      <alignment horizontal="right"/>
    </xf>
    <xf numFmtId="0" fontId="38" fillId="5" borderId="0" xfId="0" applyFont="1" applyFill="1" applyBorder="1" applyAlignment="1" applyProtection="1">
      <alignment vertical="center"/>
      <protection hidden="1"/>
    </xf>
    <xf numFmtId="0" fontId="42" fillId="5" borderId="0" xfId="0" applyFont="1" applyFill="1" applyBorder="1" applyAlignment="1" applyProtection="1">
      <alignment horizontal="left" vertical="top" wrapText="1"/>
      <protection hidden="1"/>
    </xf>
  </cellXfs>
  <cellStyles count="52">
    <cellStyle name="_x000d__x000a_JournalTemplate=C:\COMFO\CTALK\JOURSTD.TPL_x000d__x000a_LbStateAddress=3 3 0 251 1 89 2 311_x000d__x000a_LbStateJou" xfId="12"/>
    <cellStyle name="_x000d__x000a_JournalTemplate=C:\COMFO\CTALK\JOURSTD.TPL_x000d__x000a_LbStateAddress=3 3 0 251 1 89 2 311_x000d__x000a_LbStateJou 2" xfId="13"/>
    <cellStyle name="Comma_NP PVM 2012 1 jaar in AIX 20110922 corr" xfId="14"/>
    <cellStyle name="Komma 2" xfId="5"/>
    <cellStyle name="Komma 2 2" xfId="8"/>
    <cellStyle name="Komma 3" xfId="15"/>
    <cellStyle name="Komma 3 2" xfId="16"/>
    <cellStyle name="Komma 3 2 2" xfId="17"/>
    <cellStyle name="Komma 3 3" xfId="18"/>
    <cellStyle name="Komma 4" xfId="19"/>
    <cellStyle name="Komma 4 2" xfId="20"/>
    <cellStyle name="Komma 5" xfId="21"/>
    <cellStyle name="Komma 6" xfId="51"/>
    <cellStyle name="Normal 2 2 2" xfId="22"/>
    <cellStyle name="Normal 3 2 2" xfId="23"/>
    <cellStyle name="Normal 3 3 2" xfId="24"/>
    <cellStyle name="Normal 3 4" xfId="25"/>
    <cellStyle name="Normal 3 5" xfId="26"/>
    <cellStyle name="Normal_Installed Base" xfId="27"/>
    <cellStyle name="Notitie 2" xfId="28"/>
    <cellStyle name="Procent" xfId="2" builtinId="5"/>
    <cellStyle name="Procent 2" xfId="11"/>
    <cellStyle name="Procent 2 2" xfId="29"/>
    <cellStyle name="Procent 3" xfId="30"/>
    <cellStyle name="Procent 3 2" xfId="31"/>
    <cellStyle name="Procent 4" xfId="32"/>
    <cellStyle name="Procent 4 2" xfId="33"/>
    <cellStyle name="Standaard" xfId="0" builtinId="0"/>
    <cellStyle name="Standaard 2" xfId="3"/>
    <cellStyle name="Standaard 2 2" xfId="34"/>
    <cellStyle name="Standaard 2 3" xfId="49"/>
    <cellStyle name="Standaard 3" xfId="4"/>
    <cellStyle name="Standaard 3 2" xfId="6"/>
    <cellStyle name="Standaard 3 2 2" xfId="35"/>
    <cellStyle name="Standaard 3 3" xfId="36"/>
    <cellStyle name="Standaard 3 4" xfId="37"/>
    <cellStyle name="Standaard 4" xfId="10"/>
    <cellStyle name="Standaard 4 2" xfId="38"/>
    <cellStyle name="Standaard 5" xfId="39"/>
    <cellStyle name="Standaard 6" xfId="40"/>
    <cellStyle name="Standaard 7" xfId="41"/>
    <cellStyle name="Stijl 1" xfId="42"/>
    <cellStyle name="Style 1" xfId="43"/>
    <cellStyle name="Valuta" xfId="1" builtinId="4"/>
    <cellStyle name="Valuta 2" xfId="7"/>
    <cellStyle name="Valuta 2 2" xfId="9"/>
    <cellStyle name="Valuta 2 2 2" xfId="44"/>
    <cellStyle name="Valuta 2 3" xfId="45"/>
    <cellStyle name="Valuta 3" xfId="46"/>
    <cellStyle name="Valuta 3 2" xfId="47"/>
    <cellStyle name="Valuta 4" xfId="48"/>
    <cellStyle name="Valuta 5" xfId="50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800000"/>
      <color rgb="FF8FCAE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961574803149607E-2"/>
          <c:y val="1.2730014413460312E-2"/>
          <c:w val="0.84082850393700792"/>
          <c:h val="0.88808562301877436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71.247579471905851</c:v>
                </c:pt>
                <c:pt idx="1">
                  <c:v>71.60698472850703</c:v>
                </c:pt>
                <c:pt idx="2">
                  <c:v>71.966389985108208</c:v>
                </c:pt>
                <c:pt idx="3">
                  <c:v>72.685200498310564</c:v>
                </c:pt>
                <c:pt idx="4">
                  <c:v>74.122821524715263</c:v>
                </c:pt>
                <c:pt idx="5">
                  <c:v>75.560442551119962</c:v>
                </c:pt>
                <c:pt idx="6">
                  <c:v>76.998063577524675</c:v>
                </c:pt>
                <c:pt idx="7">
                  <c:v>78.435684603929388</c:v>
                </c:pt>
                <c:pt idx="8">
                  <c:v>79.873305630334087</c:v>
                </c:pt>
                <c:pt idx="9">
                  <c:v>81.3109266567388</c:v>
                </c:pt>
                <c:pt idx="10">
                  <c:v>82.748547683143514</c:v>
                </c:pt>
                <c:pt idx="11">
                  <c:v>84.186168709548227</c:v>
                </c:pt>
                <c:pt idx="12">
                  <c:v>85.623789735952926</c:v>
                </c:pt>
                <c:pt idx="13">
                  <c:v>87.061410762357625</c:v>
                </c:pt>
                <c:pt idx="14">
                  <c:v>88.499031788762338</c:v>
                </c:pt>
                <c:pt idx="15">
                  <c:v>89.936652815167051</c:v>
                </c:pt>
                <c:pt idx="16">
                  <c:v>91.37427384157175</c:v>
                </c:pt>
                <c:pt idx="17">
                  <c:v>92.811894867976449</c:v>
                </c:pt>
                <c:pt idx="18">
                  <c:v>94.249515894381176</c:v>
                </c:pt>
                <c:pt idx="19">
                  <c:v>95.687136920785889</c:v>
                </c:pt>
                <c:pt idx="20">
                  <c:v>97.124757947190588</c:v>
                </c:pt>
                <c:pt idx="21">
                  <c:v>98.562378973595287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2445648.4594139978</c:v>
                </c:pt>
                <c:pt idx="2">
                  <c:v>3053983.2440537084</c:v>
                </c:pt>
                <c:pt idx="3">
                  <c:v>3809708.497681479</c:v>
                </c:pt>
                <c:pt idx="4">
                  <c:v>4742616.1904947571</c:v>
                </c:pt>
                <c:pt idx="5">
                  <c:v>5381613.0851780316</c:v>
                </c:pt>
                <c:pt idx="6">
                  <c:v>5879376.4101843052</c:v>
                </c:pt>
                <c:pt idx="7">
                  <c:v>6290993.9593507424</c:v>
                </c:pt>
                <c:pt idx="8">
                  <c:v>6643434.4357725792</c:v>
                </c:pt>
                <c:pt idx="9">
                  <c:v>6952170.0271801678</c:v>
                </c:pt>
                <c:pt idx="10">
                  <c:v>7227005.618279567</c:v>
                </c:pt>
                <c:pt idx="11">
                  <c:v>7474597.0714363698</c:v>
                </c:pt>
                <c:pt idx="12">
                  <c:v>7699697.0874202522</c:v>
                </c:pt>
                <c:pt idx="13">
                  <c:v>7905833.9045015359</c:v>
                </c:pt>
                <c:pt idx="14">
                  <c:v>8095708.8039983492</c:v>
                </c:pt>
                <c:pt idx="15">
                  <c:v>8271442.49004653</c:v>
                </c:pt>
                <c:pt idx="16">
                  <c:v>8434734.9224333502</c:v>
                </c:pt>
                <c:pt idx="17">
                  <c:v>8586972.9704800863</c:v>
                </c:pt>
                <c:pt idx="18">
                  <c:v>8729305.2409097627</c:v>
                </c:pt>
                <c:pt idx="19">
                  <c:v>8862695.5013106409</c:v>
                </c:pt>
                <c:pt idx="20">
                  <c:v>8987961.7128381319</c:v>
                </c:pt>
                <c:pt idx="21">
                  <c:v>9105805.1280602925</c:v>
                </c:pt>
                <c:pt idx="22">
                  <c:v>9216832.3696594834</c:v>
                </c:pt>
              </c:numCache>
            </c:numRef>
          </c:yVal>
          <c:smooth val="0"/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83.122821524715278</c:v>
                </c:pt>
                <c:pt idx="1">
                  <c:v>83.333786255656321</c:v>
                </c:pt>
                <c:pt idx="2">
                  <c:v>83.544750986597393</c:v>
                </c:pt>
                <c:pt idx="3">
                  <c:v>83.966680448479522</c:v>
                </c:pt>
                <c:pt idx="4">
                  <c:v>84.810539372243753</c:v>
                </c:pt>
                <c:pt idx="5">
                  <c:v>85.654398296007983</c:v>
                </c:pt>
                <c:pt idx="6">
                  <c:v>86.498257219772228</c:v>
                </c:pt>
                <c:pt idx="7">
                  <c:v>87.342116143536458</c:v>
                </c:pt>
                <c:pt idx="8">
                  <c:v>88.185975067300689</c:v>
                </c:pt>
                <c:pt idx="9">
                  <c:v>89.029833991064919</c:v>
                </c:pt>
                <c:pt idx="10">
                  <c:v>89.873692914829164</c:v>
                </c:pt>
                <c:pt idx="11">
                  <c:v>90.717551838593408</c:v>
                </c:pt>
                <c:pt idx="12">
                  <c:v>91.561410762357639</c:v>
                </c:pt>
                <c:pt idx="13">
                  <c:v>92.405269686121883</c:v>
                </c:pt>
                <c:pt idx="14">
                  <c:v>93.249128609886114</c:v>
                </c:pt>
                <c:pt idx="15">
                  <c:v>94.092987533650359</c:v>
                </c:pt>
                <c:pt idx="16">
                  <c:v>94.936846457414575</c:v>
                </c:pt>
                <c:pt idx="17">
                  <c:v>95.780705381178805</c:v>
                </c:pt>
                <c:pt idx="18">
                  <c:v>96.62456430494305</c:v>
                </c:pt>
                <c:pt idx="19">
                  <c:v>97.468423228707309</c:v>
                </c:pt>
                <c:pt idx="20">
                  <c:v>98.312282152471525</c:v>
                </c:pt>
                <c:pt idx="21">
                  <c:v>99.156141076235755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1918804.9637380976</c:v>
                </c:pt>
                <c:pt idx="2">
                  <c:v>2396949.0347367362</c:v>
                </c:pt>
                <c:pt idx="3">
                  <c:v>2992232.4268881795</c:v>
                </c:pt>
                <c:pt idx="4">
                  <c:v>3730330.753426827</c:v>
                </c:pt>
                <c:pt idx="5">
                  <c:v>4239078.939292185</c:v>
                </c:pt>
                <c:pt idx="6">
                  <c:v>4637926.3230753671</c:v>
                </c:pt>
                <c:pt idx="7">
                  <c:v>4969918.312001734</c:v>
                </c:pt>
                <c:pt idx="8">
                  <c:v>5256103.0835709395</c:v>
                </c:pt>
                <c:pt idx="9">
                  <c:v>5508541.8983086003</c:v>
                </c:pt>
                <c:pt idx="10">
                  <c:v>5734869.0115717687</c:v>
                </c:pt>
                <c:pt idx="11">
                  <c:v>5940260.5407054368</c:v>
                </c:pt>
                <c:pt idx="12">
                  <c:v>6128408.0012247879</c:v>
                </c:pt>
                <c:pt idx="13">
                  <c:v>6302048.3764736308</c:v>
                </c:pt>
                <c:pt idx="14">
                  <c:v>6463274.411820896</c:v>
                </c:pt>
                <c:pt idx="15">
                  <c:v>6613726.8402772592</c:v>
                </c:pt>
                <c:pt idx="16">
                  <c:v>6754719.019887235</c:v>
                </c:pt>
                <c:pt idx="17">
                  <c:v>6887320.838763494</c:v>
                </c:pt>
                <c:pt idx="18">
                  <c:v>7012417.0054734759</c:v>
                </c:pt>
                <c:pt idx="19">
                  <c:v>7130748.6438870467</c:v>
                </c:pt>
                <c:pt idx="20">
                  <c:v>7242943.6676025912</c:v>
                </c:pt>
                <c:pt idx="21">
                  <c:v>7349539.4112512199</c:v>
                </c:pt>
                <c:pt idx="22">
                  <c:v>7450999.7932937499</c:v>
                </c:pt>
              </c:numCache>
            </c:numRef>
          </c:yVal>
          <c:smooth val="0"/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94.99806357752469</c:v>
                </c:pt>
                <c:pt idx="1">
                  <c:v>95.060587782805641</c:v>
                </c:pt>
                <c:pt idx="2">
                  <c:v>95.123111988086578</c:v>
                </c:pt>
                <c:pt idx="3">
                  <c:v>95.248160398648466</c:v>
                </c:pt>
                <c:pt idx="4">
                  <c:v>95.498257219772213</c:v>
                </c:pt>
                <c:pt idx="5">
                  <c:v>95.74835404089599</c:v>
                </c:pt>
                <c:pt idx="6">
                  <c:v>95.998450862019752</c:v>
                </c:pt>
                <c:pt idx="7">
                  <c:v>96.248547683143528</c:v>
                </c:pt>
                <c:pt idx="8">
                  <c:v>96.49864450426729</c:v>
                </c:pt>
                <c:pt idx="9">
                  <c:v>96.748741325391052</c:v>
                </c:pt>
                <c:pt idx="10">
                  <c:v>96.998838146514814</c:v>
                </c:pt>
                <c:pt idx="11">
                  <c:v>97.248934967638576</c:v>
                </c:pt>
                <c:pt idx="12">
                  <c:v>97.499031788762338</c:v>
                </c:pt>
                <c:pt idx="13">
                  <c:v>97.749128609886114</c:v>
                </c:pt>
                <c:pt idx="14">
                  <c:v>97.99922543100989</c:v>
                </c:pt>
                <c:pt idx="15">
                  <c:v>98.249322252133638</c:v>
                </c:pt>
                <c:pt idx="16">
                  <c:v>98.499419073257414</c:v>
                </c:pt>
                <c:pt idx="17">
                  <c:v>98.749515894381162</c:v>
                </c:pt>
                <c:pt idx="18">
                  <c:v>98.999612715504938</c:v>
                </c:pt>
                <c:pt idx="19">
                  <c:v>99.2497095366287</c:v>
                </c:pt>
                <c:pt idx="20">
                  <c:v>99.499806357752476</c:v>
                </c:pt>
                <c:pt idx="21">
                  <c:v>99.749903178876238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1198106.5499697004</c:v>
                </c:pt>
                <c:pt idx="2">
                  <c:v>1497329.4855707879</c:v>
                </c:pt>
                <c:pt idx="3">
                  <c:v>1870864.4384994621</c:v>
                </c:pt>
                <c:pt idx="4">
                  <c:v>2336539.3501658915</c:v>
                </c:pt>
                <c:pt idx="5">
                  <c:v>2659981.3623060691</c:v>
                </c:pt>
                <c:pt idx="6">
                  <c:v>2915511.9638524908</c:v>
                </c:pt>
                <c:pt idx="7">
                  <c:v>3129872.7633049083</c:v>
                </c:pt>
                <c:pt idx="8">
                  <c:v>3316120.5266730986</c:v>
                </c:pt>
                <c:pt idx="9">
                  <c:v>3481726.3542586709</c:v>
                </c:pt>
                <c:pt idx="10">
                  <c:v>3631412.3230748512</c:v>
                </c:pt>
                <c:pt idx="11">
                  <c:v>3768375.4549593516</c:v>
                </c:pt>
                <c:pt idx="12">
                  <c:v>3894892.5238293861</c:v>
                </c:pt>
                <c:pt idx="13">
                  <c:v>4012649.1440682053</c:v>
                </c:pt>
                <c:pt idx="14">
                  <c:v>4122932.2880876786</c:v>
                </c:pt>
                <c:pt idx="15">
                  <c:v>4226749.472744165</c:v>
                </c:pt>
                <c:pt idx="16">
                  <c:v>4324905.9889620636</c:v>
                </c:pt>
                <c:pt idx="17">
                  <c:v>4418056.8587997537</c:v>
                </c:pt>
                <c:pt idx="18">
                  <c:v>4506742.9078719448</c:v>
                </c:pt>
                <c:pt idx="19">
                  <c:v>4591416.4894521805</c:v>
                </c:pt>
                <c:pt idx="20">
                  <c:v>4672460.2573779058</c:v>
                </c:pt>
                <c:pt idx="21">
                  <c:v>4750201.1444011424</c:v>
                </c:pt>
                <c:pt idx="22">
                  <c:v>4824920.9561270643</c:v>
                </c:pt>
              </c:numCache>
            </c:numRef>
          </c:yVal>
          <c:smooth val="0"/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106.8733056303341</c:v>
                </c:pt>
                <c:pt idx="1">
                  <c:v>106.78738930995493</c:v>
                </c:pt>
                <c:pt idx="2">
                  <c:v>106.70147298957575</c:v>
                </c:pt>
                <c:pt idx="3">
                  <c:v>106.5296403488174</c:v>
                </c:pt>
                <c:pt idx="4">
                  <c:v>106.1859750673007</c:v>
                </c:pt>
                <c:pt idx="5">
                  <c:v>105.84230978578397</c:v>
                </c:pt>
                <c:pt idx="6">
                  <c:v>105.49864450426729</c:v>
                </c:pt>
                <c:pt idx="7">
                  <c:v>105.15497922275058</c:v>
                </c:pt>
                <c:pt idx="8">
                  <c:v>104.81131394123389</c:v>
                </c:pt>
                <c:pt idx="9">
                  <c:v>104.46764865971718</c:v>
                </c:pt>
                <c:pt idx="10">
                  <c:v>104.12398337820046</c:v>
                </c:pt>
                <c:pt idx="11">
                  <c:v>103.78031809668376</c:v>
                </c:pt>
                <c:pt idx="12">
                  <c:v>103.43665281516705</c:v>
                </c:pt>
                <c:pt idx="13">
                  <c:v>103.09298753365034</c:v>
                </c:pt>
                <c:pt idx="14">
                  <c:v>102.74932225213365</c:v>
                </c:pt>
                <c:pt idx="15">
                  <c:v>102.40565697061692</c:v>
                </c:pt>
                <c:pt idx="16">
                  <c:v>102.06199168910021</c:v>
                </c:pt>
                <c:pt idx="17">
                  <c:v>101.71832640758353</c:v>
                </c:pt>
                <c:pt idx="18">
                  <c:v>101.37466112606684</c:v>
                </c:pt>
                <c:pt idx="19">
                  <c:v>101.03099584455011</c:v>
                </c:pt>
                <c:pt idx="20">
                  <c:v>100.68733056303341</c:v>
                </c:pt>
                <c:pt idx="21">
                  <c:v>100.34366528151671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yVal>
          <c:smooth val="0"/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90</c:v>
                </c:pt>
                <c:pt idx="1">
                  <c:v>90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17600000.000000004</c:v>
                </c:pt>
              </c:numCache>
            </c:numRef>
          </c:yVal>
          <c:smooth val="0"/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17600000.000000004</c:v>
                </c:pt>
              </c:numCache>
            </c:numRef>
          </c:yVal>
          <c:smooth val="0"/>
          <c:extLst/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95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8800000</c:v>
                </c:pt>
              </c:numCache>
            </c:numRef>
          </c:yVal>
          <c:smooth val="0"/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9216842.1052631568</c:v>
                </c:pt>
              </c:numCache>
            </c:numRef>
          </c:yVal>
          <c:smooth val="0"/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90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4656930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900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90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/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1000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17600000.000000004</c:v>
                </c:pt>
              </c:numCache>
            </c:numRef>
          </c:yVal>
          <c:smooth val="0"/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-1</c:v>
                </c:pt>
                <c:pt idx="1">
                  <c:v>-1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17600000.000000004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030312"/>
        <c:axId val="162023256"/>
        <c:extLst/>
      </c:scatterChart>
      <c:valAx>
        <c:axId val="162030312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62023256"/>
        <c:crosses val="autoZero"/>
        <c:crossBetween val="midCat"/>
        <c:majorUnit val="10"/>
      </c:valAx>
      <c:valAx>
        <c:axId val="162023256"/>
        <c:scaling>
          <c:orientation val="minMax"/>
          <c:max val="17600000.000000004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62030312"/>
        <c:crosses val="autoZero"/>
        <c:crossBetween val="midCat"/>
        <c:majorUnit val="88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301127</xdr:colOff>
      <xdr:row>2</xdr:row>
      <xdr:rowOff>181101</xdr:rowOff>
    </xdr:from>
    <xdr:to>
      <xdr:col>5</xdr:col>
      <xdr:colOff>1674682</xdr:colOff>
      <xdr:row>5</xdr:row>
      <xdr:rowOff>86525</xdr:rowOff>
    </xdr:to>
    <xdr:pic>
      <xdr:nvPicPr>
        <xdr:cNvPr id="3" name="Afbeelding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158"/>
        <a:stretch/>
      </xdr:blipFill>
      <xdr:spPr>
        <a:xfrm>
          <a:off x="6789333" y="752601"/>
          <a:ext cx="2045907" cy="667424"/>
        </a:xfrm>
        <a:prstGeom prst="rect">
          <a:avLst/>
        </a:prstGeom>
      </xdr:spPr>
    </xdr:pic>
    <xdr:clientData/>
  </xdr:twoCellAnchor>
  <xdr:oneCellAnchor>
    <xdr:from>
      <xdr:col>7</xdr:col>
      <xdr:colOff>400050</xdr:colOff>
      <xdr:row>2</xdr:row>
      <xdr:rowOff>209550</xdr:rowOff>
    </xdr:from>
    <xdr:ext cx="1076325" cy="801902"/>
    <xdr:pic>
      <xdr:nvPicPr>
        <xdr:cNvPr id="4" name="Afbeelding 3"/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888256" y="781050"/>
          <a:ext cx="1076325" cy="801902"/>
        </a:xfrm>
        <a:prstGeom prst="rect">
          <a:avLst/>
        </a:prstGeom>
      </xdr:spPr>
    </xdr:pic>
    <xdr:clientData/>
  </xdr:oneCellAnchor>
  <xdr:twoCellAnchor>
    <xdr:from>
      <xdr:col>3</xdr:col>
      <xdr:colOff>147356</xdr:colOff>
      <xdr:row>41</xdr:row>
      <xdr:rowOff>78443</xdr:rowOff>
    </xdr:from>
    <xdr:to>
      <xdr:col>5</xdr:col>
      <xdr:colOff>1613647</xdr:colOff>
      <xdr:row>44</xdr:row>
      <xdr:rowOff>11207</xdr:rowOff>
    </xdr:to>
    <xdr:sp macro="" textlink="">
      <xdr:nvSpPr>
        <xdr:cNvPr id="6" name="Rechthoekige toelichting 5"/>
        <xdr:cNvSpPr/>
      </xdr:nvSpPr>
      <xdr:spPr>
        <a:xfrm>
          <a:off x="3789268" y="7037296"/>
          <a:ext cx="3035114" cy="504264"/>
        </a:xfrm>
        <a:prstGeom prst="wedgeRectCallout">
          <a:avLst>
            <a:gd name="adj1" fmla="val 87888"/>
            <a:gd name="adj2" fmla="val 70585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 mark-up fee wordt berekend,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3160058</xdr:colOff>
      <xdr:row>19</xdr:row>
      <xdr:rowOff>89647</xdr:rowOff>
    </xdr:from>
    <xdr:to>
      <xdr:col>5</xdr:col>
      <xdr:colOff>2678204</xdr:colOff>
      <xdr:row>22</xdr:row>
      <xdr:rowOff>123264</xdr:rowOff>
    </xdr:to>
    <xdr:sp macro="" textlink="">
      <xdr:nvSpPr>
        <xdr:cNvPr id="3" name="Rechthoekige toelichting 2"/>
        <xdr:cNvSpPr/>
      </xdr:nvSpPr>
      <xdr:spPr>
        <a:xfrm>
          <a:off x="7362264" y="4549588"/>
          <a:ext cx="3294528" cy="504264"/>
        </a:xfrm>
        <a:prstGeom prst="wedgeRectCallout">
          <a:avLst>
            <a:gd name="adj1" fmla="val 116172"/>
            <a:gd name="adj2" fmla="val 41544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33619</xdr:colOff>
      <xdr:row>11</xdr:row>
      <xdr:rowOff>89647</xdr:rowOff>
    </xdr:from>
    <xdr:to>
      <xdr:col>5</xdr:col>
      <xdr:colOff>2767853</xdr:colOff>
      <xdr:row>14</xdr:row>
      <xdr:rowOff>100853</xdr:rowOff>
    </xdr:to>
    <xdr:sp macro="" textlink="">
      <xdr:nvSpPr>
        <xdr:cNvPr id="2" name="Rechthoekige toelichting 1"/>
        <xdr:cNvSpPr/>
      </xdr:nvSpPr>
      <xdr:spPr>
        <a:xfrm>
          <a:off x="7451913" y="4011706"/>
          <a:ext cx="2734234" cy="481853"/>
        </a:xfrm>
        <a:prstGeom prst="wedgeRectCallout">
          <a:avLst>
            <a:gd name="adj1" fmla="val 129432"/>
            <a:gd name="adj2" fmla="val -3055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3182469</xdr:colOff>
      <xdr:row>11</xdr:row>
      <xdr:rowOff>112059</xdr:rowOff>
    </xdr:from>
    <xdr:to>
      <xdr:col>5</xdr:col>
      <xdr:colOff>2891117</xdr:colOff>
      <xdr:row>15</xdr:row>
      <xdr:rowOff>0</xdr:rowOff>
    </xdr:to>
    <xdr:sp macro="" textlink="">
      <xdr:nvSpPr>
        <xdr:cNvPr id="3" name="Rechthoekige toelichting 2"/>
        <xdr:cNvSpPr/>
      </xdr:nvSpPr>
      <xdr:spPr>
        <a:xfrm>
          <a:off x="7384675" y="2005853"/>
          <a:ext cx="2924736" cy="515471"/>
        </a:xfrm>
        <a:prstGeom prst="wedgeRectCallout">
          <a:avLst>
            <a:gd name="adj1" fmla="val 104947"/>
            <a:gd name="adj2" fmla="val 45892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3059206</xdr:colOff>
      <xdr:row>12</xdr:row>
      <xdr:rowOff>33612</xdr:rowOff>
    </xdr:from>
    <xdr:to>
      <xdr:col>5</xdr:col>
      <xdr:colOff>2498911</xdr:colOff>
      <xdr:row>15</xdr:row>
      <xdr:rowOff>67230</xdr:rowOff>
    </xdr:to>
    <xdr:sp macro="" textlink="">
      <xdr:nvSpPr>
        <xdr:cNvPr id="4" name="Rechthoekige toelichting 3"/>
        <xdr:cNvSpPr/>
      </xdr:nvSpPr>
      <xdr:spPr>
        <a:xfrm>
          <a:off x="7261412" y="2252377"/>
          <a:ext cx="2655793" cy="504265"/>
        </a:xfrm>
        <a:prstGeom prst="wedgeRectCallout">
          <a:avLst>
            <a:gd name="adj1" fmla="val 145983"/>
            <a:gd name="adj2" fmla="val 54877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3059206</xdr:colOff>
      <xdr:row>12</xdr:row>
      <xdr:rowOff>56017</xdr:rowOff>
    </xdr:from>
    <xdr:to>
      <xdr:col>5</xdr:col>
      <xdr:colOff>2498911</xdr:colOff>
      <xdr:row>15</xdr:row>
      <xdr:rowOff>89635</xdr:rowOff>
    </xdr:to>
    <xdr:sp macro="" textlink="">
      <xdr:nvSpPr>
        <xdr:cNvPr id="6" name="Rechthoekige toelichting 5"/>
        <xdr:cNvSpPr/>
      </xdr:nvSpPr>
      <xdr:spPr>
        <a:xfrm>
          <a:off x="7261412" y="2274782"/>
          <a:ext cx="2711823" cy="504265"/>
        </a:xfrm>
        <a:prstGeom prst="wedgeRectCallout">
          <a:avLst>
            <a:gd name="adj1" fmla="val 145983"/>
            <a:gd name="adj2" fmla="val 54877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224117</xdr:colOff>
      <xdr:row>11</xdr:row>
      <xdr:rowOff>89647</xdr:rowOff>
    </xdr:from>
    <xdr:to>
      <xdr:col>5</xdr:col>
      <xdr:colOff>2412064</xdr:colOff>
      <xdr:row>15</xdr:row>
      <xdr:rowOff>67236</xdr:rowOff>
    </xdr:to>
    <xdr:sp macro="" textlink="">
      <xdr:nvSpPr>
        <xdr:cNvPr id="8" name="Rechthoekige toelichting 7"/>
        <xdr:cNvSpPr/>
      </xdr:nvSpPr>
      <xdr:spPr>
        <a:xfrm>
          <a:off x="7642411" y="2173941"/>
          <a:ext cx="2187947" cy="605119"/>
        </a:xfrm>
        <a:prstGeom prst="wedgeRectCallout">
          <a:avLst>
            <a:gd name="adj1" fmla="val 165183"/>
            <a:gd name="adj2" fmla="val 17469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3059206</xdr:colOff>
      <xdr:row>13</xdr:row>
      <xdr:rowOff>56017</xdr:rowOff>
    </xdr:from>
    <xdr:to>
      <xdr:col>5</xdr:col>
      <xdr:colOff>2498911</xdr:colOff>
      <xdr:row>16</xdr:row>
      <xdr:rowOff>89635</xdr:rowOff>
    </xdr:to>
    <xdr:sp macro="" textlink="">
      <xdr:nvSpPr>
        <xdr:cNvPr id="4" name="Rechthoekige toelichting 3"/>
        <xdr:cNvSpPr/>
      </xdr:nvSpPr>
      <xdr:spPr>
        <a:xfrm>
          <a:off x="7250206" y="2322967"/>
          <a:ext cx="2716305" cy="519393"/>
        </a:xfrm>
        <a:prstGeom prst="wedgeRectCallout">
          <a:avLst>
            <a:gd name="adj1" fmla="val 145983"/>
            <a:gd name="adj2" fmla="val 54877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3036794</xdr:colOff>
      <xdr:row>15</xdr:row>
      <xdr:rowOff>22400</xdr:rowOff>
    </xdr:from>
    <xdr:to>
      <xdr:col>5</xdr:col>
      <xdr:colOff>2476499</xdr:colOff>
      <xdr:row>18</xdr:row>
      <xdr:rowOff>56018</xdr:rowOff>
    </xdr:to>
    <xdr:sp macro="" textlink="">
      <xdr:nvSpPr>
        <xdr:cNvPr id="3" name="Rechthoekige toelichting 2"/>
        <xdr:cNvSpPr/>
      </xdr:nvSpPr>
      <xdr:spPr>
        <a:xfrm>
          <a:off x="7239000" y="3249694"/>
          <a:ext cx="2655793" cy="504265"/>
        </a:xfrm>
        <a:prstGeom prst="wedgeRectCallout">
          <a:avLst>
            <a:gd name="adj1" fmla="val 145983"/>
            <a:gd name="adj2" fmla="val 54877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3059206</xdr:colOff>
      <xdr:row>23</xdr:row>
      <xdr:rowOff>56017</xdr:rowOff>
    </xdr:from>
    <xdr:to>
      <xdr:col>5</xdr:col>
      <xdr:colOff>2498911</xdr:colOff>
      <xdr:row>26</xdr:row>
      <xdr:rowOff>89635</xdr:rowOff>
    </xdr:to>
    <xdr:sp macro="" textlink="">
      <xdr:nvSpPr>
        <xdr:cNvPr id="6" name="Rechthoekige toelichting 5"/>
        <xdr:cNvSpPr/>
      </xdr:nvSpPr>
      <xdr:spPr>
        <a:xfrm>
          <a:off x="7250206" y="2351542"/>
          <a:ext cx="2659155" cy="519393"/>
        </a:xfrm>
        <a:prstGeom prst="wedgeRectCallout">
          <a:avLst>
            <a:gd name="adj1" fmla="val 145983"/>
            <a:gd name="adj2" fmla="val 54877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3059206</xdr:colOff>
      <xdr:row>16</xdr:row>
      <xdr:rowOff>56017</xdr:rowOff>
    </xdr:from>
    <xdr:to>
      <xdr:col>5</xdr:col>
      <xdr:colOff>2498911</xdr:colOff>
      <xdr:row>19</xdr:row>
      <xdr:rowOff>89635</xdr:rowOff>
    </xdr:to>
    <xdr:sp macro="" textlink="">
      <xdr:nvSpPr>
        <xdr:cNvPr id="4" name="Rechthoekige toelichting 3"/>
        <xdr:cNvSpPr/>
      </xdr:nvSpPr>
      <xdr:spPr>
        <a:xfrm>
          <a:off x="7250206" y="5694817"/>
          <a:ext cx="2659155" cy="519393"/>
        </a:xfrm>
        <a:prstGeom prst="wedgeRectCallout">
          <a:avLst>
            <a:gd name="adj1" fmla="val 145983"/>
            <a:gd name="adj2" fmla="val 54877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3574676</xdr:colOff>
      <xdr:row>2</xdr:row>
      <xdr:rowOff>84605</xdr:rowOff>
    </xdr:from>
    <xdr:to>
      <xdr:col>5</xdr:col>
      <xdr:colOff>1329962</xdr:colOff>
      <xdr:row>3</xdr:row>
      <xdr:rowOff>255999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9376" y="618005"/>
          <a:ext cx="1496706" cy="438094"/>
        </a:xfrm>
        <a:prstGeom prst="rect">
          <a:avLst/>
        </a:prstGeom>
      </xdr:spPr>
    </xdr:pic>
    <xdr:clientData/>
  </xdr:twoCellAnchor>
  <xdr:twoCellAnchor>
    <xdr:from>
      <xdr:col>1</xdr:col>
      <xdr:colOff>2988</xdr:colOff>
      <xdr:row>7</xdr:row>
      <xdr:rowOff>5976</xdr:rowOff>
    </xdr:from>
    <xdr:to>
      <xdr:col>1</xdr:col>
      <xdr:colOff>6352988</xdr:colOff>
      <xdr:row>25</xdr:row>
      <xdr:rowOff>251012</xdr:rowOff>
    </xdr:to>
    <xdr:graphicFrame macro="">
      <xdr:nvGraphicFramePr>
        <xdr:cNvPr id="3" name="Grafiek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862853</xdr:colOff>
      <xdr:row>9</xdr:row>
      <xdr:rowOff>11206</xdr:rowOff>
    </xdr:from>
    <xdr:to>
      <xdr:col>1</xdr:col>
      <xdr:colOff>2364442</xdr:colOff>
      <xdr:row>14</xdr:row>
      <xdr:rowOff>123265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313" y="2236246"/>
          <a:ext cx="1501589" cy="186465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3081618</xdr:colOff>
      <xdr:row>12</xdr:row>
      <xdr:rowOff>67222</xdr:rowOff>
    </xdr:from>
    <xdr:to>
      <xdr:col>5</xdr:col>
      <xdr:colOff>2521323</xdr:colOff>
      <xdr:row>15</xdr:row>
      <xdr:rowOff>100840</xdr:rowOff>
    </xdr:to>
    <xdr:sp macro="" textlink="">
      <xdr:nvSpPr>
        <xdr:cNvPr id="4" name="Rechthoekige toelichting 3"/>
        <xdr:cNvSpPr/>
      </xdr:nvSpPr>
      <xdr:spPr>
        <a:xfrm>
          <a:off x="7283824" y="2767840"/>
          <a:ext cx="2655793" cy="504265"/>
        </a:xfrm>
        <a:prstGeom prst="wedgeRectCallout">
          <a:avLst>
            <a:gd name="adj1" fmla="val 145983"/>
            <a:gd name="adj2" fmla="val 54877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33619</xdr:colOff>
      <xdr:row>13</xdr:row>
      <xdr:rowOff>123265</xdr:rowOff>
    </xdr:from>
    <xdr:to>
      <xdr:col>5</xdr:col>
      <xdr:colOff>2767853</xdr:colOff>
      <xdr:row>16</xdr:row>
      <xdr:rowOff>134471</xdr:rowOff>
    </xdr:to>
    <xdr:sp macro="" textlink="">
      <xdr:nvSpPr>
        <xdr:cNvPr id="4" name="Rechthoekige toelichting 3"/>
        <xdr:cNvSpPr/>
      </xdr:nvSpPr>
      <xdr:spPr>
        <a:xfrm>
          <a:off x="7451913" y="2835089"/>
          <a:ext cx="2734234" cy="481853"/>
        </a:xfrm>
        <a:prstGeom prst="wedgeRectCallout">
          <a:avLst>
            <a:gd name="adj1" fmla="val 129432"/>
            <a:gd name="adj2" fmla="val -3055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3081618</xdr:colOff>
      <xdr:row>12</xdr:row>
      <xdr:rowOff>67222</xdr:rowOff>
    </xdr:from>
    <xdr:to>
      <xdr:col>5</xdr:col>
      <xdr:colOff>2521323</xdr:colOff>
      <xdr:row>15</xdr:row>
      <xdr:rowOff>100840</xdr:rowOff>
    </xdr:to>
    <xdr:sp macro="" textlink="">
      <xdr:nvSpPr>
        <xdr:cNvPr id="4" name="Rechthoekige toelichting 3"/>
        <xdr:cNvSpPr/>
      </xdr:nvSpPr>
      <xdr:spPr>
        <a:xfrm>
          <a:off x="7272618" y="2819947"/>
          <a:ext cx="2659155" cy="519393"/>
        </a:xfrm>
        <a:prstGeom prst="wedgeRectCallout">
          <a:avLst>
            <a:gd name="adj1" fmla="val 145983"/>
            <a:gd name="adj2" fmla="val 54877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3081618</xdr:colOff>
      <xdr:row>12</xdr:row>
      <xdr:rowOff>67222</xdr:rowOff>
    </xdr:from>
    <xdr:to>
      <xdr:col>5</xdr:col>
      <xdr:colOff>2521323</xdr:colOff>
      <xdr:row>15</xdr:row>
      <xdr:rowOff>100840</xdr:rowOff>
    </xdr:to>
    <xdr:sp macro="" textlink="">
      <xdr:nvSpPr>
        <xdr:cNvPr id="4" name="Rechthoekige toelichting 3"/>
        <xdr:cNvSpPr/>
      </xdr:nvSpPr>
      <xdr:spPr>
        <a:xfrm>
          <a:off x="7272618" y="2334172"/>
          <a:ext cx="2659155" cy="519393"/>
        </a:xfrm>
        <a:prstGeom prst="wedgeRectCallout">
          <a:avLst>
            <a:gd name="adj1" fmla="val 145983"/>
            <a:gd name="adj2" fmla="val 54877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33619</xdr:colOff>
      <xdr:row>21</xdr:row>
      <xdr:rowOff>89647</xdr:rowOff>
    </xdr:from>
    <xdr:to>
      <xdr:col>5</xdr:col>
      <xdr:colOff>2767853</xdr:colOff>
      <xdr:row>24</xdr:row>
      <xdr:rowOff>100853</xdr:rowOff>
    </xdr:to>
    <xdr:sp macro="" textlink="">
      <xdr:nvSpPr>
        <xdr:cNvPr id="4" name="Rechthoekige toelichting 3"/>
        <xdr:cNvSpPr/>
      </xdr:nvSpPr>
      <xdr:spPr>
        <a:xfrm>
          <a:off x="7444069" y="4061572"/>
          <a:ext cx="2734234" cy="496981"/>
        </a:xfrm>
        <a:prstGeom prst="wedgeRectCallout">
          <a:avLst>
            <a:gd name="adj1" fmla="val 129432"/>
            <a:gd name="adj2" fmla="val -3055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3081618</xdr:colOff>
      <xdr:row>13</xdr:row>
      <xdr:rowOff>67222</xdr:rowOff>
    </xdr:from>
    <xdr:to>
      <xdr:col>5</xdr:col>
      <xdr:colOff>2521323</xdr:colOff>
      <xdr:row>16</xdr:row>
      <xdr:rowOff>100840</xdr:rowOff>
    </xdr:to>
    <xdr:sp macro="" textlink="">
      <xdr:nvSpPr>
        <xdr:cNvPr id="4" name="Rechthoekige toelichting 3"/>
        <xdr:cNvSpPr/>
      </xdr:nvSpPr>
      <xdr:spPr>
        <a:xfrm>
          <a:off x="7272618" y="2334172"/>
          <a:ext cx="2659155" cy="519393"/>
        </a:xfrm>
        <a:prstGeom prst="wedgeRectCallout">
          <a:avLst>
            <a:gd name="adj1" fmla="val 145983"/>
            <a:gd name="adj2" fmla="val 54877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3059206</xdr:colOff>
      <xdr:row>14</xdr:row>
      <xdr:rowOff>67236</xdr:rowOff>
    </xdr:from>
    <xdr:to>
      <xdr:col>5</xdr:col>
      <xdr:colOff>2498911</xdr:colOff>
      <xdr:row>17</xdr:row>
      <xdr:rowOff>100854</xdr:rowOff>
    </xdr:to>
    <xdr:sp macro="" textlink="">
      <xdr:nvSpPr>
        <xdr:cNvPr id="2" name="Rechthoekige toelichting 1"/>
        <xdr:cNvSpPr/>
      </xdr:nvSpPr>
      <xdr:spPr>
        <a:xfrm>
          <a:off x="7082118" y="2767854"/>
          <a:ext cx="2947146" cy="504265"/>
        </a:xfrm>
        <a:prstGeom prst="wedgeRectCallout">
          <a:avLst>
            <a:gd name="adj1" fmla="val 145983"/>
            <a:gd name="adj2" fmla="val 54877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33619</xdr:colOff>
      <xdr:row>14</xdr:row>
      <xdr:rowOff>56028</xdr:rowOff>
    </xdr:from>
    <xdr:to>
      <xdr:col>5</xdr:col>
      <xdr:colOff>2767853</xdr:colOff>
      <xdr:row>17</xdr:row>
      <xdr:rowOff>33617</xdr:rowOff>
    </xdr:to>
    <xdr:sp macro="" textlink="">
      <xdr:nvSpPr>
        <xdr:cNvPr id="2" name="Rechthoekige toelichting 1"/>
        <xdr:cNvSpPr/>
      </xdr:nvSpPr>
      <xdr:spPr>
        <a:xfrm>
          <a:off x="7451913" y="2924734"/>
          <a:ext cx="2734234" cy="448236"/>
        </a:xfrm>
        <a:prstGeom prst="wedgeRectCallout">
          <a:avLst>
            <a:gd name="adj1" fmla="val 135990"/>
            <a:gd name="adj2" fmla="val 41544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3126441</xdr:colOff>
      <xdr:row>12</xdr:row>
      <xdr:rowOff>54911</xdr:rowOff>
    </xdr:from>
    <xdr:to>
      <xdr:col>5</xdr:col>
      <xdr:colOff>2644587</xdr:colOff>
      <xdr:row>15</xdr:row>
      <xdr:rowOff>47625</xdr:rowOff>
    </xdr:to>
    <xdr:sp macro="" textlink="">
      <xdr:nvSpPr>
        <xdr:cNvPr id="2" name="Rechthoekige toelichting 1"/>
        <xdr:cNvSpPr/>
      </xdr:nvSpPr>
      <xdr:spPr>
        <a:xfrm>
          <a:off x="7328647" y="2139205"/>
          <a:ext cx="2790264" cy="463361"/>
        </a:xfrm>
        <a:prstGeom prst="wedgeRectCallout">
          <a:avLst>
            <a:gd name="adj1" fmla="val 114132"/>
            <a:gd name="adj2" fmla="val 26249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33619</xdr:colOff>
      <xdr:row>12</xdr:row>
      <xdr:rowOff>89647</xdr:rowOff>
    </xdr:from>
    <xdr:to>
      <xdr:col>5</xdr:col>
      <xdr:colOff>2767853</xdr:colOff>
      <xdr:row>15</xdr:row>
      <xdr:rowOff>100853</xdr:rowOff>
    </xdr:to>
    <xdr:sp macro="" textlink="">
      <xdr:nvSpPr>
        <xdr:cNvPr id="2" name="Rechthoekige toelichting 1"/>
        <xdr:cNvSpPr/>
      </xdr:nvSpPr>
      <xdr:spPr>
        <a:xfrm>
          <a:off x="7444069" y="4061572"/>
          <a:ext cx="2734234" cy="496981"/>
        </a:xfrm>
        <a:prstGeom prst="wedgeRectCallout">
          <a:avLst>
            <a:gd name="adj1" fmla="val 129432"/>
            <a:gd name="adj2" fmla="val -3055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3115235</xdr:colOff>
      <xdr:row>14</xdr:row>
      <xdr:rowOff>56033</xdr:rowOff>
    </xdr:from>
    <xdr:to>
      <xdr:col>5</xdr:col>
      <xdr:colOff>2633381</xdr:colOff>
      <xdr:row>17</xdr:row>
      <xdr:rowOff>89650</xdr:rowOff>
    </xdr:to>
    <xdr:sp macro="" textlink="">
      <xdr:nvSpPr>
        <xdr:cNvPr id="2" name="Rechthoekige toelichting 1"/>
        <xdr:cNvSpPr/>
      </xdr:nvSpPr>
      <xdr:spPr>
        <a:xfrm>
          <a:off x="7317441" y="3731562"/>
          <a:ext cx="2790264" cy="504264"/>
        </a:xfrm>
        <a:prstGeom prst="wedgeRectCallout">
          <a:avLst>
            <a:gd name="adj1" fmla="val 143047"/>
            <a:gd name="adj2" fmla="val 65988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33619</xdr:colOff>
      <xdr:row>11</xdr:row>
      <xdr:rowOff>89647</xdr:rowOff>
    </xdr:from>
    <xdr:to>
      <xdr:col>5</xdr:col>
      <xdr:colOff>2767853</xdr:colOff>
      <xdr:row>14</xdr:row>
      <xdr:rowOff>100853</xdr:rowOff>
    </xdr:to>
    <xdr:sp macro="" textlink="">
      <xdr:nvSpPr>
        <xdr:cNvPr id="2" name="Rechthoekige toelichting 1"/>
        <xdr:cNvSpPr/>
      </xdr:nvSpPr>
      <xdr:spPr>
        <a:xfrm>
          <a:off x="7451913" y="2633382"/>
          <a:ext cx="2734234" cy="481853"/>
        </a:xfrm>
        <a:prstGeom prst="wedgeRectCallout">
          <a:avLst>
            <a:gd name="adj1" fmla="val 127793"/>
            <a:gd name="adj2" fmla="val -3055"/>
          </a:avLst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geval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geen korting wordt gegeven, kan hier een 0 (nul) worden ingevuld.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SPROW55/CFD_UG_HKT/Inkoop-UNIT/60-ONDERSTEUNING/604-FINANCE/STANDAARD%20MODELLEN/GUNNINGSMODELLEN/TOOL%20Superformule%202.0/TOOL%20Superformu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bprow18\vbprow18.USR\Dortp00\Mijn%20Documenten\Desktop\Uitgangspunten%20(vas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L20">
            <v>1.0526315789473684</v>
          </cell>
        </row>
        <row r="80">
          <cell r="J80">
            <v>0.9</v>
          </cell>
        </row>
      </sheetData>
      <sheetData sheetId="7">
        <row r="7">
          <cell r="B7" t="str">
            <v>Uw inschrijving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voer EMVI-kaders"/>
      <sheetName val=" EMVI-Superformule"/>
      <sheetName val="Grafiek EMVI-Superformule"/>
      <sheetName val="Versiebeheer"/>
      <sheetName val="TBV PRIJSMODEL (1)"/>
      <sheetName val="TBV PRIJSMODEL (2)"/>
      <sheetName val="HULP-velden"/>
      <sheetName val="Blad2"/>
    </sheetNames>
    <sheetDataSet>
      <sheetData sheetId="0" refreshError="1"/>
      <sheetData sheetId="1">
        <row r="20">
          <cell r="M20">
            <v>400</v>
          </cell>
        </row>
      </sheetData>
      <sheetData sheetId="2" refreshError="1"/>
      <sheetData sheetId="3" refreshError="1"/>
      <sheetData sheetId="4" refreshError="1"/>
      <sheetData sheetId="5"/>
      <sheetData sheetId="6">
        <row r="6">
          <cell r="C6">
            <v>200000</v>
          </cell>
        </row>
      </sheetData>
      <sheetData sheetId="7">
        <row r="8">
          <cell r="D8">
            <v>1.247219128924647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70" zoomScaleNormal="70" workbookViewId="0">
      <selection activeCell="D27" sqref="D27"/>
    </sheetView>
  </sheetViews>
  <sheetFormatPr defaultColWidth="0" defaultRowHeight="15" zeroHeight="1" x14ac:dyDescent="0.25"/>
  <cols>
    <col min="1" max="1" width="7" style="230" customWidth="1"/>
    <col min="2" max="2" width="26.85546875" style="230" customWidth="1"/>
    <col min="3" max="3" width="20.7109375" style="230" customWidth="1"/>
    <col min="4" max="4" width="13.42578125" style="230" customWidth="1"/>
    <col min="5" max="5" width="10.140625" style="230" customWidth="1"/>
    <col min="6" max="6" width="26.85546875" style="230" customWidth="1"/>
    <col min="7" max="7" width="27.5703125" style="268" customWidth="1"/>
    <col min="8" max="8" width="32.140625" style="268" customWidth="1"/>
    <col min="9" max="9" width="6.5703125" style="230" customWidth="1"/>
    <col min="10" max="10" width="9.140625" style="230" hidden="1" customWidth="1"/>
    <col min="11" max="11" width="13.42578125" style="230" hidden="1" customWidth="1"/>
    <col min="12" max="12" width="0" style="230" hidden="1" customWidth="1"/>
    <col min="13" max="16384" width="9.140625" style="230" hidden="1"/>
  </cols>
  <sheetData>
    <row r="1" spans="2:12" x14ac:dyDescent="0.25">
      <c r="G1" s="230"/>
      <c r="H1" s="230"/>
    </row>
    <row r="2" spans="2:12" x14ac:dyDescent="0.25">
      <c r="B2" s="231"/>
      <c r="C2" s="232"/>
      <c r="D2" s="232"/>
      <c r="E2" s="232"/>
      <c r="F2" s="232"/>
      <c r="G2" s="232"/>
      <c r="H2" s="232"/>
    </row>
    <row r="3" spans="2:12" ht="22.5" x14ac:dyDescent="0.25">
      <c r="B3" s="271" t="s">
        <v>1</v>
      </c>
      <c r="C3" s="271"/>
      <c r="D3" s="271"/>
      <c r="E3" s="232"/>
      <c r="F3" s="232"/>
      <c r="G3" s="232"/>
      <c r="H3" s="232"/>
    </row>
    <row r="4" spans="2:12" ht="18" x14ac:dyDescent="0.25">
      <c r="B4" s="272" t="s">
        <v>172</v>
      </c>
      <c r="C4" s="272"/>
      <c r="D4" s="272"/>
      <c r="E4" s="232"/>
      <c r="F4" s="232"/>
      <c r="G4" s="232"/>
      <c r="H4" s="232"/>
    </row>
    <row r="5" spans="2:12" ht="19.5" x14ac:dyDescent="0.25">
      <c r="B5" s="273" t="s">
        <v>2</v>
      </c>
      <c r="C5" s="273"/>
      <c r="D5" s="273"/>
      <c r="E5" s="232"/>
      <c r="F5" s="232"/>
      <c r="G5" s="232"/>
      <c r="H5" s="232"/>
      <c r="J5" s="276" t="s">
        <v>321</v>
      </c>
      <c r="K5" s="276"/>
      <c r="L5" s="276"/>
    </row>
    <row r="6" spans="2:12" x14ac:dyDescent="0.25">
      <c r="B6" s="274" t="s">
        <v>62</v>
      </c>
      <c r="C6" s="274"/>
      <c r="D6" s="274"/>
      <c r="E6" s="232"/>
      <c r="F6" s="232"/>
      <c r="G6" s="232"/>
      <c r="H6" s="232"/>
      <c r="J6" s="276"/>
      <c r="K6" s="276"/>
      <c r="L6" s="276"/>
    </row>
    <row r="7" spans="2:12" x14ac:dyDescent="0.25">
      <c r="B7" s="233"/>
      <c r="C7" s="232"/>
      <c r="D7" s="232"/>
      <c r="E7" s="232"/>
      <c r="F7" s="232"/>
      <c r="G7" s="232"/>
      <c r="H7" s="232"/>
      <c r="J7" s="276"/>
      <c r="K7" s="276"/>
      <c r="L7" s="276"/>
    </row>
    <row r="8" spans="2:12" x14ac:dyDescent="0.25">
      <c r="B8" s="234" t="s">
        <v>3</v>
      </c>
      <c r="C8" s="275"/>
      <c r="D8" s="275"/>
      <c r="E8" s="232"/>
      <c r="F8" s="232"/>
      <c r="G8" s="232"/>
      <c r="H8" s="232"/>
      <c r="J8" s="276"/>
      <c r="K8" s="276"/>
      <c r="L8" s="276"/>
    </row>
    <row r="9" spans="2:12" x14ac:dyDescent="0.25">
      <c r="B9" s="235"/>
      <c r="C9" s="232"/>
      <c r="D9" s="232"/>
      <c r="E9" s="232"/>
      <c r="F9" s="232"/>
      <c r="G9" s="232"/>
      <c r="H9" s="232"/>
    </row>
    <row r="10" spans="2:12" x14ac:dyDescent="0.25">
      <c r="G10" s="230"/>
      <c r="H10" s="230"/>
    </row>
    <row r="11" spans="2:12" x14ac:dyDescent="0.25">
      <c r="G11" s="230"/>
      <c r="H11" s="230"/>
    </row>
    <row r="12" spans="2:12" ht="38.25" x14ac:dyDescent="0.25">
      <c r="B12" s="236" t="s">
        <v>173</v>
      </c>
      <c r="C12" s="236" t="s">
        <v>227</v>
      </c>
      <c r="D12" s="236" t="s">
        <v>226</v>
      </c>
      <c r="E12" s="236" t="s">
        <v>152</v>
      </c>
      <c r="F12" s="237" t="s">
        <v>228</v>
      </c>
      <c r="G12" s="237" t="s">
        <v>229</v>
      </c>
      <c r="H12" s="237" t="s">
        <v>259</v>
      </c>
    </row>
    <row r="13" spans="2:12" x14ac:dyDescent="0.25">
      <c r="B13" s="238" t="s">
        <v>224</v>
      </c>
      <c r="C13" s="238" t="s">
        <v>225</v>
      </c>
      <c r="D13" s="239">
        <f>'BMC ARCTL'!H19</f>
        <v>0</v>
      </c>
      <c r="E13" s="240">
        <f>'BMC ARCTL'!H26</f>
        <v>0</v>
      </c>
      <c r="F13" s="241" t="s">
        <v>0</v>
      </c>
      <c r="G13" s="241" t="s">
        <v>0</v>
      </c>
      <c r="H13" s="242">
        <f>'BMC ARCTL'!J28</f>
        <v>1200000</v>
      </c>
    </row>
    <row r="14" spans="2:12" x14ac:dyDescent="0.25">
      <c r="B14" s="243" t="s">
        <v>131</v>
      </c>
      <c r="C14" s="243" t="s">
        <v>180</v>
      </c>
      <c r="D14" s="244">
        <f>'BMC Backtrack'!H18</f>
        <v>0</v>
      </c>
      <c r="E14" s="245" t="s">
        <v>0</v>
      </c>
      <c r="F14" s="246">
        <f>'BMC Backtrack'!J21</f>
        <v>0</v>
      </c>
      <c r="G14" s="241" t="s">
        <v>0</v>
      </c>
      <c r="H14" s="242">
        <f>SUM(F14)</f>
        <v>0</v>
      </c>
    </row>
    <row r="15" spans="2:12" x14ac:dyDescent="0.25">
      <c r="B15" s="238" t="s">
        <v>232</v>
      </c>
      <c r="C15" s="238" t="s">
        <v>225</v>
      </c>
      <c r="D15" s="239">
        <f>'DB-IP'!H16</f>
        <v>0</v>
      </c>
      <c r="E15" s="240" t="s">
        <v>0</v>
      </c>
      <c r="F15" s="241" t="s">
        <v>0</v>
      </c>
      <c r="G15" s="241" t="s">
        <v>0</v>
      </c>
      <c r="H15" s="242">
        <f>'DB-IP'!J19</f>
        <v>1000</v>
      </c>
    </row>
    <row r="16" spans="2:12" x14ac:dyDescent="0.25">
      <c r="B16" s="238" t="s">
        <v>267</v>
      </c>
      <c r="C16" s="238" t="s">
        <v>233</v>
      </c>
      <c r="D16" s="239">
        <f>'IBM DB2'!H16</f>
        <v>0</v>
      </c>
      <c r="E16" s="247"/>
      <c r="F16" s="248">
        <f>'IBM DB2'!J19</f>
        <v>0</v>
      </c>
      <c r="G16" s="248">
        <f>'IBM DB2'!K19</f>
        <v>0</v>
      </c>
      <c r="H16" s="242">
        <f>'IBM DB2'!K22</f>
        <v>0</v>
      </c>
    </row>
    <row r="17" spans="2:8" x14ac:dyDescent="0.25">
      <c r="B17" s="238" t="s">
        <v>187</v>
      </c>
      <c r="C17" s="238" t="s">
        <v>225</v>
      </c>
      <c r="D17" s="239">
        <f>'IBM DB2Connect'!H19</f>
        <v>0</v>
      </c>
      <c r="E17" s="240"/>
      <c r="F17" s="241" t="s">
        <v>0</v>
      </c>
      <c r="G17" s="241" t="s">
        <v>0</v>
      </c>
      <c r="H17" s="242">
        <f>'IBM DB2Connect'!J22</f>
        <v>350000</v>
      </c>
    </row>
    <row r="18" spans="2:8" x14ac:dyDescent="0.25">
      <c r="B18" s="238" t="s">
        <v>266</v>
      </c>
      <c r="C18" s="238" t="s">
        <v>233</v>
      </c>
      <c r="D18" s="239">
        <f>'IBM ECM'!H15</f>
        <v>0</v>
      </c>
      <c r="E18" s="247"/>
      <c r="F18" s="248">
        <f>'IBM ECM'!J18</f>
        <v>0</v>
      </c>
      <c r="G18" s="248">
        <f>'IBM ECM'!K18</f>
        <v>0</v>
      </c>
      <c r="H18" s="242">
        <f>'IBM ECM'!K21</f>
        <v>0</v>
      </c>
    </row>
    <row r="19" spans="2:8" x14ac:dyDescent="0.25">
      <c r="B19" s="238" t="s">
        <v>174</v>
      </c>
      <c r="C19" s="238" t="s">
        <v>233</v>
      </c>
      <c r="D19" s="239">
        <f>'IBM MIH'!H24</f>
        <v>0</v>
      </c>
      <c r="E19" s="240"/>
      <c r="F19" s="248">
        <f>'IBM MIH'!J27</f>
        <v>0</v>
      </c>
      <c r="G19" s="248">
        <f>'IBM MIH'!K27</f>
        <v>0</v>
      </c>
      <c r="H19" s="242">
        <f>'IBM MIH'!K30</f>
        <v>0</v>
      </c>
    </row>
    <row r="20" spans="2:8" x14ac:dyDescent="0.25">
      <c r="B20" s="238" t="s">
        <v>265</v>
      </c>
      <c r="C20" s="238" t="s">
        <v>233</v>
      </c>
      <c r="D20" s="239">
        <f>'IBM Watson'!H15</f>
        <v>0</v>
      </c>
      <c r="E20" s="247"/>
      <c r="F20" s="248">
        <f>'IBM Watson'!J18</f>
        <v>0</v>
      </c>
      <c r="G20" s="248">
        <f>'IBM Watson'!K18</f>
        <v>0</v>
      </c>
      <c r="H20" s="242">
        <f>'IBM Watson'!K21</f>
        <v>0</v>
      </c>
    </row>
    <row r="21" spans="2:8" x14ac:dyDescent="0.25">
      <c r="B21" s="238" t="s">
        <v>179</v>
      </c>
      <c r="C21" s="238" t="s">
        <v>233</v>
      </c>
      <c r="D21" s="239">
        <f>Mainstar!H16</f>
        <v>0</v>
      </c>
      <c r="E21" s="240"/>
      <c r="F21" s="248">
        <f>Mainstar!J19</f>
        <v>0</v>
      </c>
      <c r="G21" s="248">
        <f>Mainstar!K19</f>
        <v>0</v>
      </c>
      <c r="H21" s="242">
        <f>Mainstar!K22</f>
        <v>0</v>
      </c>
    </row>
    <row r="22" spans="2:8" x14ac:dyDescent="0.25">
      <c r="B22" s="238" t="s">
        <v>177</v>
      </c>
      <c r="C22" s="238" t="s">
        <v>225</v>
      </c>
      <c r="D22" s="239">
        <f>MariaDB!H17</f>
        <v>0</v>
      </c>
      <c r="E22" s="240"/>
      <c r="F22" s="241" t="s">
        <v>0</v>
      </c>
      <c r="G22" s="241" t="s">
        <v>0</v>
      </c>
      <c r="H22" s="242">
        <f>MariaDB!J20</f>
        <v>30000</v>
      </c>
    </row>
    <row r="23" spans="2:8" x14ac:dyDescent="0.25">
      <c r="B23" s="238" t="s">
        <v>163</v>
      </c>
      <c r="C23" s="238" t="s">
        <v>225</v>
      </c>
      <c r="D23" s="239">
        <f>Matomo!H17</f>
        <v>0</v>
      </c>
      <c r="E23" s="240"/>
      <c r="F23" s="241" t="s">
        <v>0</v>
      </c>
      <c r="G23" s="240"/>
      <c r="H23" s="242">
        <f>Matomo!J20</f>
        <v>45000</v>
      </c>
    </row>
    <row r="24" spans="2:8" x14ac:dyDescent="0.25">
      <c r="B24" s="238" t="s">
        <v>234</v>
      </c>
      <c r="C24" s="238" t="s">
        <v>233</v>
      </c>
      <c r="D24" s="239">
        <f>'MS EXT'!H16</f>
        <v>0</v>
      </c>
      <c r="E24" s="240"/>
      <c r="F24" s="248">
        <f>'MS EXT'!J19</f>
        <v>0</v>
      </c>
      <c r="G24" s="240"/>
      <c r="H24" s="242">
        <f>'MS EXT'!J19</f>
        <v>0</v>
      </c>
    </row>
    <row r="25" spans="2:8" x14ac:dyDescent="0.25">
      <c r="B25" s="238" t="s">
        <v>235</v>
      </c>
      <c r="C25" s="238" t="s">
        <v>225</v>
      </c>
      <c r="D25" s="239">
        <f>'MS SQL'!H18</f>
        <v>0</v>
      </c>
      <c r="E25" s="240"/>
      <c r="F25" s="241" t="s">
        <v>0</v>
      </c>
      <c r="G25" s="240"/>
      <c r="H25" s="242">
        <f>'MS SQL'!J21</f>
        <v>2200000</v>
      </c>
    </row>
    <row r="26" spans="2:8" x14ac:dyDescent="0.25">
      <c r="B26" s="238" t="s">
        <v>295</v>
      </c>
      <c r="C26" s="238" t="s">
        <v>233</v>
      </c>
      <c r="D26" s="239">
        <f>'Oracle Exadata (1)'!H17</f>
        <v>0</v>
      </c>
      <c r="E26" s="240"/>
      <c r="F26" s="248">
        <f>'Oracle Exadata (1)'!J20</f>
        <v>0</v>
      </c>
      <c r="G26" s="248">
        <f>'Oracle Exadata (1)'!K20</f>
        <v>0</v>
      </c>
      <c r="H26" s="242">
        <f>'Oracle Exadata (1)'!K25</f>
        <v>0</v>
      </c>
    </row>
    <row r="27" spans="2:8" x14ac:dyDescent="0.25">
      <c r="B27" s="238" t="s">
        <v>296</v>
      </c>
      <c r="C27" s="238" t="s">
        <v>225</v>
      </c>
      <c r="D27" s="239">
        <f>'Oracle Exadata (2)'!H28</f>
        <v>0</v>
      </c>
      <c r="E27" s="240"/>
      <c r="F27" s="241"/>
      <c r="G27" s="240"/>
      <c r="H27" s="242">
        <f>'Oracle Exadata (2)'!J31</f>
        <v>550000</v>
      </c>
    </row>
    <row r="28" spans="2:8" x14ac:dyDescent="0.25">
      <c r="B28" s="238" t="s">
        <v>112</v>
      </c>
      <c r="C28" s="238" t="s">
        <v>225</v>
      </c>
      <c r="D28" s="239">
        <f>Quark!H21</f>
        <v>0</v>
      </c>
      <c r="E28" s="240"/>
      <c r="F28" s="241" t="s">
        <v>0</v>
      </c>
      <c r="G28" s="240"/>
      <c r="H28" s="242">
        <f>Quark!J24</f>
        <v>260000</v>
      </c>
    </row>
    <row r="29" spans="2:8" x14ac:dyDescent="0.25">
      <c r="B29" s="238" t="s">
        <v>67</v>
      </c>
      <c r="C29" s="238" t="s">
        <v>225</v>
      </c>
      <c r="D29" s="239">
        <f>Readspeaker!H17</f>
        <v>0</v>
      </c>
      <c r="E29" s="240"/>
      <c r="F29" s="241" t="s">
        <v>0</v>
      </c>
      <c r="G29" s="240"/>
      <c r="H29" s="242">
        <f>Readspeaker!J20</f>
        <v>15000</v>
      </c>
    </row>
    <row r="30" spans="2:8" x14ac:dyDescent="0.25">
      <c r="B30" s="238" t="s">
        <v>236</v>
      </c>
      <c r="C30" s="238" t="s">
        <v>233</v>
      </c>
      <c r="D30" s="239">
        <f>'SAP BO &amp; HANA'!H17</f>
        <v>0</v>
      </c>
      <c r="E30" s="240">
        <f>'SAP BO &amp; HANA'!H23</f>
        <v>0</v>
      </c>
      <c r="F30" s="248">
        <f>'SAP BO &amp; HANA'!J20</f>
        <v>0</v>
      </c>
      <c r="G30" s="248">
        <f>'SAP BO &amp; HANA'!K20</f>
        <v>0</v>
      </c>
      <c r="H30" s="242">
        <f>'SAP BO &amp; HANA'!K30</f>
        <v>0</v>
      </c>
    </row>
    <row r="31" spans="2:8" x14ac:dyDescent="0.25">
      <c r="B31" s="238" t="s">
        <v>176</v>
      </c>
      <c r="C31" s="238" t="s">
        <v>225</v>
      </c>
      <c r="D31" s="239">
        <f>'SQL DD'!H17</f>
        <v>0</v>
      </c>
      <c r="E31" s="240"/>
      <c r="F31" s="241" t="s">
        <v>0</v>
      </c>
      <c r="G31" s="240"/>
      <c r="H31" s="242">
        <f>'SQL DD'!J20</f>
        <v>2800</v>
      </c>
    </row>
    <row r="32" spans="2:8" x14ac:dyDescent="0.25">
      <c r="B32" s="238" t="s">
        <v>175</v>
      </c>
      <c r="C32" s="238" t="s">
        <v>225</v>
      </c>
      <c r="D32" s="239">
        <f>'SQL DM'!H17</f>
        <v>0</v>
      </c>
      <c r="E32" s="240"/>
      <c r="F32" s="240"/>
      <c r="G32" s="240"/>
      <c r="H32" s="242">
        <f>'SQL DM'!J20</f>
        <v>2100</v>
      </c>
    </row>
    <row r="33" spans="2:11" x14ac:dyDescent="0.25">
      <c r="B33" s="238" t="s">
        <v>255</v>
      </c>
      <c r="C33" s="279" t="s">
        <v>233</v>
      </c>
      <c r="D33" s="281">
        <f>Tridion!H25</f>
        <v>0</v>
      </c>
      <c r="E33" s="283"/>
      <c r="F33" s="248">
        <f>Tridion!K28</f>
        <v>10</v>
      </c>
      <c r="G33" s="248">
        <f>Tridion!L28</f>
        <v>10</v>
      </c>
      <c r="H33" s="285">
        <f>Tridion!L31</f>
        <v>30</v>
      </c>
    </row>
    <row r="34" spans="2:11" x14ac:dyDescent="0.25">
      <c r="B34" s="238" t="s">
        <v>254</v>
      </c>
      <c r="C34" s="280"/>
      <c r="D34" s="282"/>
      <c r="E34" s="284"/>
      <c r="F34" s="248">
        <f>Tridion!J28</f>
        <v>10</v>
      </c>
      <c r="G34" s="240" t="s">
        <v>0</v>
      </c>
      <c r="H34" s="286"/>
    </row>
    <row r="35" spans="2:11" x14ac:dyDescent="0.25">
      <c r="B35" s="238" t="s">
        <v>178</v>
      </c>
      <c r="C35" s="238" t="s">
        <v>225</v>
      </c>
      <c r="D35" s="239">
        <f>WS_FTP!H18</f>
        <v>0</v>
      </c>
      <c r="E35" s="240"/>
      <c r="F35" s="240"/>
      <c r="G35" s="240"/>
      <c r="H35" s="242">
        <f>WS_FTP!J21</f>
        <v>1000</v>
      </c>
    </row>
    <row r="36" spans="2:11" x14ac:dyDescent="0.25">
      <c r="B36" s="249"/>
      <c r="C36" s="249"/>
      <c r="D36" s="250"/>
      <c r="E36" s="251"/>
      <c r="F36" s="251"/>
      <c r="G36" s="251"/>
      <c r="H36" s="251"/>
    </row>
    <row r="37" spans="2:11" x14ac:dyDescent="0.25">
      <c r="B37" s="252" t="s">
        <v>256</v>
      </c>
      <c r="C37" s="253"/>
      <c r="D37" s="250"/>
      <c r="E37" s="251"/>
      <c r="F37" s="251"/>
      <c r="G37" s="251"/>
      <c r="H37" s="248">
        <f>SUM(F16,G16,F18,G18,F19,G19,F20,G20,F21,G21,F24,F26,G26,F30,G30,F33,G33,F34)</f>
        <v>30</v>
      </c>
    </row>
    <row r="38" spans="2:11" x14ac:dyDescent="0.25">
      <c r="B38" s="254" t="s">
        <v>262</v>
      </c>
      <c r="C38" s="255"/>
      <c r="D38" s="250"/>
      <c r="E38" s="251"/>
      <c r="F38" s="251"/>
      <c r="G38" s="251"/>
      <c r="H38" s="246">
        <f>F14</f>
        <v>0</v>
      </c>
    </row>
    <row r="39" spans="2:11" x14ac:dyDescent="0.25">
      <c r="B39" s="277" t="s">
        <v>322</v>
      </c>
      <c r="C39" s="278"/>
      <c r="D39" s="250"/>
      <c r="E39" s="251"/>
      <c r="F39" s="251"/>
      <c r="G39" s="251"/>
      <c r="H39" s="242">
        <f>SUM(H13,H15,H17,H22,H23,H25,H27,H28,H29,H31,H32,H35)</f>
        <v>4656900</v>
      </c>
      <c r="I39" s="256"/>
    </row>
    <row r="40" spans="2:11" x14ac:dyDescent="0.25">
      <c r="G40" s="230"/>
      <c r="H40" s="230"/>
      <c r="K40" s="257"/>
    </row>
    <row r="41" spans="2:11" x14ac:dyDescent="0.25">
      <c r="B41" s="258" t="s">
        <v>303</v>
      </c>
      <c r="C41" s="259"/>
      <c r="D41" s="259"/>
      <c r="E41" s="260"/>
      <c r="F41" s="261">
        <f>SUM(F13:F35)</f>
        <v>20</v>
      </c>
      <c r="G41" s="262">
        <f>SUM(G13:G35)</f>
        <v>10</v>
      </c>
      <c r="H41" s="262">
        <f>SUM(H13:H35)</f>
        <v>4656930</v>
      </c>
    </row>
    <row r="42" spans="2:11" x14ac:dyDescent="0.25">
      <c r="G42" s="230"/>
      <c r="H42" s="230"/>
    </row>
    <row r="43" spans="2:11" x14ac:dyDescent="0.25">
      <c r="G43" s="230"/>
      <c r="H43" s="230"/>
    </row>
    <row r="44" spans="2:11" x14ac:dyDescent="0.25">
      <c r="B44" s="232"/>
      <c r="C44" s="232"/>
      <c r="D44" s="232"/>
      <c r="E44" s="232"/>
      <c r="F44" s="232"/>
      <c r="G44" s="232"/>
      <c r="H44" s="232"/>
    </row>
    <row r="45" spans="2:11" x14ac:dyDescent="0.25">
      <c r="B45" s="232"/>
      <c r="C45" s="232"/>
      <c r="D45" s="232"/>
      <c r="E45" s="232"/>
      <c r="F45" s="232"/>
      <c r="G45" s="232"/>
      <c r="H45" s="232"/>
    </row>
    <row r="46" spans="2:11" x14ac:dyDescent="0.25">
      <c r="B46" s="232"/>
      <c r="C46" s="232"/>
      <c r="D46" s="232"/>
      <c r="E46" s="232"/>
      <c r="F46" s="263" t="s">
        <v>263</v>
      </c>
      <c r="G46" s="270">
        <v>0</v>
      </c>
      <c r="H46" s="264">
        <f>G46*H41</f>
        <v>0</v>
      </c>
    </row>
    <row r="47" spans="2:11" x14ac:dyDescent="0.25">
      <c r="B47" s="232"/>
      <c r="C47" s="232"/>
      <c r="D47" s="232"/>
      <c r="E47" s="232"/>
      <c r="F47" s="232"/>
      <c r="G47" s="232"/>
      <c r="H47" s="232"/>
    </row>
    <row r="48" spans="2:11" x14ac:dyDescent="0.25">
      <c r="B48" s="232"/>
      <c r="C48" s="232"/>
      <c r="D48" s="232"/>
      <c r="E48" s="232"/>
      <c r="F48" s="232"/>
      <c r="G48" s="232"/>
      <c r="H48" s="232"/>
    </row>
    <row r="49" spans="1:8" x14ac:dyDescent="0.25">
      <c r="B49" s="232"/>
      <c r="C49" s="232"/>
      <c r="D49" s="232"/>
      <c r="E49" s="232"/>
      <c r="F49" s="232"/>
      <c r="G49" s="235" t="s">
        <v>264</v>
      </c>
      <c r="H49" s="264">
        <f>SUM(H41,H46)</f>
        <v>4656930</v>
      </c>
    </row>
    <row r="50" spans="1:8" x14ac:dyDescent="0.25">
      <c r="B50" s="232"/>
      <c r="C50" s="232"/>
      <c r="D50" s="232"/>
      <c r="E50" s="232"/>
      <c r="F50" s="232"/>
      <c r="G50" s="232"/>
      <c r="H50" s="232"/>
    </row>
    <row r="51" spans="1:8" ht="18" customHeight="1" x14ac:dyDescent="0.25">
      <c r="A51" s="265"/>
      <c r="B51" s="265"/>
      <c r="C51" s="265"/>
      <c r="D51" s="265"/>
      <c r="E51" s="265"/>
      <c r="F51" s="266"/>
      <c r="G51" s="267"/>
      <c r="H51" s="267"/>
    </row>
    <row r="52" spans="1:8" hidden="1" x14ac:dyDescent="0.25">
      <c r="A52" s="265"/>
      <c r="B52" s="265"/>
      <c r="C52" s="265"/>
      <c r="D52" s="265"/>
      <c r="E52" s="265"/>
      <c r="F52" s="265"/>
    </row>
    <row r="53" spans="1:8" hidden="1" x14ac:dyDescent="0.25">
      <c r="A53" s="265"/>
      <c r="B53" s="265"/>
      <c r="C53" s="265"/>
      <c r="D53" s="265"/>
      <c r="E53" s="265"/>
      <c r="F53" s="265"/>
    </row>
    <row r="54" spans="1:8" hidden="1" x14ac:dyDescent="0.25">
      <c r="A54" s="265"/>
      <c r="B54" s="265"/>
      <c r="C54" s="265"/>
      <c r="D54" s="265"/>
      <c r="E54" s="265"/>
      <c r="F54" s="265"/>
    </row>
    <row r="55" spans="1:8" hidden="1" x14ac:dyDescent="0.25">
      <c r="A55" s="265"/>
      <c r="B55" s="265"/>
      <c r="C55" s="265"/>
      <c r="D55" s="265"/>
      <c r="E55" s="265"/>
      <c r="F55" s="265"/>
    </row>
    <row r="56" spans="1:8" hidden="1" x14ac:dyDescent="0.25">
      <c r="A56" s="265"/>
      <c r="B56" s="265"/>
      <c r="C56" s="265"/>
      <c r="D56" s="265"/>
      <c r="E56" s="265"/>
      <c r="F56" s="265"/>
    </row>
    <row r="57" spans="1:8" hidden="1" x14ac:dyDescent="0.25"/>
    <row r="58" spans="1:8" hidden="1" x14ac:dyDescent="0.25">
      <c r="B58" s="269"/>
    </row>
  </sheetData>
  <sheetProtection algorithmName="SHA-512" hashValue="r6Tu5s1LbIbps7ySTtzAIQQTu1jbkVFBu9fADU+beN/3chuJqFunQ/qu9WqKZ8LdAKnnKtQOsppa7/cd0w7nrQ==" saltValue="X5k/kuhl655QBSM+JWs0bA==" spinCount="100000" sheet="1" objects="1" scenarios="1"/>
  <sortState ref="B15:B31">
    <sortCondition ref="B15"/>
  </sortState>
  <mergeCells count="11">
    <mergeCell ref="J5:L8"/>
    <mergeCell ref="B39:C39"/>
    <mergeCell ref="C33:C34"/>
    <mergeCell ref="D33:D34"/>
    <mergeCell ref="E33:E34"/>
    <mergeCell ref="H33:H34"/>
    <mergeCell ref="B3:D3"/>
    <mergeCell ref="B4:D4"/>
    <mergeCell ref="B5:D5"/>
    <mergeCell ref="B6:D6"/>
    <mergeCell ref="C8:D8"/>
  </mergeCells>
  <dataValidations count="1">
    <dataValidation type="decimal" operator="greaterThanOrEqual" allowBlank="1" showInputMessage="1" showErrorMessage="1" error="Een negatieve waarde is niet toegestaan; zie paragraaf 5.6 van het Beschrijvend document" sqref="G46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zoomScale="85" zoomScaleNormal="85" workbookViewId="0">
      <selection activeCell="H15" activeCellId="2" sqref="K11 J11 H15"/>
    </sheetView>
  </sheetViews>
  <sheetFormatPr defaultColWidth="9.140625" defaultRowHeight="12.75" zeroHeight="1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1" width="23.28515625" style="49" bestFit="1" customWidth="1"/>
    <col min="12" max="14" width="9.140625" style="49"/>
    <col min="15" max="15" width="24.7109375" style="49" customWidth="1"/>
    <col min="16" max="16384" width="9.140625" style="49"/>
  </cols>
  <sheetData>
    <row r="1" spans="2:11" x14ac:dyDescent="0.25"/>
    <row r="2" spans="2:11" x14ac:dyDescent="0.25">
      <c r="B2" s="90"/>
      <c r="C2" s="91"/>
      <c r="D2" s="91"/>
      <c r="E2" s="91"/>
      <c r="F2" s="92"/>
      <c r="G2" s="91"/>
      <c r="H2" s="91"/>
      <c r="I2" s="91"/>
      <c r="J2" s="91"/>
      <c r="K2" s="108"/>
    </row>
    <row r="3" spans="2:11" x14ac:dyDescent="0.25">
      <c r="B3" s="94" t="s">
        <v>195</v>
      </c>
      <c r="C3" s="95"/>
      <c r="D3" s="95"/>
      <c r="E3" s="95"/>
      <c r="F3" s="96"/>
      <c r="G3" s="97"/>
      <c r="H3" s="97"/>
      <c r="I3" s="97"/>
      <c r="J3" s="97"/>
      <c r="K3" s="109"/>
    </row>
    <row r="4" spans="2:11" x14ac:dyDescent="0.25">
      <c r="B4" s="94" t="s">
        <v>157</v>
      </c>
      <c r="C4" s="95"/>
      <c r="D4" s="95"/>
      <c r="E4" s="95"/>
      <c r="F4" s="96"/>
      <c r="G4" s="97"/>
      <c r="H4" s="97"/>
      <c r="I4" s="97"/>
      <c r="J4" s="97"/>
      <c r="K4" s="109"/>
    </row>
    <row r="5" spans="2:11" x14ac:dyDescent="0.25">
      <c r="B5" s="110"/>
      <c r="C5" s="111"/>
      <c r="D5" s="111"/>
      <c r="E5" s="111"/>
      <c r="F5" s="112"/>
      <c r="G5" s="111"/>
      <c r="H5" s="111"/>
      <c r="I5" s="111"/>
      <c r="J5" s="113"/>
      <c r="K5" s="114"/>
    </row>
    <row r="6" spans="2:11" x14ac:dyDescent="0.25">
      <c r="B6" s="60"/>
      <c r="C6" s="60"/>
      <c r="D6" s="60"/>
      <c r="E6" s="60"/>
      <c r="F6" s="61"/>
      <c r="G6" s="60"/>
      <c r="H6" s="60"/>
      <c r="I6" s="60"/>
      <c r="J6" s="62"/>
      <c r="K6" s="62"/>
    </row>
    <row r="7" spans="2:11" x14ac:dyDescent="0.25">
      <c r="B7" s="90"/>
      <c r="C7" s="91"/>
      <c r="D7" s="91"/>
      <c r="E7" s="91"/>
      <c r="F7" s="92"/>
      <c r="G7" s="91"/>
      <c r="H7" s="91"/>
      <c r="I7" s="91"/>
      <c r="J7" s="115" t="s">
        <v>4</v>
      </c>
      <c r="K7" s="93" t="s">
        <v>5</v>
      </c>
    </row>
    <row r="8" spans="2:11" x14ac:dyDescent="0.25">
      <c r="B8" s="94"/>
      <c r="C8" s="95"/>
      <c r="D8" s="95"/>
      <c r="E8" s="95"/>
      <c r="F8" s="96"/>
      <c r="G8" s="97"/>
      <c r="H8" s="97"/>
      <c r="I8" s="97"/>
      <c r="J8" s="116"/>
      <c r="K8" s="98"/>
    </row>
    <row r="9" spans="2:11" ht="38.25" x14ac:dyDescent="0.25">
      <c r="B9" s="63" t="s">
        <v>297</v>
      </c>
      <c r="C9" s="63" t="s">
        <v>149</v>
      </c>
      <c r="D9" s="63" t="s">
        <v>64</v>
      </c>
      <c r="E9" s="63" t="s">
        <v>6</v>
      </c>
      <c r="F9" s="63" t="s">
        <v>151</v>
      </c>
      <c r="G9" s="63" t="s">
        <v>7</v>
      </c>
      <c r="H9" s="64" t="s">
        <v>8</v>
      </c>
      <c r="I9" s="64" t="s">
        <v>9</v>
      </c>
      <c r="J9" s="117" t="s">
        <v>123</v>
      </c>
      <c r="K9" s="99" t="s">
        <v>124</v>
      </c>
    </row>
    <row r="10" spans="2:11" x14ac:dyDescent="0.25">
      <c r="B10" s="67"/>
      <c r="C10" s="67"/>
      <c r="D10" s="67"/>
      <c r="E10" s="67"/>
      <c r="F10" s="68"/>
      <c r="G10" s="67"/>
      <c r="H10" s="67"/>
      <c r="I10" s="67"/>
      <c r="J10" s="67"/>
      <c r="K10" s="67"/>
    </row>
    <row r="11" spans="2:11" ht="45" customHeight="1" x14ac:dyDescent="0.25">
      <c r="B11" s="103" t="s">
        <v>10</v>
      </c>
      <c r="C11" s="103" t="s">
        <v>10</v>
      </c>
      <c r="D11" s="71" t="s">
        <v>63</v>
      </c>
      <c r="E11" s="132" t="s">
        <v>65</v>
      </c>
      <c r="F11" s="72" t="s">
        <v>139</v>
      </c>
      <c r="G11" s="73" t="s">
        <v>14</v>
      </c>
      <c r="H11" s="105">
        <v>2</v>
      </c>
      <c r="I11" s="73" t="s">
        <v>76</v>
      </c>
      <c r="J11" s="89">
        <v>0</v>
      </c>
      <c r="K11" s="89">
        <v>0</v>
      </c>
    </row>
    <row r="12" spans="2:11" s="122" customFormat="1" x14ac:dyDescent="0.25">
      <c r="G12" s="3" t="s">
        <v>153</v>
      </c>
      <c r="J12" s="80">
        <f>SUM(J11:J11)</f>
        <v>0</v>
      </c>
      <c r="K12" s="80">
        <f>SUM(K11:K11)</f>
        <v>0</v>
      </c>
    </row>
    <row r="13" spans="2:11" s="122" customFormat="1" x14ac:dyDescent="0.25">
      <c r="B13" s="106"/>
      <c r="C13" s="106"/>
      <c r="G13" s="123"/>
    </row>
    <row r="14" spans="2:11" x14ac:dyDescent="0.25">
      <c r="B14" s="107"/>
      <c r="C14" s="107"/>
    </row>
    <row r="15" spans="2:11" ht="12.75" customHeight="1" x14ac:dyDescent="0.25">
      <c r="G15" s="3" t="s">
        <v>154</v>
      </c>
      <c r="H15" s="88">
        <v>0</v>
      </c>
      <c r="J15" s="80">
        <f>H15*J12</f>
        <v>0</v>
      </c>
      <c r="K15" s="80">
        <f>H15*K12</f>
        <v>0</v>
      </c>
    </row>
    <row r="16" spans="2:11" ht="12.75" customHeight="1" x14ac:dyDescent="0.25"/>
    <row r="17" spans="3:11" x14ac:dyDescent="0.25"/>
    <row r="18" spans="3:11" x14ac:dyDescent="0.25">
      <c r="G18" s="3" t="s">
        <v>230</v>
      </c>
      <c r="J18" s="80">
        <f>J12-J15</f>
        <v>0</v>
      </c>
      <c r="K18" s="80">
        <f>K12-K15</f>
        <v>0</v>
      </c>
    </row>
    <row r="19" spans="3:11" x14ac:dyDescent="0.25"/>
    <row r="20" spans="3:11" x14ac:dyDescent="0.25"/>
    <row r="21" spans="3:11" ht="21.75" customHeight="1" x14ac:dyDescent="0.25">
      <c r="G21" s="3" t="s">
        <v>258</v>
      </c>
      <c r="K21" s="80">
        <f>SUM(J18,K18)</f>
        <v>0</v>
      </c>
    </row>
    <row r="22" spans="3:11" x14ac:dyDescent="0.25"/>
    <row r="23" spans="3:11" x14ac:dyDescent="0.25"/>
    <row r="24" spans="3:11" x14ac:dyDescent="0.25"/>
    <row r="25" spans="3:11" x14ac:dyDescent="0.25"/>
    <row r="26" spans="3:11" hidden="1" x14ac:dyDescent="0.25">
      <c r="C26" s="87"/>
      <c r="D26" s="87"/>
    </row>
  </sheetData>
  <sheetProtection algorithmName="SHA-512" hashValue="7Y/PhLcdE0BkiTPOShUZ6nZihLYe6F68juaYWG3IHz0UHUKv2vQc//LXup48V/eefHyWC8256usMDR0HNllFtg==" saltValue="z7KkqUGNV1xbZpOD68Rcc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3"/>
  <sheetViews>
    <sheetView showGridLines="0" zoomScale="85" zoomScaleNormal="85" workbookViewId="0">
      <selection activeCell="G37" sqref="G37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1" width="23.28515625" style="49" bestFit="1" customWidth="1"/>
    <col min="12" max="14" width="9.140625" style="49"/>
    <col min="15" max="15" width="24.7109375" style="49" customWidth="1"/>
    <col min="16" max="16384" width="9.140625" style="49"/>
  </cols>
  <sheetData>
    <row r="2" spans="2:11" x14ac:dyDescent="0.25">
      <c r="B2" s="90"/>
      <c r="C2" s="91"/>
      <c r="D2" s="91"/>
      <c r="E2" s="91"/>
      <c r="F2" s="92"/>
      <c r="G2" s="91"/>
      <c r="H2" s="91"/>
      <c r="I2" s="91"/>
      <c r="J2" s="91"/>
      <c r="K2" s="108"/>
    </row>
    <row r="3" spans="2:11" x14ac:dyDescent="0.25">
      <c r="B3" s="94" t="s">
        <v>195</v>
      </c>
      <c r="C3" s="95"/>
      <c r="D3" s="95"/>
      <c r="E3" s="95"/>
      <c r="F3" s="96"/>
      <c r="G3" s="97"/>
      <c r="H3" s="97"/>
      <c r="I3" s="97"/>
      <c r="J3" s="97"/>
      <c r="K3" s="109"/>
    </row>
    <row r="4" spans="2:11" x14ac:dyDescent="0.25">
      <c r="B4" s="94" t="s">
        <v>157</v>
      </c>
      <c r="C4" s="95"/>
      <c r="D4" s="95"/>
      <c r="E4" s="95"/>
      <c r="F4" s="96"/>
      <c r="G4" s="97"/>
      <c r="H4" s="97"/>
      <c r="I4" s="97"/>
      <c r="J4" s="97"/>
      <c r="K4" s="109"/>
    </row>
    <row r="5" spans="2:11" x14ac:dyDescent="0.25">
      <c r="B5" s="110"/>
      <c r="C5" s="111"/>
      <c r="D5" s="111"/>
      <c r="E5" s="111"/>
      <c r="F5" s="112"/>
      <c r="G5" s="111"/>
      <c r="H5" s="111"/>
      <c r="I5" s="111"/>
      <c r="J5" s="113"/>
      <c r="K5" s="114"/>
    </row>
    <row r="6" spans="2:11" x14ac:dyDescent="0.25">
      <c r="B6" s="60"/>
      <c r="C6" s="60"/>
      <c r="D6" s="60"/>
      <c r="E6" s="60"/>
      <c r="F6" s="61"/>
      <c r="G6" s="60"/>
      <c r="H6" s="60"/>
      <c r="I6" s="60"/>
      <c r="J6" s="62"/>
      <c r="K6" s="62"/>
    </row>
    <row r="7" spans="2:11" x14ac:dyDescent="0.25">
      <c r="B7" s="90"/>
      <c r="C7" s="91"/>
      <c r="D7" s="91"/>
      <c r="E7" s="91"/>
      <c r="F7" s="92"/>
      <c r="G7" s="91"/>
      <c r="H7" s="91"/>
      <c r="I7" s="91"/>
      <c r="J7" s="115" t="s">
        <v>4</v>
      </c>
      <c r="K7" s="93" t="s">
        <v>5</v>
      </c>
    </row>
    <row r="8" spans="2:11" x14ac:dyDescent="0.25">
      <c r="B8" s="94"/>
      <c r="C8" s="95"/>
      <c r="D8" s="95"/>
      <c r="E8" s="95"/>
      <c r="F8" s="96"/>
      <c r="G8" s="97"/>
      <c r="H8" s="97"/>
      <c r="I8" s="97"/>
      <c r="J8" s="116"/>
      <c r="K8" s="98"/>
    </row>
    <row r="9" spans="2:11" ht="38.25" x14ac:dyDescent="0.25">
      <c r="B9" s="63" t="s">
        <v>297</v>
      </c>
      <c r="C9" s="63" t="s">
        <v>149</v>
      </c>
      <c r="D9" s="63" t="s">
        <v>64</v>
      </c>
      <c r="E9" s="63" t="s">
        <v>6</v>
      </c>
      <c r="F9" s="63" t="s">
        <v>151</v>
      </c>
      <c r="G9" s="63" t="s">
        <v>7</v>
      </c>
      <c r="H9" s="64" t="s">
        <v>8</v>
      </c>
      <c r="I9" s="64" t="s">
        <v>9</v>
      </c>
      <c r="J9" s="117" t="s">
        <v>123</v>
      </c>
      <c r="K9" s="99" t="s">
        <v>124</v>
      </c>
    </row>
    <row r="10" spans="2:11" x14ac:dyDescent="0.25">
      <c r="B10" s="67"/>
      <c r="C10" s="67"/>
      <c r="D10" s="67"/>
      <c r="E10" s="67"/>
      <c r="F10" s="68"/>
      <c r="G10" s="67"/>
      <c r="H10" s="67"/>
      <c r="I10" s="67"/>
      <c r="J10" s="67"/>
      <c r="K10" s="67"/>
    </row>
    <row r="11" spans="2:11" x14ac:dyDescent="0.25">
      <c r="B11" s="103" t="s">
        <v>168</v>
      </c>
      <c r="C11" s="103" t="s">
        <v>168</v>
      </c>
      <c r="D11" s="71" t="s">
        <v>113</v>
      </c>
      <c r="E11" s="132" t="s">
        <v>148</v>
      </c>
      <c r="F11" s="72" t="s">
        <v>138</v>
      </c>
      <c r="G11" s="73" t="s">
        <v>167</v>
      </c>
      <c r="H11" s="105">
        <v>1</v>
      </c>
      <c r="I11" s="73" t="s">
        <v>94</v>
      </c>
      <c r="J11" s="89">
        <v>0</v>
      </c>
      <c r="K11" s="89">
        <v>0</v>
      </c>
    </row>
    <row r="12" spans="2:11" x14ac:dyDescent="0.25">
      <c r="G12" s="3" t="s">
        <v>153</v>
      </c>
      <c r="J12" s="80">
        <f>SUM(J11:J11)</f>
        <v>0</v>
      </c>
      <c r="K12" s="80">
        <f>SUM(K11:K11)</f>
        <v>0</v>
      </c>
    </row>
    <row r="14" spans="2:11" x14ac:dyDescent="0.25">
      <c r="B14" s="106"/>
    </row>
    <row r="15" spans="2:11" x14ac:dyDescent="0.25">
      <c r="B15" s="106"/>
    </row>
    <row r="16" spans="2:11" x14ac:dyDescent="0.25">
      <c r="B16" s="106"/>
      <c r="G16" s="3" t="s">
        <v>154</v>
      </c>
      <c r="H16" s="88">
        <v>0</v>
      </c>
      <c r="J16" s="80">
        <f>H16*J11</f>
        <v>0</v>
      </c>
      <c r="K16" s="80">
        <f>H16*K11</f>
        <v>0</v>
      </c>
    </row>
    <row r="17" spans="2:13" x14ac:dyDescent="0.25">
      <c r="B17" s="106"/>
    </row>
    <row r="18" spans="2:13" x14ac:dyDescent="0.25">
      <c r="B18" s="106"/>
    </row>
    <row r="19" spans="2:13" x14ac:dyDescent="0.25">
      <c r="G19" s="2" t="s">
        <v>230</v>
      </c>
      <c r="J19" s="80">
        <f>J11-J16</f>
        <v>0</v>
      </c>
      <c r="K19" s="80">
        <f>K11-K16</f>
        <v>0</v>
      </c>
    </row>
    <row r="22" spans="2:13" x14ac:dyDescent="0.25">
      <c r="G22" s="3" t="s">
        <v>258</v>
      </c>
      <c r="K22" s="80">
        <f>SUM(J19,K19)</f>
        <v>0</v>
      </c>
    </row>
    <row r="26" spans="2:13" x14ac:dyDescent="0.25">
      <c r="C26" s="87"/>
      <c r="D26" s="87"/>
    </row>
    <row r="28" spans="2:13" ht="27" x14ac:dyDescent="0.25">
      <c r="B28" s="86"/>
    </row>
    <row r="29" spans="2:13" x14ac:dyDescent="0.25">
      <c r="E29" s="147"/>
      <c r="F29" s="147"/>
      <c r="G29" s="147"/>
      <c r="H29" s="147"/>
      <c r="I29" s="147"/>
      <c r="J29" s="147"/>
      <c r="K29" s="147"/>
      <c r="L29" s="147"/>
      <c r="M29" s="147"/>
    </row>
    <row r="30" spans="2:13" x14ac:dyDescent="0.25">
      <c r="E30" s="147"/>
      <c r="F30" s="147"/>
      <c r="G30" s="147"/>
      <c r="H30" s="147"/>
      <c r="I30" s="147"/>
      <c r="J30" s="147"/>
      <c r="K30" s="147"/>
      <c r="L30" s="147"/>
      <c r="M30" s="147"/>
    </row>
    <row r="31" spans="2:13" x14ac:dyDescent="0.25">
      <c r="E31" s="147"/>
      <c r="F31" s="147"/>
      <c r="G31" s="147"/>
      <c r="H31" s="147"/>
      <c r="I31" s="147"/>
      <c r="J31" s="147"/>
      <c r="K31" s="147"/>
      <c r="L31" s="147"/>
      <c r="M31" s="147"/>
    </row>
    <row r="32" spans="2:13" x14ac:dyDescent="0.25">
      <c r="E32" s="147"/>
      <c r="F32" s="147"/>
      <c r="G32" s="147"/>
      <c r="H32" s="147"/>
      <c r="I32" s="147"/>
      <c r="J32" s="147"/>
      <c r="K32" s="147"/>
      <c r="L32" s="147"/>
      <c r="M32" s="147"/>
    </row>
    <row r="33" spans="5:13" x14ac:dyDescent="0.25">
      <c r="E33" s="147"/>
      <c r="F33" s="147"/>
      <c r="G33" s="147"/>
      <c r="H33" s="147"/>
      <c r="I33" s="147"/>
      <c r="J33" s="147"/>
      <c r="K33" s="147"/>
      <c r="L33" s="147"/>
      <c r="M33" s="147"/>
    </row>
    <row r="34" spans="5:13" x14ac:dyDescent="0.25">
      <c r="E34" s="147"/>
      <c r="F34" s="147"/>
      <c r="G34" s="147"/>
      <c r="H34" s="147"/>
      <c r="I34" s="147"/>
      <c r="J34" s="147"/>
      <c r="K34" s="147"/>
      <c r="L34" s="147"/>
      <c r="M34" s="147"/>
    </row>
    <row r="35" spans="5:13" x14ac:dyDescent="0.25">
      <c r="J35" s="147"/>
    </row>
    <row r="36" spans="5:13" x14ac:dyDescent="0.25">
      <c r="J36" s="147"/>
    </row>
    <row r="37" spans="5:13" x14ac:dyDescent="0.25">
      <c r="J37" s="147"/>
    </row>
    <row r="38" spans="5:13" x14ac:dyDescent="0.25">
      <c r="J38" s="147"/>
    </row>
    <row r="39" spans="5:13" x14ac:dyDescent="0.25">
      <c r="J39" s="147"/>
    </row>
    <row r="40" spans="5:13" x14ac:dyDescent="0.25">
      <c r="J40" s="147"/>
    </row>
    <row r="41" spans="5:13" x14ac:dyDescent="0.25">
      <c r="J41" s="147"/>
    </row>
    <row r="42" spans="5:13" x14ac:dyDescent="0.25">
      <c r="J42" s="147"/>
    </row>
    <row r="43" spans="5:13" x14ac:dyDescent="0.25">
      <c r="J43" s="147"/>
    </row>
    <row r="44" spans="5:13" x14ac:dyDescent="0.25">
      <c r="J44" s="147"/>
    </row>
    <row r="45" spans="5:13" x14ac:dyDescent="0.25">
      <c r="J45" s="147"/>
    </row>
    <row r="46" spans="5:13" x14ac:dyDescent="0.25">
      <c r="J46" s="147"/>
    </row>
    <row r="47" spans="5:13" x14ac:dyDescent="0.25">
      <c r="J47" s="147"/>
    </row>
    <row r="48" spans="5:13" x14ac:dyDescent="0.25">
      <c r="J48" s="147"/>
    </row>
    <row r="49" spans="10:10" x14ac:dyDescent="0.25">
      <c r="J49" s="147"/>
    </row>
    <row r="50" spans="10:10" x14ac:dyDescent="0.25">
      <c r="J50" s="147"/>
    </row>
    <row r="51" spans="10:10" x14ac:dyDescent="0.25">
      <c r="J51" s="147"/>
    </row>
    <row r="52" spans="10:10" x14ac:dyDescent="0.25">
      <c r="J52" s="147"/>
    </row>
    <row r="53" spans="10:10" x14ac:dyDescent="0.25">
      <c r="J53" s="147"/>
    </row>
  </sheetData>
  <sheetProtection algorithmName="SHA-512" hashValue="MY9O2x02gthX3oH5PdfqQw9RK6r0+WgqSAuDozPtwZn042BCksqU+DqOoAC38F5P92MKz4WG/EMmGsL4fU+24Q==" saltValue="EbnG7T/JqsZ8xQOTaI569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5"/>
  <sheetViews>
    <sheetView showGridLines="0" zoomScale="85" zoomScaleNormal="85" workbookViewId="0">
      <selection activeCell="F32" sqref="F32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0" width="23.28515625" style="49" bestFit="1" customWidth="1"/>
    <col min="11" max="13" width="9.140625" style="49"/>
    <col min="14" max="14" width="24.7109375" style="49" customWidth="1"/>
    <col min="15" max="16384" width="9.140625" style="49"/>
  </cols>
  <sheetData>
    <row r="2" spans="2:10" x14ac:dyDescent="0.25">
      <c r="B2" s="45"/>
      <c r="C2" s="46"/>
      <c r="D2" s="46"/>
      <c r="E2" s="46"/>
      <c r="F2" s="47"/>
      <c r="G2" s="46"/>
      <c r="H2" s="46"/>
      <c r="I2" s="46"/>
      <c r="J2" s="48"/>
    </row>
    <row r="3" spans="2:10" x14ac:dyDescent="0.25">
      <c r="B3" s="50" t="s">
        <v>247</v>
      </c>
      <c r="C3" s="53"/>
      <c r="D3" s="53"/>
      <c r="E3" s="53"/>
      <c r="F3" s="52"/>
      <c r="G3" s="53"/>
      <c r="H3" s="53"/>
      <c r="I3" s="53"/>
      <c r="J3" s="54"/>
    </row>
    <row r="4" spans="2:10" x14ac:dyDescent="0.25">
      <c r="B4" s="50" t="s">
        <v>261</v>
      </c>
      <c r="C4" s="51"/>
      <c r="D4" s="51"/>
      <c r="E4" s="51"/>
      <c r="F4" s="52"/>
      <c r="G4" s="53"/>
      <c r="H4" s="53"/>
      <c r="I4" s="53"/>
      <c r="J4" s="54"/>
    </row>
    <row r="5" spans="2:10" x14ac:dyDescent="0.25">
      <c r="B5" s="50" t="s">
        <v>237</v>
      </c>
      <c r="C5" s="51"/>
      <c r="D5" s="51"/>
      <c r="E5" s="51"/>
      <c r="F5" s="52"/>
      <c r="G5" s="53"/>
      <c r="H5" s="53"/>
      <c r="I5" s="53"/>
      <c r="J5" s="54"/>
    </row>
    <row r="6" spans="2:10" x14ac:dyDescent="0.25">
      <c r="B6" s="56"/>
      <c r="C6" s="57"/>
      <c r="D6" s="57"/>
      <c r="E6" s="57"/>
      <c r="F6" s="58"/>
      <c r="G6" s="57"/>
      <c r="H6" s="57"/>
      <c r="I6" s="57"/>
      <c r="J6" s="59"/>
    </row>
    <row r="7" spans="2:10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0" x14ac:dyDescent="0.25">
      <c r="B8" s="90"/>
      <c r="C8" s="91"/>
      <c r="D8" s="91"/>
      <c r="E8" s="91"/>
      <c r="F8" s="92"/>
      <c r="G8" s="91"/>
      <c r="H8" s="91"/>
      <c r="I8" s="91"/>
      <c r="J8" s="148"/>
    </row>
    <row r="9" spans="2:10" x14ac:dyDescent="0.25">
      <c r="B9" s="110"/>
      <c r="C9" s="111"/>
      <c r="D9" s="111"/>
      <c r="E9" s="111"/>
      <c r="F9" s="127"/>
      <c r="G9" s="128"/>
      <c r="H9" s="128"/>
      <c r="I9" s="128"/>
      <c r="J9" s="114"/>
    </row>
    <row r="10" spans="2:10" ht="38.25" x14ac:dyDescent="0.25">
      <c r="B10" s="63" t="s">
        <v>297</v>
      </c>
      <c r="C10" s="130" t="s">
        <v>149</v>
      </c>
      <c r="D10" s="130" t="s">
        <v>64</v>
      </c>
      <c r="E10" s="130" t="s">
        <v>6</v>
      </c>
      <c r="F10" s="130" t="s">
        <v>151</v>
      </c>
      <c r="G10" s="130" t="s">
        <v>7</v>
      </c>
      <c r="H10" s="131" t="s">
        <v>8</v>
      </c>
      <c r="I10" s="131" t="s">
        <v>9</v>
      </c>
      <c r="J10" s="66" t="s">
        <v>298</v>
      </c>
    </row>
    <row r="11" spans="2:10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0" ht="25.5" x14ac:dyDescent="0.25">
      <c r="B12" s="103" t="s">
        <v>122</v>
      </c>
      <c r="C12" s="73" t="s">
        <v>69</v>
      </c>
      <c r="D12" s="71">
        <v>54287</v>
      </c>
      <c r="E12" s="132" t="s">
        <v>140</v>
      </c>
      <c r="F12" s="72" t="s">
        <v>138</v>
      </c>
      <c r="G12" s="73" t="s">
        <v>218</v>
      </c>
      <c r="H12" s="105">
        <v>2</v>
      </c>
      <c r="I12" s="73" t="s">
        <v>219</v>
      </c>
      <c r="J12" s="305">
        <v>30000</v>
      </c>
    </row>
    <row r="13" spans="2:10" x14ac:dyDescent="0.25">
      <c r="G13" s="3" t="s">
        <v>153</v>
      </c>
      <c r="J13" s="307"/>
    </row>
    <row r="15" spans="2:10" x14ac:dyDescent="0.25">
      <c r="B15" s="106"/>
      <c r="D15" s="106"/>
      <c r="E15" s="320"/>
      <c r="F15" s="320"/>
      <c r="G15" s="149"/>
      <c r="H15" s="106"/>
      <c r="I15" s="106"/>
      <c r="J15" s="106"/>
    </row>
    <row r="16" spans="2:10" x14ac:dyDescent="0.25">
      <c r="B16" s="106"/>
      <c r="D16" s="106"/>
      <c r="E16" s="321"/>
      <c r="F16" s="321"/>
      <c r="G16" s="146"/>
      <c r="H16" s="106"/>
      <c r="I16" s="106"/>
      <c r="J16" s="106"/>
    </row>
    <row r="17" spans="2:10" x14ac:dyDescent="0.25">
      <c r="B17" s="107"/>
      <c r="D17" s="106"/>
      <c r="E17" s="106"/>
      <c r="F17" s="106"/>
      <c r="G17" s="3" t="s">
        <v>154</v>
      </c>
      <c r="H17" s="88">
        <v>0</v>
      </c>
      <c r="I17" s="106"/>
      <c r="J17" s="80">
        <f>H17*J12</f>
        <v>0</v>
      </c>
    </row>
    <row r="18" spans="2:10" x14ac:dyDescent="0.25">
      <c r="B18" s="107"/>
      <c r="D18" s="106"/>
      <c r="E18" s="106"/>
      <c r="F18" s="106"/>
      <c r="G18" s="106"/>
      <c r="H18" s="106"/>
      <c r="I18" s="106"/>
      <c r="J18" s="106"/>
    </row>
    <row r="19" spans="2:10" x14ac:dyDescent="0.25">
      <c r="B19" s="106"/>
      <c r="D19" s="106"/>
      <c r="E19" s="106"/>
      <c r="F19" s="106"/>
      <c r="G19" s="106"/>
      <c r="H19" s="106"/>
      <c r="I19" s="106"/>
    </row>
    <row r="20" spans="2:10" x14ac:dyDescent="0.25">
      <c r="G20" s="3" t="s">
        <v>258</v>
      </c>
      <c r="J20" s="150">
        <f>J12-J17</f>
        <v>30000</v>
      </c>
    </row>
    <row r="22" spans="2:10" ht="27" x14ac:dyDescent="0.25">
      <c r="B22" s="86"/>
    </row>
    <row r="25" spans="2:10" x14ac:dyDescent="0.25">
      <c r="C25" s="87"/>
      <c r="D25" s="87"/>
    </row>
  </sheetData>
  <sheetProtection algorithmName="SHA-512" hashValue="eVrEKt/4yKi37NgIYwibTPEcSZN6zJqo/HME/XuOyzZvvGPGsVS2ohpP2++QfNlHErGZrymXy1qF0SfAVortHA==" saltValue="qohB5sgBawtqm2LZIrM+zQ==" spinCount="100000" sheet="1" objects="1" scenarios="1"/>
  <mergeCells count="3">
    <mergeCell ref="E15:F15"/>
    <mergeCell ref="E16:F16"/>
    <mergeCell ref="J12:J13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3"/>
  <sheetViews>
    <sheetView showGridLines="0" zoomScale="85" zoomScaleNormal="85" workbookViewId="0">
      <selection activeCell="F37" sqref="F37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9.140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0" width="23.28515625" style="49" bestFit="1" customWidth="1"/>
    <col min="11" max="13" width="9.140625" style="49"/>
    <col min="14" max="14" width="24.7109375" style="49" customWidth="1"/>
    <col min="15" max="16384" width="9.140625" style="49"/>
  </cols>
  <sheetData>
    <row r="2" spans="2:11" x14ac:dyDescent="0.25">
      <c r="B2" s="45"/>
      <c r="C2" s="46"/>
      <c r="D2" s="46"/>
      <c r="E2" s="46"/>
      <c r="F2" s="47"/>
      <c r="G2" s="46"/>
      <c r="H2" s="46"/>
      <c r="I2" s="46"/>
      <c r="J2" s="46"/>
    </row>
    <row r="3" spans="2:11" x14ac:dyDescent="0.25">
      <c r="B3" s="50" t="s">
        <v>248</v>
      </c>
      <c r="C3" s="53"/>
      <c r="D3" s="53"/>
      <c r="E3" s="53"/>
      <c r="F3" s="52"/>
      <c r="G3" s="53"/>
      <c r="H3" s="53"/>
      <c r="I3" s="53"/>
      <c r="J3" s="53"/>
    </row>
    <row r="4" spans="2:11" x14ac:dyDescent="0.25">
      <c r="B4" s="50" t="s">
        <v>261</v>
      </c>
      <c r="C4" s="51"/>
      <c r="D4" s="51"/>
      <c r="E4" s="51"/>
      <c r="F4" s="52"/>
      <c r="G4" s="53"/>
      <c r="H4" s="53"/>
      <c r="I4" s="53"/>
      <c r="J4" s="53"/>
    </row>
    <row r="5" spans="2:11" x14ac:dyDescent="0.25">
      <c r="B5" s="50" t="s">
        <v>238</v>
      </c>
      <c r="C5" s="51"/>
      <c r="D5" s="51"/>
      <c r="E5" s="51"/>
      <c r="F5" s="52"/>
      <c r="G5" s="53"/>
      <c r="H5" s="53"/>
      <c r="I5" s="53"/>
      <c r="J5" s="53"/>
    </row>
    <row r="6" spans="2:11" x14ac:dyDescent="0.25">
      <c r="B6" s="56"/>
      <c r="C6" s="57"/>
      <c r="D6" s="57"/>
      <c r="E6" s="57"/>
      <c r="F6" s="58"/>
      <c r="G6" s="57"/>
      <c r="H6" s="57"/>
      <c r="I6" s="57"/>
      <c r="J6" s="151"/>
    </row>
    <row r="7" spans="2:11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1" x14ac:dyDescent="0.25">
      <c r="B8" s="90"/>
      <c r="C8" s="91"/>
      <c r="D8" s="91"/>
      <c r="E8" s="91"/>
      <c r="F8" s="92"/>
      <c r="G8" s="91"/>
      <c r="H8" s="91"/>
      <c r="I8" s="91"/>
      <c r="J8" s="148"/>
    </row>
    <row r="9" spans="2:11" x14ac:dyDescent="0.25">
      <c r="B9" s="110"/>
      <c r="C9" s="111"/>
      <c r="D9" s="111"/>
      <c r="E9" s="111"/>
      <c r="F9" s="127"/>
      <c r="G9" s="128"/>
      <c r="H9" s="128"/>
      <c r="I9" s="128"/>
      <c r="J9" s="114"/>
    </row>
    <row r="10" spans="2:11" ht="38.25" x14ac:dyDescent="0.25">
      <c r="B10" s="63" t="s">
        <v>297</v>
      </c>
      <c r="C10" s="130" t="s">
        <v>149</v>
      </c>
      <c r="D10" s="130" t="s">
        <v>64</v>
      </c>
      <c r="E10" s="130" t="s">
        <v>6</v>
      </c>
      <c r="F10" s="130" t="s">
        <v>151</v>
      </c>
      <c r="G10" s="130" t="s">
        <v>7</v>
      </c>
      <c r="H10" s="131" t="s">
        <v>8</v>
      </c>
      <c r="I10" s="131" t="s">
        <v>9</v>
      </c>
      <c r="J10" s="66" t="s">
        <v>298</v>
      </c>
    </row>
    <row r="11" spans="2:11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1" ht="25.5" x14ac:dyDescent="0.25">
      <c r="B12" s="103" t="s">
        <v>215</v>
      </c>
      <c r="C12" s="103" t="s">
        <v>163</v>
      </c>
      <c r="D12" s="71"/>
      <c r="E12" s="132" t="s">
        <v>128</v>
      </c>
      <c r="F12" s="72" t="s">
        <v>96</v>
      </c>
      <c r="G12" s="73"/>
      <c r="H12" s="105">
        <v>1</v>
      </c>
      <c r="I12" s="73"/>
      <c r="J12" s="305">
        <v>45000</v>
      </c>
    </row>
    <row r="13" spans="2:11" x14ac:dyDescent="0.25">
      <c r="G13" s="3" t="s">
        <v>153</v>
      </c>
      <c r="J13" s="307"/>
    </row>
    <row r="14" spans="2:11" x14ac:dyDescent="0.25">
      <c r="E14" s="106"/>
      <c r="F14" s="106"/>
      <c r="G14" s="106"/>
      <c r="H14" s="106"/>
    </row>
    <row r="15" spans="2:11" x14ac:dyDescent="0.25">
      <c r="B15" s="147"/>
      <c r="E15" s="320" t="s">
        <v>0</v>
      </c>
      <c r="F15" s="320"/>
      <c r="G15" s="149"/>
      <c r="H15" s="106"/>
      <c r="I15" s="106"/>
      <c r="J15" s="106"/>
      <c r="K15" s="106"/>
    </row>
    <row r="16" spans="2:11" x14ac:dyDescent="0.25">
      <c r="B16" s="106"/>
      <c r="E16" s="321" t="s">
        <v>0</v>
      </c>
      <c r="F16" s="321"/>
      <c r="G16" s="146"/>
      <c r="H16" s="106"/>
      <c r="I16" s="106"/>
      <c r="J16" s="106"/>
      <c r="K16" s="106"/>
    </row>
    <row r="17" spans="2:11" x14ac:dyDescent="0.25">
      <c r="B17" s="107"/>
      <c r="E17" s="106"/>
      <c r="F17" s="106"/>
      <c r="G17" s="3" t="s">
        <v>154</v>
      </c>
      <c r="H17" s="88">
        <v>0</v>
      </c>
      <c r="I17" s="106"/>
      <c r="J17" s="80">
        <f>H17*J12</f>
        <v>0</v>
      </c>
      <c r="K17" s="106"/>
    </row>
    <row r="18" spans="2:11" x14ac:dyDescent="0.25">
      <c r="E18" s="106"/>
      <c r="F18" s="106"/>
      <c r="G18" s="106"/>
      <c r="H18" s="106"/>
      <c r="I18" s="106"/>
      <c r="K18" s="106"/>
    </row>
    <row r="19" spans="2:11" x14ac:dyDescent="0.25">
      <c r="E19" s="106"/>
      <c r="F19" s="106"/>
      <c r="G19" s="4"/>
      <c r="H19" s="106"/>
      <c r="I19" s="106"/>
      <c r="K19" s="106"/>
    </row>
    <row r="20" spans="2:11" x14ac:dyDescent="0.25">
      <c r="E20" s="106"/>
      <c r="F20" s="106"/>
      <c r="G20" s="3" t="s">
        <v>258</v>
      </c>
      <c r="H20" s="106"/>
      <c r="I20" s="106"/>
      <c r="J20" s="80">
        <f>J12-J17</f>
        <v>45000</v>
      </c>
      <c r="K20" s="106"/>
    </row>
    <row r="21" spans="2:11" x14ac:dyDescent="0.25">
      <c r="E21" s="106"/>
      <c r="F21" s="106"/>
      <c r="G21" s="4"/>
      <c r="H21" s="106"/>
      <c r="I21" s="106"/>
      <c r="K21" s="106"/>
    </row>
    <row r="25" spans="2:11" x14ac:dyDescent="0.25">
      <c r="C25" s="87"/>
      <c r="D25" s="87"/>
      <c r="E25" s="320"/>
      <c r="F25" s="320"/>
      <c r="G25" s="149"/>
      <c r="H25" s="106"/>
      <c r="I25" s="106"/>
      <c r="J25" s="106"/>
    </row>
    <row r="26" spans="2:11" x14ac:dyDescent="0.25">
      <c r="E26" s="321"/>
      <c r="F26" s="321"/>
      <c r="G26" s="146"/>
      <c r="H26" s="106"/>
      <c r="I26" s="106"/>
      <c r="J26" s="106"/>
    </row>
    <row r="27" spans="2:11" x14ac:dyDescent="0.25">
      <c r="E27" s="106"/>
    </row>
    <row r="28" spans="2:11" x14ac:dyDescent="0.25">
      <c r="E28" s="106"/>
    </row>
    <row r="29" spans="2:11" x14ac:dyDescent="0.25">
      <c r="E29" s="106"/>
    </row>
    <row r="30" spans="2:11" x14ac:dyDescent="0.25">
      <c r="E30" s="106"/>
    </row>
    <row r="31" spans="2:11" x14ac:dyDescent="0.25">
      <c r="E31" s="106"/>
    </row>
    <row r="32" spans="2:11" x14ac:dyDescent="0.25">
      <c r="E32" s="106"/>
    </row>
    <row r="33" spans="5:5" x14ac:dyDescent="0.25">
      <c r="E33" s="106"/>
    </row>
    <row r="34" spans="5:5" x14ac:dyDescent="0.25">
      <c r="E34" s="106"/>
    </row>
    <row r="35" spans="5:5" x14ac:dyDescent="0.25">
      <c r="E35" s="106"/>
    </row>
    <row r="36" spans="5:5" x14ac:dyDescent="0.25">
      <c r="E36" s="106"/>
    </row>
    <row r="37" spans="5:5" x14ac:dyDescent="0.25">
      <c r="E37" s="106"/>
    </row>
    <row r="38" spans="5:5" x14ac:dyDescent="0.25">
      <c r="E38" s="106"/>
    </row>
    <row r="39" spans="5:5" x14ac:dyDescent="0.25">
      <c r="E39" s="106"/>
    </row>
    <row r="40" spans="5:5" x14ac:dyDescent="0.25">
      <c r="E40" s="106"/>
    </row>
    <row r="41" spans="5:5" x14ac:dyDescent="0.25">
      <c r="E41" s="106"/>
    </row>
    <row r="42" spans="5:5" x14ac:dyDescent="0.25">
      <c r="E42" s="106"/>
    </row>
    <row r="43" spans="5:5" x14ac:dyDescent="0.25">
      <c r="E43" s="106"/>
    </row>
  </sheetData>
  <sheetProtection algorithmName="SHA-512" hashValue="NHDyhBmYpHG+Uw8gCem6QmNMuwtewLrqV5Jxym6rZGiLt/CbbrUYtxJmQ6XQuLpr/yWZ8Guh0AnWQLB0+wLIZA==" saltValue="SSwYa0UN6gdtRK8/EmutHA==" spinCount="100000" sheet="1" objects="1" scenarios="1"/>
  <mergeCells count="5">
    <mergeCell ref="J12:J13"/>
    <mergeCell ref="E25:F25"/>
    <mergeCell ref="E26:F26"/>
    <mergeCell ref="E15:F15"/>
    <mergeCell ref="E16:F1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5"/>
  <sheetViews>
    <sheetView showGridLines="0" zoomScale="85" zoomScaleNormal="85" workbookViewId="0">
      <selection activeCell="H16" activeCellId="1" sqref="J11 H16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6.7109375" style="49" bestFit="1" customWidth="1"/>
    <col min="10" max="10" width="23.28515625" style="49" bestFit="1" customWidth="1"/>
    <col min="11" max="13" width="9.140625" style="49"/>
    <col min="14" max="14" width="24.7109375" style="49" customWidth="1"/>
    <col min="15" max="16384" width="9.140625" style="49"/>
  </cols>
  <sheetData>
    <row r="2" spans="2:10" x14ac:dyDescent="0.25">
      <c r="B2" s="90"/>
      <c r="C2" s="91"/>
      <c r="D2" s="91"/>
      <c r="E2" s="91"/>
      <c r="F2" s="92"/>
      <c r="G2" s="91"/>
      <c r="H2" s="91"/>
      <c r="I2" s="91"/>
      <c r="J2" s="108"/>
    </row>
    <row r="3" spans="2:10" x14ac:dyDescent="0.25">
      <c r="B3" s="94" t="s">
        <v>195</v>
      </c>
      <c r="C3" s="95"/>
      <c r="D3" s="95"/>
      <c r="E3" s="95"/>
      <c r="F3" s="96"/>
      <c r="G3" s="97"/>
      <c r="H3" s="97"/>
      <c r="I3" s="97"/>
      <c r="J3" s="109"/>
    </row>
    <row r="4" spans="2:10" x14ac:dyDescent="0.25">
      <c r="B4" s="94" t="s">
        <v>157</v>
      </c>
      <c r="C4" s="95"/>
      <c r="D4" s="95"/>
      <c r="E4" s="95"/>
      <c r="F4" s="96"/>
      <c r="G4" s="97"/>
      <c r="H4" s="97"/>
      <c r="I4" s="97"/>
      <c r="J4" s="109"/>
    </row>
    <row r="5" spans="2:10" x14ac:dyDescent="0.25">
      <c r="B5" s="110"/>
      <c r="C5" s="111"/>
      <c r="D5" s="111"/>
      <c r="E5" s="111"/>
      <c r="F5" s="112"/>
      <c r="G5" s="111"/>
      <c r="H5" s="111"/>
      <c r="I5" s="111"/>
      <c r="J5" s="114"/>
    </row>
    <row r="6" spans="2:10" x14ac:dyDescent="0.25">
      <c r="B6" s="60"/>
      <c r="C6" s="60"/>
      <c r="D6" s="60"/>
      <c r="E6" s="60"/>
      <c r="F6" s="61"/>
      <c r="G6" s="60"/>
      <c r="H6" s="60"/>
      <c r="I6" s="60"/>
      <c r="J6" s="62"/>
    </row>
    <row r="7" spans="2:10" x14ac:dyDescent="0.25">
      <c r="B7" s="90"/>
      <c r="C7" s="91"/>
      <c r="D7" s="91"/>
      <c r="E7" s="91"/>
      <c r="F7" s="92"/>
      <c r="G7" s="91"/>
      <c r="H7" s="91"/>
      <c r="I7" s="91"/>
      <c r="J7" s="93" t="s">
        <v>4</v>
      </c>
    </row>
    <row r="8" spans="2:10" x14ac:dyDescent="0.25">
      <c r="B8" s="94"/>
      <c r="C8" s="95"/>
      <c r="D8" s="95"/>
      <c r="E8" s="95"/>
      <c r="F8" s="96"/>
      <c r="G8" s="97"/>
      <c r="H8" s="97"/>
      <c r="I8" s="97"/>
      <c r="J8" s="98"/>
    </row>
    <row r="9" spans="2:10" ht="38.25" x14ac:dyDescent="0.25">
      <c r="B9" s="63" t="s">
        <v>297</v>
      </c>
      <c r="C9" s="63" t="s">
        <v>149</v>
      </c>
      <c r="D9" s="63" t="s">
        <v>64</v>
      </c>
      <c r="E9" s="63" t="s">
        <v>6</v>
      </c>
      <c r="F9" s="63" t="s">
        <v>151</v>
      </c>
      <c r="G9" s="63" t="s">
        <v>7</v>
      </c>
      <c r="H9" s="64" t="s">
        <v>8</v>
      </c>
      <c r="I9" s="64" t="s">
        <v>9</v>
      </c>
      <c r="J9" s="99" t="s">
        <v>125</v>
      </c>
    </row>
    <row r="10" spans="2:10" x14ac:dyDescent="0.25">
      <c r="B10" s="67"/>
      <c r="C10" s="67"/>
      <c r="D10" s="67"/>
      <c r="E10" s="67"/>
      <c r="F10" s="68"/>
      <c r="G10" s="67"/>
      <c r="H10" s="67"/>
      <c r="I10" s="67"/>
      <c r="J10" s="67"/>
    </row>
    <row r="11" spans="2:10" ht="27.75" customHeight="1" x14ac:dyDescent="0.25">
      <c r="B11" s="103" t="s">
        <v>11</v>
      </c>
      <c r="C11" s="103" t="s">
        <v>11</v>
      </c>
      <c r="D11" s="71" t="s">
        <v>116</v>
      </c>
      <c r="E11" s="132" t="s">
        <v>117</v>
      </c>
      <c r="F11" s="152" t="s">
        <v>145</v>
      </c>
      <c r="G11" s="73" t="s">
        <v>81</v>
      </c>
      <c r="H11" s="74">
        <v>90</v>
      </c>
      <c r="I11" s="73" t="s">
        <v>97</v>
      </c>
      <c r="J11" s="89">
        <v>0</v>
      </c>
    </row>
    <row r="12" spans="2:10" x14ac:dyDescent="0.25">
      <c r="G12" s="3" t="s">
        <v>153</v>
      </c>
      <c r="J12" s="80">
        <f>SUM(J11:J11)</f>
        <v>0</v>
      </c>
    </row>
    <row r="13" spans="2:10" x14ac:dyDescent="0.25">
      <c r="E13" s="106"/>
    </row>
    <row r="14" spans="2:10" x14ac:dyDescent="0.25">
      <c r="B14" s="106"/>
      <c r="D14" s="147"/>
      <c r="E14" s="106"/>
    </row>
    <row r="15" spans="2:10" x14ac:dyDescent="0.25">
      <c r="B15" s="106"/>
      <c r="D15" s="147"/>
      <c r="E15" s="153"/>
    </row>
    <row r="16" spans="2:10" x14ac:dyDescent="0.25">
      <c r="B16" s="106"/>
      <c r="D16" s="147"/>
      <c r="E16" s="147"/>
      <c r="G16" s="3" t="s">
        <v>154</v>
      </c>
      <c r="H16" s="88">
        <v>0</v>
      </c>
      <c r="J16" s="80">
        <f>H16*J12</f>
        <v>0</v>
      </c>
    </row>
    <row r="17" spans="2:10" x14ac:dyDescent="0.25">
      <c r="B17" s="107"/>
      <c r="D17" s="147"/>
      <c r="E17" s="106"/>
    </row>
    <row r="18" spans="2:10" x14ac:dyDescent="0.25">
      <c r="B18" s="106"/>
      <c r="E18" s="106"/>
    </row>
    <row r="19" spans="2:10" x14ac:dyDescent="0.25">
      <c r="E19" s="106"/>
      <c r="G19" s="3" t="s">
        <v>258</v>
      </c>
      <c r="J19" s="80">
        <f>J12-J16</f>
        <v>0</v>
      </c>
    </row>
    <row r="20" spans="2:10" x14ac:dyDescent="0.25">
      <c r="E20" s="106"/>
    </row>
    <row r="23" spans="2:10" x14ac:dyDescent="0.25">
      <c r="C23" s="87"/>
      <c r="D23" s="87"/>
    </row>
    <row r="24" spans="2:10" ht="27" x14ac:dyDescent="0.25">
      <c r="C24" s="86"/>
    </row>
    <row r="25" spans="2:10" ht="27" x14ac:dyDescent="0.25">
      <c r="C25" s="86"/>
    </row>
  </sheetData>
  <sheetProtection algorithmName="SHA-512" hashValue="Ge/KaEZ1ZRgs5EXi8QE8RiIwojdW0nARP+snOxNn/duC3Tiovel7N0p6uYBVIPqfBdvEJATa2DMmgnHV75GZMg==" saltValue="uBUQ8Q1T2V1bs/2P7uiiC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6"/>
  <sheetViews>
    <sheetView showGridLines="0" zoomScale="85" zoomScaleNormal="85" workbookViewId="0">
      <selection activeCell="H44" sqref="H44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0" width="23.28515625" style="49" bestFit="1" customWidth="1"/>
    <col min="11" max="13" width="9.140625" style="49"/>
    <col min="14" max="14" width="24.7109375" style="49" customWidth="1"/>
    <col min="15" max="16384" width="9.140625" style="49"/>
  </cols>
  <sheetData>
    <row r="2" spans="2:12" x14ac:dyDescent="0.25">
      <c r="B2" s="45"/>
      <c r="C2" s="46"/>
      <c r="D2" s="46"/>
      <c r="E2" s="46"/>
      <c r="F2" s="46"/>
      <c r="G2" s="46"/>
      <c r="H2" s="46"/>
      <c r="I2" s="46"/>
      <c r="J2" s="48"/>
    </row>
    <row r="3" spans="2:12" x14ac:dyDescent="0.25">
      <c r="B3" s="50" t="s">
        <v>249</v>
      </c>
      <c r="C3" s="53"/>
      <c r="D3" s="53"/>
      <c r="E3" s="53"/>
      <c r="F3" s="53"/>
      <c r="G3" s="53"/>
      <c r="H3" s="53"/>
      <c r="I3" s="53"/>
      <c r="J3" s="54"/>
    </row>
    <row r="4" spans="2:12" x14ac:dyDescent="0.25">
      <c r="B4" s="50" t="s">
        <v>261</v>
      </c>
      <c r="C4" s="53"/>
      <c r="D4" s="53"/>
      <c r="E4" s="53"/>
      <c r="F4" s="53"/>
      <c r="G4" s="53"/>
      <c r="H4" s="53"/>
      <c r="I4" s="53"/>
      <c r="J4" s="54"/>
    </row>
    <row r="5" spans="2:12" x14ac:dyDescent="0.25">
      <c r="B5" s="50" t="s">
        <v>239</v>
      </c>
      <c r="C5" s="53"/>
      <c r="D5" s="53"/>
      <c r="E5" s="53"/>
      <c r="F5" s="53"/>
      <c r="G5" s="53"/>
      <c r="H5" s="53"/>
      <c r="I5" s="53"/>
      <c r="J5" s="54"/>
    </row>
    <row r="6" spans="2:12" x14ac:dyDescent="0.25">
      <c r="B6" s="154"/>
      <c r="C6" s="155"/>
      <c r="D6" s="155"/>
      <c r="E6" s="155"/>
      <c r="F6" s="155"/>
      <c r="G6" s="155"/>
      <c r="H6" s="155"/>
      <c r="I6" s="155"/>
      <c r="J6" s="156"/>
    </row>
    <row r="7" spans="2:12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2" x14ac:dyDescent="0.25">
      <c r="B8" s="90"/>
      <c r="C8" s="91"/>
      <c r="D8" s="91"/>
      <c r="E8" s="91"/>
      <c r="F8" s="92"/>
      <c r="G8" s="91"/>
      <c r="H8" s="91"/>
      <c r="I8" s="91"/>
      <c r="J8" s="148"/>
    </row>
    <row r="9" spans="2:12" x14ac:dyDescent="0.25">
      <c r="B9" s="110"/>
      <c r="C9" s="111"/>
      <c r="D9" s="111"/>
      <c r="E9" s="111"/>
      <c r="F9" s="127"/>
      <c r="G9" s="128"/>
      <c r="H9" s="128"/>
      <c r="I9" s="128"/>
      <c r="J9" s="114"/>
    </row>
    <row r="10" spans="2:12" ht="38.25" x14ac:dyDescent="0.25">
      <c r="B10" s="63" t="s">
        <v>297</v>
      </c>
      <c r="C10" s="130" t="s">
        <v>149</v>
      </c>
      <c r="D10" s="130" t="s">
        <v>64</v>
      </c>
      <c r="E10" s="130" t="s">
        <v>6</v>
      </c>
      <c r="F10" s="130" t="s">
        <v>151</v>
      </c>
      <c r="G10" s="130" t="s">
        <v>7</v>
      </c>
      <c r="H10" s="131" t="s">
        <v>8</v>
      </c>
      <c r="I10" s="131" t="s">
        <v>9</v>
      </c>
      <c r="J10" s="66" t="s">
        <v>298</v>
      </c>
    </row>
    <row r="11" spans="2:12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2" ht="15" customHeight="1" x14ac:dyDescent="0.25">
      <c r="B12" s="69" t="s">
        <v>164</v>
      </c>
      <c r="C12" s="69" t="s">
        <v>11</v>
      </c>
      <c r="D12" s="73" t="s">
        <v>196</v>
      </c>
      <c r="E12" s="79" t="s">
        <v>198</v>
      </c>
      <c r="F12" s="157" t="s">
        <v>165</v>
      </c>
      <c r="G12" s="73" t="s">
        <v>81</v>
      </c>
      <c r="H12" s="105">
        <v>471</v>
      </c>
      <c r="I12" s="73"/>
      <c r="J12" s="305">
        <v>2200000</v>
      </c>
    </row>
    <row r="13" spans="2:12" x14ac:dyDescent="0.25">
      <c r="B13" s="158"/>
      <c r="C13" s="158"/>
      <c r="D13" s="73" t="s">
        <v>197</v>
      </c>
      <c r="E13" s="79" t="s">
        <v>199</v>
      </c>
      <c r="F13" s="72" t="s">
        <v>165</v>
      </c>
      <c r="G13" s="73" t="s">
        <v>81</v>
      </c>
      <c r="H13" s="105">
        <v>150</v>
      </c>
      <c r="I13" s="73"/>
      <c r="J13" s="306"/>
    </row>
    <row r="14" spans="2:12" x14ac:dyDescent="0.25">
      <c r="G14" s="3" t="s">
        <v>153</v>
      </c>
      <c r="J14" s="307"/>
    </row>
    <row r="15" spans="2:12" x14ac:dyDescent="0.25">
      <c r="D15" s="106"/>
      <c r="E15" s="106"/>
      <c r="F15" s="106"/>
      <c r="G15" s="106"/>
      <c r="H15" s="106"/>
      <c r="J15" s="106"/>
      <c r="K15" s="106"/>
      <c r="L15" s="106"/>
    </row>
    <row r="16" spans="2:12" x14ac:dyDescent="0.25">
      <c r="D16" s="106"/>
      <c r="E16" s="320" t="s">
        <v>0</v>
      </c>
      <c r="F16" s="320"/>
      <c r="G16" s="149"/>
      <c r="H16" s="106"/>
      <c r="I16" s="106"/>
      <c r="J16" s="106"/>
      <c r="K16" s="106"/>
      <c r="L16" s="106"/>
    </row>
    <row r="17" spans="2:12" x14ac:dyDescent="0.25">
      <c r="D17" s="106"/>
      <c r="E17" s="321" t="s">
        <v>0</v>
      </c>
      <c r="F17" s="321"/>
      <c r="G17" s="146"/>
      <c r="H17" s="106"/>
      <c r="I17" s="106"/>
      <c r="K17" s="106"/>
      <c r="L17" s="106"/>
    </row>
    <row r="18" spans="2:12" x14ac:dyDescent="0.25">
      <c r="D18" s="106"/>
      <c r="E18" s="106"/>
      <c r="F18" s="106"/>
      <c r="G18" s="3" t="s">
        <v>154</v>
      </c>
      <c r="H18" s="88">
        <v>0</v>
      </c>
      <c r="I18" s="106"/>
      <c r="J18" s="80">
        <f>H18*J12</f>
        <v>0</v>
      </c>
      <c r="K18" s="106"/>
      <c r="L18" s="106"/>
    </row>
    <row r="19" spans="2:12" x14ac:dyDescent="0.25">
      <c r="D19" s="106"/>
      <c r="E19" s="106"/>
      <c r="F19" s="106"/>
      <c r="G19" s="106"/>
      <c r="H19" s="106"/>
      <c r="I19" s="106"/>
      <c r="J19" s="106"/>
      <c r="K19" s="106"/>
      <c r="L19" s="106"/>
    </row>
    <row r="20" spans="2:12" x14ac:dyDescent="0.25">
      <c r="D20" s="106"/>
      <c r="E20" s="106"/>
      <c r="F20" s="106"/>
      <c r="G20" s="4"/>
      <c r="H20" s="106"/>
      <c r="I20" s="106"/>
      <c r="K20" s="106"/>
      <c r="L20" s="106"/>
    </row>
    <row r="21" spans="2:12" x14ac:dyDescent="0.25">
      <c r="D21" s="106"/>
      <c r="E21" s="106"/>
      <c r="F21" s="106"/>
      <c r="G21" s="3" t="s">
        <v>258</v>
      </c>
      <c r="H21" s="106"/>
      <c r="I21" s="106"/>
      <c r="J21" s="80">
        <f>J12-J18</f>
        <v>2200000</v>
      </c>
      <c r="K21" s="106"/>
      <c r="L21" s="106"/>
    </row>
    <row r="22" spans="2:12" x14ac:dyDescent="0.25">
      <c r="D22" s="106"/>
      <c r="E22" s="106"/>
      <c r="F22" s="106"/>
      <c r="G22" s="4"/>
      <c r="H22" s="106"/>
      <c r="I22" s="106"/>
      <c r="K22" s="106"/>
      <c r="L22" s="106"/>
    </row>
    <row r="24" spans="2:12" x14ac:dyDescent="0.25">
      <c r="C24" s="87"/>
      <c r="D24" s="87"/>
    </row>
    <row r="25" spans="2:12" x14ac:dyDescent="0.25">
      <c r="C25" s="49" t="s">
        <v>0</v>
      </c>
    </row>
    <row r="26" spans="2:12" x14ac:dyDescent="0.25">
      <c r="B26" s="49" t="s">
        <v>0</v>
      </c>
      <c r="C26" s="49" t="s">
        <v>0</v>
      </c>
      <c r="D26" s="49" t="s">
        <v>0</v>
      </c>
    </row>
  </sheetData>
  <sheetProtection algorithmName="SHA-512" hashValue="UZDSWaY1OAThKg7bBXzcPTmuIfogBDh7Q2MpayPmKq8GUKGIEq86fELuJvbvRvKbJ9WVkwPI5WPVhDq6mXMJ6w==" saltValue="35R9UK/Jh2w1hKa4q7+1Dw==" spinCount="100000" sheet="1" objects="1" scenarios="1"/>
  <mergeCells count="3">
    <mergeCell ref="J12:J14"/>
    <mergeCell ref="E16:F16"/>
    <mergeCell ref="E17:F1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6"/>
  <sheetViews>
    <sheetView showGridLines="0" zoomScale="85" zoomScaleNormal="85" workbookViewId="0">
      <selection activeCell="F37" sqref="F37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9.57031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0" width="23.28515625" style="49" customWidth="1"/>
    <col min="11" max="11" width="23.28515625" style="49" bestFit="1" customWidth="1"/>
    <col min="12" max="14" width="9.140625" style="49"/>
    <col min="15" max="15" width="24.7109375" style="49" customWidth="1"/>
    <col min="16" max="16384" width="9.140625" style="49"/>
  </cols>
  <sheetData>
    <row r="2" spans="2:12" x14ac:dyDescent="0.25">
      <c r="B2" s="159"/>
      <c r="C2" s="160"/>
      <c r="D2" s="160"/>
      <c r="E2" s="160"/>
      <c r="F2" s="160"/>
      <c r="G2" s="160"/>
      <c r="H2" s="160"/>
      <c r="I2" s="160"/>
      <c r="J2" s="160"/>
      <c r="K2" s="161"/>
    </row>
    <row r="3" spans="2:12" x14ac:dyDescent="0.25">
      <c r="B3" s="94" t="s">
        <v>195</v>
      </c>
      <c r="C3" s="95"/>
      <c r="D3" s="95"/>
      <c r="E3" s="95"/>
      <c r="F3" s="95"/>
      <c r="G3" s="95"/>
      <c r="H3" s="95"/>
      <c r="I3" s="95"/>
      <c r="J3" s="95"/>
      <c r="K3" s="162"/>
    </row>
    <row r="4" spans="2:12" x14ac:dyDescent="0.25">
      <c r="B4" s="94" t="s">
        <v>157</v>
      </c>
      <c r="C4" s="95"/>
      <c r="D4" s="95"/>
      <c r="E4" s="95"/>
      <c r="F4" s="95"/>
      <c r="G4" s="95"/>
      <c r="H4" s="95"/>
      <c r="I4" s="95"/>
      <c r="J4" s="95"/>
      <c r="K4" s="162"/>
    </row>
    <row r="5" spans="2:12" x14ac:dyDescent="0.25">
      <c r="B5" s="94"/>
      <c r="C5" s="95"/>
      <c r="D5" s="95"/>
      <c r="E5" s="95"/>
      <c r="F5" s="95"/>
      <c r="G5" s="95"/>
      <c r="H5" s="95"/>
      <c r="I5" s="95"/>
      <c r="J5" s="95"/>
      <c r="K5" s="162"/>
    </row>
    <row r="6" spans="2:12" x14ac:dyDescent="0.25">
      <c r="B6" s="110"/>
      <c r="C6" s="111"/>
      <c r="D6" s="111"/>
      <c r="E6" s="111"/>
      <c r="F6" s="111"/>
      <c r="G6" s="111"/>
      <c r="H6" s="111"/>
      <c r="I6" s="111"/>
      <c r="J6" s="111"/>
      <c r="K6" s="163"/>
    </row>
    <row r="7" spans="2:12" x14ac:dyDescent="0.25">
      <c r="B7" s="60"/>
      <c r="C7" s="60"/>
      <c r="D7" s="60"/>
      <c r="E7" s="60"/>
      <c r="F7" s="61"/>
      <c r="G7" s="60"/>
      <c r="H7" s="60"/>
      <c r="I7" s="60"/>
      <c r="J7" s="60"/>
      <c r="K7" s="62"/>
    </row>
    <row r="8" spans="2:12" x14ac:dyDescent="0.25">
      <c r="B8" s="90"/>
      <c r="C8" s="91"/>
      <c r="D8" s="91"/>
      <c r="E8" s="91"/>
      <c r="F8" s="92"/>
      <c r="G8" s="91"/>
      <c r="H8" s="91"/>
      <c r="I8" s="91"/>
      <c r="J8" s="91"/>
      <c r="K8" s="148"/>
    </row>
    <row r="9" spans="2:12" x14ac:dyDescent="0.25">
      <c r="B9" s="110"/>
      <c r="C9" s="111"/>
      <c r="D9" s="111"/>
      <c r="E9" s="111"/>
      <c r="F9" s="127"/>
      <c r="G9" s="128"/>
      <c r="H9" s="128"/>
      <c r="I9" s="128"/>
      <c r="J9" s="128"/>
      <c r="K9" s="114"/>
    </row>
    <row r="10" spans="2:12" ht="49.5" customHeight="1" x14ac:dyDescent="0.25">
      <c r="B10" s="63" t="s">
        <v>297</v>
      </c>
      <c r="C10" s="130" t="s">
        <v>149</v>
      </c>
      <c r="D10" s="130" t="s">
        <v>64</v>
      </c>
      <c r="E10" s="130" t="s">
        <v>6</v>
      </c>
      <c r="F10" s="130" t="s">
        <v>151</v>
      </c>
      <c r="G10" s="130" t="s">
        <v>7</v>
      </c>
      <c r="H10" s="131" t="s">
        <v>8</v>
      </c>
      <c r="I10" s="131" t="s">
        <v>9</v>
      </c>
      <c r="J10" s="130" t="s">
        <v>270</v>
      </c>
      <c r="K10" s="130" t="s">
        <v>271</v>
      </c>
    </row>
    <row r="11" spans="2:12" x14ac:dyDescent="0.25">
      <c r="B11" s="67"/>
      <c r="C11" s="67"/>
      <c r="D11" s="67"/>
      <c r="E11" s="67"/>
      <c r="F11" s="68"/>
      <c r="G11" s="67"/>
      <c r="H11" s="67"/>
      <c r="I11" s="67"/>
      <c r="J11" s="67"/>
      <c r="K11" s="67"/>
    </row>
    <row r="12" spans="2:12" ht="44.25" customHeight="1" x14ac:dyDescent="0.25">
      <c r="B12" s="103" t="s">
        <v>12</v>
      </c>
      <c r="C12" s="103" t="s">
        <v>12</v>
      </c>
      <c r="D12" s="72" t="s">
        <v>272</v>
      </c>
      <c r="E12" s="72" t="s">
        <v>273</v>
      </c>
      <c r="F12" s="164" t="s">
        <v>276</v>
      </c>
      <c r="G12" s="74" t="s">
        <v>93</v>
      </c>
      <c r="H12" s="165" t="s">
        <v>275</v>
      </c>
      <c r="I12" s="73" t="s">
        <v>277</v>
      </c>
      <c r="J12" s="89">
        <v>0</v>
      </c>
      <c r="K12" s="89">
        <v>0</v>
      </c>
    </row>
    <row r="13" spans="2:12" x14ac:dyDescent="0.2">
      <c r="G13" s="6" t="s">
        <v>153</v>
      </c>
      <c r="J13" s="166">
        <f>SUM(J12)</f>
        <v>0</v>
      </c>
      <c r="K13" s="166">
        <f>SUM(K12)</f>
        <v>0</v>
      </c>
    </row>
    <row r="14" spans="2:12" x14ac:dyDescent="0.25">
      <c r="B14" s="106"/>
      <c r="C14" s="106"/>
      <c r="D14" s="106"/>
      <c r="E14" s="106"/>
      <c r="F14" s="106"/>
      <c r="G14" s="106"/>
      <c r="H14" s="106"/>
      <c r="J14" s="106"/>
      <c r="K14" s="106"/>
    </row>
    <row r="15" spans="2:12" x14ac:dyDescent="0.25">
      <c r="B15" s="106"/>
      <c r="C15" s="106"/>
      <c r="D15" s="106"/>
      <c r="E15" s="320"/>
      <c r="F15" s="320"/>
      <c r="G15" s="149"/>
      <c r="H15" s="106"/>
      <c r="I15" s="106"/>
      <c r="J15" s="106"/>
      <c r="K15" s="106"/>
      <c r="L15" s="106"/>
    </row>
    <row r="16" spans="2:12" x14ac:dyDescent="0.25">
      <c r="B16" s="106"/>
      <c r="C16" s="106"/>
      <c r="D16" s="106"/>
      <c r="E16" s="321"/>
      <c r="F16" s="321"/>
      <c r="G16" s="146"/>
      <c r="H16" s="106"/>
      <c r="I16" s="106"/>
      <c r="L16" s="106"/>
    </row>
    <row r="17" spans="2:12" x14ac:dyDescent="0.25">
      <c r="B17" s="106"/>
      <c r="C17" s="106"/>
      <c r="D17" s="106"/>
      <c r="E17" s="106"/>
      <c r="F17" s="106"/>
      <c r="G17" s="44" t="s">
        <v>154</v>
      </c>
      <c r="H17" s="88">
        <v>0</v>
      </c>
      <c r="I17" s="106"/>
      <c r="J17" s="80">
        <f>H17*J13</f>
        <v>0</v>
      </c>
      <c r="K17" s="80">
        <f>H17*K13</f>
        <v>0</v>
      </c>
      <c r="L17" s="106"/>
    </row>
    <row r="18" spans="2:12" x14ac:dyDescent="0.25"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</row>
    <row r="19" spans="2:12" x14ac:dyDescent="0.25">
      <c r="B19" s="106"/>
      <c r="C19" s="106"/>
      <c r="D19" s="106"/>
      <c r="E19" s="106"/>
      <c r="F19" s="106"/>
      <c r="G19" s="4"/>
      <c r="H19" s="106"/>
      <c r="I19" s="106"/>
      <c r="L19" s="106"/>
    </row>
    <row r="20" spans="2:12" x14ac:dyDescent="0.25">
      <c r="B20" s="106"/>
      <c r="C20" s="106"/>
      <c r="D20" s="106"/>
      <c r="E20" s="106"/>
      <c r="F20" s="106"/>
      <c r="G20" s="44" t="s">
        <v>260</v>
      </c>
      <c r="H20" s="106"/>
      <c r="I20" s="106"/>
      <c r="J20" s="80">
        <f>SUM(J17,J13)</f>
        <v>0</v>
      </c>
      <c r="K20" s="80">
        <f>SUM(K13,K17)</f>
        <v>0</v>
      </c>
      <c r="L20" s="106"/>
    </row>
    <row r="21" spans="2:12" x14ac:dyDescent="0.25">
      <c r="B21" s="106"/>
      <c r="C21" s="106"/>
      <c r="D21" s="106"/>
      <c r="E21" s="106"/>
      <c r="F21" s="106"/>
    </row>
    <row r="22" spans="2:12" x14ac:dyDescent="0.25">
      <c r="B22" s="106"/>
      <c r="C22" s="106"/>
      <c r="D22" s="106"/>
      <c r="E22" s="106"/>
      <c r="F22" s="106"/>
    </row>
    <row r="23" spans="2:12" x14ac:dyDescent="0.25">
      <c r="B23" s="106"/>
      <c r="C23" s="106"/>
      <c r="D23" s="106"/>
      <c r="E23" s="106"/>
      <c r="F23" s="106"/>
    </row>
    <row r="25" spans="2:12" x14ac:dyDescent="0.25">
      <c r="G25" s="3" t="s">
        <v>258</v>
      </c>
      <c r="K25" s="80">
        <f>SUM(J20,K20)</f>
        <v>0</v>
      </c>
    </row>
    <row r="26" spans="2:12" x14ac:dyDescent="0.25">
      <c r="C26" s="87"/>
      <c r="D26" s="87"/>
    </row>
  </sheetData>
  <sheetProtection algorithmName="SHA-512" hashValue="taAfvKHzEyzhAJxIu3gGwex0xg/iv0QhJg6eotNqgVkzoNaGDkVO5zVAgOOp3vpULNZafyCHtoK1V8J8Y3SSfA==" saltValue="NjINqt8PjhV/vXs9+rbVvA==" spinCount="100000" sheet="1" objects="1" scenarios="1"/>
  <mergeCells count="2">
    <mergeCell ref="E15:F15"/>
    <mergeCell ref="E16:F1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"/>
  <sheetViews>
    <sheetView showGridLines="0" topLeftCell="A7" zoomScale="85" zoomScaleNormal="85" workbookViewId="0">
      <selection activeCell="N21" sqref="N21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9.57031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0" width="23.28515625" style="49" bestFit="1" customWidth="1"/>
    <col min="11" max="13" width="9.140625" style="49"/>
    <col min="14" max="14" width="24.7109375" style="49" customWidth="1"/>
    <col min="15" max="16384" width="9.140625" style="49"/>
  </cols>
  <sheetData>
    <row r="2" spans="2:10" x14ac:dyDescent="0.25">
      <c r="B2" s="45"/>
      <c r="C2" s="46"/>
      <c r="D2" s="46"/>
      <c r="E2" s="46"/>
      <c r="F2" s="47"/>
      <c r="G2" s="46"/>
      <c r="H2" s="46"/>
      <c r="I2" s="46"/>
      <c r="J2" s="46"/>
    </row>
    <row r="3" spans="2:10" x14ac:dyDescent="0.25">
      <c r="B3" s="50" t="s">
        <v>299</v>
      </c>
      <c r="C3" s="53"/>
      <c r="D3" s="53"/>
      <c r="E3" s="53"/>
      <c r="F3" s="52"/>
      <c r="G3" s="53"/>
      <c r="H3" s="53"/>
      <c r="I3" s="53"/>
      <c r="J3" s="53"/>
    </row>
    <row r="4" spans="2:10" x14ac:dyDescent="0.25">
      <c r="B4" s="50" t="s">
        <v>300</v>
      </c>
      <c r="C4" s="51"/>
      <c r="D4" s="51"/>
      <c r="E4" s="51"/>
      <c r="F4" s="52"/>
      <c r="G4" s="53"/>
      <c r="H4" s="53"/>
      <c r="I4" s="53"/>
      <c r="J4" s="53"/>
    </row>
    <row r="5" spans="2:10" x14ac:dyDescent="0.25">
      <c r="B5" s="50" t="s">
        <v>301</v>
      </c>
      <c r="C5" s="51"/>
      <c r="D5" s="51"/>
      <c r="E5" s="51"/>
      <c r="F5" s="52"/>
      <c r="G5" s="53"/>
      <c r="H5" s="53"/>
      <c r="I5" s="53"/>
      <c r="J5" s="53"/>
    </row>
    <row r="6" spans="2:10" x14ac:dyDescent="0.25">
      <c r="B6" s="56"/>
      <c r="C6" s="57"/>
      <c r="D6" s="57"/>
      <c r="E6" s="57"/>
      <c r="F6" s="58"/>
      <c r="G6" s="57"/>
      <c r="H6" s="57"/>
      <c r="I6" s="57"/>
      <c r="J6" s="151"/>
    </row>
    <row r="7" spans="2:10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0" x14ac:dyDescent="0.25">
      <c r="B8" s="90"/>
      <c r="C8" s="91"/>
      <c r="D8" s="91"/>
      <c r="E8" s="91"/>
      <c r="F8" s="92"/>
      <c r="G8" s="91"/>
      <c r="H8" s="91"/>
      <c r="I8" s="91"/>
      <c r="J8" s="148"/>
    </row>
    <row r="9" spans="2:10" x14ac:dyDescent="0.25">
      <c r="B9" s="110"/>
      <c r="C9" s="111"/>
      <c r="D9" s="111"/>
      <c r="E9" s="111"/>
      <c r="F9" s="127"/>
      <c r="G9" s="128"/>
      <c r="H9" s="128"/>
      <c r="I9" s="128"/>
      <c r="J9" s="114"/>
    </row>
    <row r="10" spans="2:10" ht="38.25" x14ac:dyDescent="0.25">
      <c r="B10" s="63" t="s">
        <v>297</v>
      </c>
      <c r="C10" s="130" t="s">
        <v>149</v>
      </c>
      <c r="D10" s="130" t="s">
        <v>64</v>
      </c>
      <c r="E10" s="130" t="s">
        <v>6</v>
      </c>
      <c r="F10" s="130" t="s">
        <v>151</v>
      </c>
      <c r="G10" s="130" t="s">
        <v>7</v>
      </c>
      <c r="H10" s="131" t="s">
        <v>8</v>
      </c>
      <c r="I10" s="131" t="s">
        <v>9</v>
      </c>
      <c r="J10" s="66" t="s">
        <v>298</v>
      </c>
    </row>
    <row r="11" spans="2:10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0" ht="51" x14ac:dyDescent="0.25">
      <c r="B12" s="69" t="s">
        <v>12</v>
      </c>
      <c r="C12" s="69" t="s">
        <v>12</v>
      </c>
      <c r="D12" s="329" t="s">
        <v>278</v>
      </c>
      <c r="E12" s="157" t="s">
        <v>204</v>
      </c>
      <c r="F12" s="323" t="s">
        <v>279</v>
      </c>
      <c r="G12" s="325" t="s">
        <v>280</v>
      </c>
      <c r="H12" s="167" t="s">
        <v>202</v>
      </c>
      <c r="I12" s="327" t="s">
        <v>82</v>
      </c>
      <c r="J12" s="305">
        <v>550000</v>
      </c>
    </row>
    <row r="13" spans="2:10" ht="25.5" x14ac:dyDescent="0.25">
      <c r="B13" s="168"/>
      <c r="C13" s="168"/>
      <c r="D13" s="330"/>
      <c r="E13" s="169" t="s">
        <v>201</v>
      </c>
      <c r="F13" s="324"/>
      <c r="G13" s="326"/>
      <c r="H13" s="170">
        <v>8</v>
      </c>
      <c r="I13" s="328"/>
      <c r="J13" s="306"/>
    </row>
    <row r="14" spans="2:10" ht="38.25" x14ac:dyDescent="0.25">
      <c r="B14" s="168"/>
      <c r="C14" s="168"/>
      <c r="D14" s="329" t="s">
        <v>203</v>
      </c>
      <c r="E14" s="157" t="s">
        <v>204</v>
      </c>
      <c r="F14" s="323" t="s">
        <v>279</v>
      </c>
      <c r="G14" s="325" t="s">
        <v>281</v>
      </c>
      <c r="H14" s="167" t="s">
        <v>206</v>
      </c>
      <c r="I14" s="327" t="s">
        <v>82</v>
      </c>
      <c r="J14" s="306"/>
    </row>
    <row r="15" spans="2:10" ht="25.5" x14ac:dyDescent="0.25">
      <c r="B15" s="168"/>
      <c r="C15" s="168"/>
      <c r="D15" s="330"/>
      <c r="E15" s="169" t="s">
        <v>201</v>
      </c>
      <c r="F15" s="324"/>
      <c r="G15" s="326"/>
      <c r="H15" s="170">
        <v>16</v>
      </c>
      <c r="I15" s="328"/>
      <c r="J15" s="306"/>
    </row>
    <row r="16" spans="2:10" ht="38.25" x14ac:dyDescent="0.25">
      <c r="B16" s="168"/>
      <c r="C16" s="168"/>
      <c r="D16" s="329" t="s">
        <v>203</v>
      </c>
      <c r="E16" s="157" t="s">
        <v>204</v>
      </c>
      <c r="F16" s="323" t="s">
        <v>279</v>
      </c>
      <c r="G16" s="325" t="s">
        <v>282</v>
      </c>
      <c r="H16" s="167" t="s">
        <v>206</v>
      </c>
      <c r="I16" s="327" t="s">
        <v>82</v>
      </c>
      <c r="J16" s="306"/>
    </row>
    <row r="17" spans="2:11" ht="25.5" x14ac:dyDescent="0.25">
      <c r="B17" s="168"/>
      <c r="C17" s="168"/>
      <c r="D17" s="330"/>
      <c r="E17" s="169" t="s">
        <v>201</v>
      </c>
      <c r="F17" s="324"/>
      <c r="G17" s="326"/>
      <c r="H17" s="170">
        <v>16</v>
      </c>
      <c r="I17" s="328"/>
      <c r="J17" s="306"/>
    </row>
    <row r="18" spans="2:11" ht="51" x14ac:dyDescent="0.25">
      <c r="B18" s="168"/>
      <c r="C18" s="168"/>
      <c r="D18" s="329" t="s">
        <v>205</v>
      </c>
      <c r="E18" s="157" t="s">
        <v>204</v>
      </c>
      <c r="F18" s="323" t="s">
        <v>283</v>
      </c>
      <c r="G18" s="325" t="s">
        <v>284</v>
      </c>
      <c r="H18" s="167" t="s">
        <v>202</v>
      </c>
      <c r="I18" s="327" t="s">
        <v>82</v>
      </c>
      <c r="J18" s="306"/>
    </row>
    <row r="19" spans="2:11" ht="25.5" x14ac:dyDescent="0.25">
      <c r="B19" s="168"/>
      <c r="C19" s="168"/>
      <c r="D19" s="330"/>
      <c r="E19" s="171" t="s">
        <v>201</v>
      </c>
      <c r="F19" s="324"/>
      <c r="G19" s="326"/>
      <c r="H19" s="172">
        <v>8</v>
      </c>
      <c r="I19" s="328"/>
      <c r="J19" s="306"/>
    </row>
    <row r="20" spans="2:11" ht="38.25" x14ac:dyDescent="0.25">
      <c r="B20" s="168"/>
      <c r="C20" s="168"/>
      <c r="D20" s="77" t="s">
        <v>200</v>
      </c>
      <c r="E20" s="72" t="s">
        <v>204</v>
      </c>
      <c r="F20" s="173" t="s">
        <v>285</v>
      </c>
      <c r="G20" s="164" t="s">
        <v>286</v>
      </c>
      <c r="H20" s="172" t="s">
        <v>206</v>
      </c>
      <c r="I20" s="77" t="s">
        <v>82</v>
      </c>
      <c r="J20" s="306"/>
    </row>
    <row r="21" spans="2:11" ht="38.25" x14ac:dyDescent="0.25">
      <c r="B21" s="168"/>
      <c r="C21" s="168"/>
      <c r="D21" s="77" t="s">
        <v>207</v>
      </c>
      <c r="E21" s="72" t="s">
        <v>208</v>
      </c>
      <c r="F21" s="173" t="s">
        <v>287</v>
      </c>
      <c r="G21" s="174" t="s">
        <v>288</v>
      </c>
      <c r="H21" s="175">
        <v>8</v>
      </c>
      <c r="I21" s="77" t="s">
        <v>82</v>
      </c>
      <c r="J21" s="306"/>
    </row>
    <row r="22" spans="2:11" ht="25.5" x14ac:dyDescent="0.25">
      <c r="B22" s="168"/>
      <c r="C22" s="168"/>
      <c r="D22" s="77" t="s">
        <v>289</v>
      </c>
      <c r="E22" s="72" t="s">
        <v>290</v>
      </c>
      <c r="F22" s="173" t="s">
        <v>291</v>
      </c>
      <c r="G22" s="174" t="s">
        <v>274</v>
      </c>
      <c r="H22" s="175">
        <v>2</v>
      </c>
      <c r="I22" s="77"/>
      <c r="J22" s="306"/>
    </row>
    <row r="23" spans="2:11" ht="25.5" x14ac:dyDescent="0.25">
      <c r="B23" s="176"/>
      <c r="C23" s="176"/>
      <c r="D23" s="77" t="s">
        <v>292</v>
      </c>
      <c r="E23" s="72" t="s">
        <v>293</v>
      </c>
      <c r="F23" s="173" t="s">
        <v>294</v>
      </c>
      <c r="G23" s="174"/>
      <c r="H23" s="175"/>
      <c r="I23" s="77"/>
      <c r="J23" s="306"/>
    </row>
    <row r="24" spans="2:11" x14ac:dyDescent="0.25">
      <c r="G24" s="3" t="s">
        <v>153</v>
      </c>
      <c r="J24" s="307"/>
    </row>
    <row r="25" spans="2:11" x14ac:dyDescent="0.25">
      <c r="B25" s="106"/>
      <c r="C25" s="106"/>
      <c r="E25" s="106"/>
      <c r="F25" s="106"/>
      <c r="G25" s="106"/>
      <c r="H25" s="106"/>
      <c r="J25" s="106"/>
    </row>
    <row r="26" spans="2:11" x14ac:dyDescent="0.25">
      <c r="B26" s="106"/>
      <c r="C26" s="106"/>
      <c r="E26" s="320" t="s">
        <v>0</v>
      </c>
      <c r="F26" s="320"/>
      <c r="G26" s="149"/>
      <c r="H26" s="106"/>
      <c r="I26" s="106"/>
      <c r="J26" s="106"/>
      <c r="K26" s="106"/>
    </row>
    <row r="27" spans="2:11" x14ac:dyDescent="0.25">
      <c r="B27" s="106"/>
      <c r="C27" s="106"/>
      <c r="E27" s="321" t="s">
        <v>0</v>
      </c>
      <c r="F27" s="321"/>
      <c r="G27" s="146"/>
      <c r="H27" s="106"/>
      <c r="I27" s="106"/>
      <c r="K27" s="106"/>
    </row>
    <row r="28" spans="2:11" x14ac:dyDescent="0.25">
      <c r="B28" s="106"/>
      <c r="C28" s="106"/>
      <c r="E28" s="106"/>
      <c r="F28" s="106"/>
      <c r="G28" s="3" t="s">
        <v>154</v>
      </c>
      <c r="H28" s="88">
        <v>0</v>
      </c>
      <c r="I28" s="106"/>
      <c r="J28" s="80">
        <f>H28*J12</f>
        <v>0</v>
      </c>
      <c r="K28" s="106"/>
    </row>
    <row r="29" spans="2:11" x14ac:dyDescent="0.25">
      <c r="B29" s="106"/>
      <c r="C29" s="106"/>
      <c r="E29" s="106"/>
      <c r="F29" s="106"/>
      <c r="G29" s="106"/>
      <c r="H29" s="106"/>
      <c r="I29" s="106"/>
      <c r="J29" s="106"/>
      <c r="K29" s="106"/>
    </row>
    <row r="30" spans="2:11" x14ac:dyDescent="0.25">
      <c r="B30" s="106"/>
      <c r="C30" s="106"/>
      <c r="E30" s="106"/>
      <c r="F30" s="106"/>
      <c r="G30" s="4"/>
      <c r="H30" s="106"/>
      <c r="I30" s="106"/>
      <c r="K30" s="106"/>
    </row>
    <row r="31" spans="2:11" x14ac:dyDescent="0.25">
      <c r="B31" s="106"/>
      <c r="C31" s="106"/>
      <c r="E31" s="106"/>
      <c r="F31" s="106"/>
      <c r="G31" s="3" t="s">
        <v>258</v>
      </c>
      <c r="H31" s="106"/>
      <c r="I31" s="106"/>
      <c r="J31" s="80">
        <f>J12-J28</f>
        <v>550000</v>
      </c>
      <c r="K31" s="106"/>
    </row>
    <row r="34" spans="3:4" x14ac:dyDescent="0.25">
      <c r="C34" s="87"/>
      <c r="D34" s="87"/>
    </row>
  </sheetData>
  <sheetProtection algorithmName="SHA-512" hashValue="Q4yQctHBxLjTCtuMtJfhCtNVejELoYPo23N0Ot+LDD6bcTO1UQyLSyjCtuPDMwN3gqx9Bpr+3g/06W+jSAn9SQ==" saltValue="fxgjd05jRVF2453Vq3Btrg==" spinCount="100000" sheet="1" objects="1" scenarios="1"/>
  <mergeCells count="19">
    <mergeCell ref="D12:D13"/>
    <mergeCell ref="D14:D15"/>
    <mergeCell ref="D16:D17"/>
    <mergeCell ref="D18:D19"/>
    <mergeCell ref="F18:F19"/>
    <mergeCell ref="F16:F17"/>
    <mergeCell ref="F14:F15"/>
    <mergeCell ref="J12:J24"/>
    <mergeCell ref="E26:F26"/>
    <mergeCell ref="E27:F27"/>
    <mergeCell ref="F12:F13"/>
    <mergeCell ref="G12:G13"/>
    <mergeCell ref="I12:I13"/>
    <mergeCell ref="G18:G19"/>
    <mergeCell ref="I18:I19"/>
    <mergeCell ref="G16:G17"/>
    <mergeCell ref="I16:I17"/>
    <mergeCell ref="G14:G15"/>
    <mergeCell ref="I14:I15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showGridLines="0" zoomScale="85" zoomScaleNormal="85" workbookViewId="0">
      <selection activeCell="F32" sqref="F32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8.28515625" style="49" customWidth="1"/>
    <col min="10" max="10" width="23.28515625" style="49" bestFit="1" customWidth="1"/>
    <col min="11" max="13" width="9.140625" style="49"/>
    <col min="14" max="14" width="24.7109375" style="49" customWidth="1"/>
    <col min="15" max="16384" width="9.140625" style="49"/>
  </cols>
  <sheetData>
    <row r="2" spans="2:10" x14ac:dyDescent="0.25">
      <c r="B2" s="45"/>
      <c r="C2" s="46"/>
      <c r="D2" s="46"/>
      <c r="E2" s="46"/>
      <c r="F2" s="47"/>
      <c r="G2" s="46"/>
      <c r="H2" s="46"/>
      <c r="I2" s="46"/>
      <c r="J2" s="48"/>
    </row>
    <row r="3" spans="2:10" x14ac:dyDescent="0.25">
      <c r="B3" s="50" t="s">
        <v>304</v>
      </c>
      <c r="C3" s="53"/>
      <c r="D3" s="53"/>
      <c r="E3" s="53"/>
      <c r="F3" s="52"/>
      <c r="G3" s="53"/>
      <c r="H3" s="53"/>
      <c r="I3" s="53"/>
      <c r="J3" s="54"/>
    </row>
    <row r="4" spans="2:10" x14ac:dyDescent="0.25">
      <c r="B4" s="50" t="s">
        <v>261</v>
      </c>
      <c r="C4" s="51"/>
      <c r="D4" s="51"/>
      <c r="E4" s="51"/>
      <c r="F4" s="52"/>
      <c r="G4" s="53"/>
      <c r="H4" s="53"/>
      <c r="I4" s="53"/>
      <c r="J4" s="54"/>
    </row>
    <row r="5" spans="2:10" x14ac:dyDescent="0.25">
      <c r="B5" s="50" t="s">
        <v>305</v>
      </c>
      <c r="C5" s="51"/>
      <c r="D5" s="51"/>
      <c r="E5" s="51"/>
      <c r="F5" s="52"/>
      <c r="G5" s="53"/>
      <c r="H5" s="53"/>
      <c r="I5" s="53"/>
      <c r="J5" s="54"/>
    </row>
    <row r="6" spans="2:10" x14ac:dyDescent="0.25">
      <c r="B6" s="56"/>
      <c r="C6" s="57"/>
      <c r="D6" s="57"/>
      <c r="E6" s="57"/>
      <c r="F6" s="58"/>
      <c r="G6" s="57"/>
      <c r="H6" s="57"/>
      <c r="I6" s="57"/>
      <c r="J6" s="59"/>
    </row>
    <row r="7" spans="2:10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0" x14ac:dyDescent="0.25">
      <c r="B8" s="90"/>
      <c r="C8" s="91"/>
      <c r="D8" s="91"/>
      <c r="E8" s="91"/>
      <c r="F8" s="92"/>
      <c r="G8" s="91"/>
      <c r="H8" s="91"/>
      <c r="I8" s="91"/>
      <c r="J8" s="148"/>
    </row>
    <row r="9" spans="2:10" x14ac:dyDescent="0.25">
      <c r="B9" s="110"/>
      <c r="C9" s="111"/>
      <c r="D9" s="111"/>
      <c r="E9" s="111"/>
      <c r="F9" s="127"/>
      <c r="G9" s="128"/>
      <c r="H9" s="128"/>
      <c r="I9" s="128"/>
      <c r="J9" s="114"/>
    </row>
    <row r="10" spans="2:10" ht="38.25" x14ac:dyDescent="0.25">
      <c r="B10" s="63" t="s">
        <v>297</v>
      </c>
      <c r="C10" s="130" t="s">
        <v>149</v>
      </c>
      <c r="D10" s="130" t="s">
        <v>64</v>
      </c>
      <c r="E10" s="130" t="s">
        <v>6</v>
      </c>
      <c r="F10" s="130" t="s">
        <v>151</v>
      </c>
      <c r="G10" s="130" t="s">
        <v>7</v>
      </c>
      <c r="H10" s="131" t="s">
        <v>8</v>
      </c>
      <c r="I10" s="131" t="s">
        <v>9</v>
      </c>
      <c r="J10" s="66" t="s">
        <v>298</v>
      </c>
    </row>
    <row r="11" spans="2:10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0" ht="15" customHeight="1" x14ac:dyDescent="0.25">
      <c r="B12" s="177"/>
      <c r="C12" s="69" t="s">
        <v>112</v>
      </c>
      <c r="D12" s="71"/>
      <c r="E12" s="77" t="s">
        <v>85</v>
      </c>
      <c r="F12" s="157" t="s">
        <v>141</v>
      </c>
      <c r="G12" s="77" t="s">
        <v>83</v>
      </c>
      <c r="H12" s="178">
        <v>2</v>
      </c>
      <c r="I12" s="77" t="s">
        <v>86</v>
      </c>
      <c r="J12" s="305">
        <v>260000</v>
      </c>
    </row>
    <row r="13" spans="2:10" x14ac:dyDescent="0.25">
      <c r="B13" s="100"/>
      <c r="C13" s="100"/>
      <c r="D13" s="71"/>
      <c r="E13" s="77" t="s">
        <v>85</v>
      </c>
      <c r="F13" s="157" t="s">
        <v>141</v>
      </c>
      <c r="G13" s="77" t="s">
        <v>83</v>
      </c>
      <c r="H13" s="178">
        <v>12</v>
      </c>
      <c r="I13" s="77" t="s">
        <v>87</v>
      </c>
      <c r="J13" s="306"/>
    </row>
    <row r="14" spans="2:10" x14ac:dyDescent="0.25">
      <c r="B14" s="140"/>
      <c r="C14" s="140"/>
      <c r="D14" s="71"/>
      <c r="E14" s="77" t="s">
        <v>88</v>
      </c>
      <c r="F14" s="157" t="s">
        <v>141</v>
      </c>
      <c r="G14" s="77" t="s">
        <v>83</v>
      </c>
      <c r="H14" s="178">
        <v>80</v>
      </c>
      <c r="I14" s="77" t="s">
        <v>89</v>
      </c>
      <c r="J14" s="306"/>
    </row>
    <row r="15" spans="2:10" x14ac:dyDescent="0.25">
      <c r="B15" s="141"/>
      <c r="C15" s="141"/>
      <c r="D15" s="71"/>
      <c r="E15" s="77" t="s">
        <v>90</v>
      </c>
      <c r="F15" s="157" t="s">
        <v>141</v>
      </c>
      <c r="G15" s="77" t="s">
        <v>83</v>
      </c>
      <c r="H15" s="178">
        <v>50</v>
      </c>
      <c r="I15" s="77" t="s">
        <v>91</v>
      </c>
      <c r="J15" s="306"/>
    </row>
    <row r="16" spans="2:10" x14ac:dyDescent="0.25">
      <c r="B16" s="120"/>
      <c r="C16" s="120"/>
      <c r="D16" s="71"/>
      <c r="E16" s="77" t="s">
        <v>92</v>
      </c>
      <c r="F16" s="72" t="s">
        <v>141</v>
      </c>
      <c r="G16" s="77" t="s">
        <v>83</v>
      </c>
      <c r="H16" s="178">
        <v>1</v>
      </c>
      <c r="I16" s="77"/>
      <c r="J16" s="306"/>
    </row>
    <row r="17" spans="2:10" x14ac:dyDescent="0.25">
      <c r="G17" s="3" t="s">
        <v>153</v>
      </c>
      <c r="J17" s="307"/>
    </row>
    <row r="18" spans="2:10" x14ac:dyDescent="0.25">
      <c r="B18" s="106"/>
      <c r="E18" s="106"/>
      <c r="F18" s="106"/>
      <c r="G18" s="106"/>
      <c r="H18" s="106"/>
      <c r="J18" s="106"/>
    </row>
    <row r="19" spans="2:10" x14ac:dyDescent="0.25">
      <c r="B19" s="106"/>
      <c r="E19" s="320" t="s">
        <v>0</v>
      </c>
      <c r="F19" s="320"/>
      <c r="G19" s="149"/>
      <c r="H19" s="106"/>
      <c r="I19" s="106"/>
      <c r="J19" s="106"/>
    </row>
    <row r="20" spans="2:10" x14ac:dyDescent="0.25">
      <c r="B20" s="106"/>
      <c r="E20" s="321" t="s">
        <v>0</v>
      </c>
      <c r="F20" s="321"/>
      <c r="G20" s="146"/>
      <c r="H20" s="106"/>
      <c r="I20" s="106"/>
    </row>
    <row r="21" spans="2:10" x14ac:dyDescent="0.25">
      <c r="B21" s="179"/>
      <c r="E21" s="106"/>
      <c r="F21" s="106"/>
      <c r="G21" s="3" t="s">
        <v>154</v>
      </c>
      <c r="H21" s="88">
        <v>0</v>
      </c>
      <c r="I21" s="106"/>
      <c r="J21" s="80">
        <f>H21*J12</f>
        <v>0</v>
      </c>
    </row>
    <row r="22" spans="2:10" x14ac:dyDescent="0.25">
      <c r="B22" s="180"/>
      <c r="E22" s="106"/>
      <c r="F22" s="106"/>
      <c r="G22" s="106"/>
      <c r="H22" s="106"/>
      <c r="I22" s="106"/>
      <c r="J22" s="106"/>
    </row>
    <row r="23" spans="2:10" x14ac:dyDescent="0.25">
      <c r="B23" s="180"/>
      <c r="E23" s="106"/>
      <c r="F23" s="106"/>
      <c r="G23" s="4"/>
      <c r="H23" s="106"/>
      <c r="I23" s="106"/>
    </row>
    <row r="24" spans="2:10" x14ac:dyDescent="0.25">
      <c r="B24" s="180"/>
      <c r="E24" s="106"/>
      <c r="F24" s="106"/>
      <c r="G24" s="3" t="s">
        <v>258</v>
      </c>
      <c r="H24" s="106"/>
      <c r="I24" s="106"/>
      <c r="J24" s="80">
        <f>J12-J21</f>
        <v>260000</v>
      </c>
    </row>
    <row r="25" spans="2:10" x14ac:dyDescent="0.25">
      <c r="B25" s="180"/>
      <c r="E25" s="106"/>
      <c r="F25" s="106"/>
      <c r="G25" s="4"/>
      <c r="H25" s="106"/>
      <c r="I25" s="106"/>
    </row>
    <row r="29" spans="2:10" x14ac:dyDescent="0.25">
      <c r="C29" s="87"/>
      <c r="D29" s="87"/>
    </row>
  </sheetData>
  <sheetProtection algorithmName="SHA-512" hashValue="AYaQWo2kRuC7TCRqr99gyTywLcr2bKZrPWnqg5mmuAJVIHM8YOkhF09tIj7UPnBElu1rmlbHQLCptNvxyEKN1w==" saltValue="mwwuU4Cyyq/oo6b57w4DHg==" spinCount="100000" sheet="1" objects="1" scenarios="1"/>
  <mergeCells count="3">
    <mergeCell ref="E19:F19"/>
    <mergeCell ref="E20:F20"/>
    <mergeCell ref="J12:J17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showGridLines="0" zoomScale="85" zoomScaleNormal="85" workbookViewId="0">
      <selection activeCell="F37" sqref="F37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0" width="23.28515625" style="49" bestFit="1" customWidth="1"/>
    <col min="11" max="13" width="9.140625" style="49"/>
    <col min="14" max="14" width="24.7109375" style="49" customWidth="1"/>
    <col min="15" max="16384" width="9.140625" style="49"/>
  </cols>
  <sheetData>
    <row r="2" spans="2:10" x14ac:dyDescent="0.25">
      <c r="B2" s="45"/>
      <c r="C2" s="46"/>
      <c r="D2" s="46"/>
      <c r="E2" s="46"/>
      <c r="F2" s="47"/>
      <c r="G2" s="46"/>
      <c r="H2" s="46"/>
      <c r="I2" s="46"/>
      <c r="J2" s="48"/>
    </row>
    <row r="3" spans="2:10" x14ac:dyDescent="0.25">
      <c r="B3" s="50" t="s">
        <v>250</v>
      </c>
      <c r="C3" s="53"/>
      <c r="D3" s="53"/>
      <c r="E3" s="53"/>
      <c r="F3" s="52"/>
      <c r="G3" s="53"/>
      <c r="H3" s="53"/>
      <c r="I3" s="53"/>
      <c r="J3" s="54"/>
    </row>
    <row r="4" spans="2:10" x14ac:dyDescent="0.25">
      <c r="B4" s="50" t="s">
        <v>261</v>
      </c>
      <c r="C4" s="51"/>
      <c r="D4" s="51"/>
      <c r="E4" s="51"/>
      <c r="F4" s="52"/>
      <c r="G4" s="53"/>
      <c r="H4" s="53"/>
      <c r="I4" s="53"/>
      <c r="J4" s="54"/>
    </row>
    <row r="5" spans="2:10" x14ac:dyDescent="0.25">
      <c r="B5" s="50" t="s">
        <v>240</v>
      </c>
      <c r="C5" s="51"/>
      <c r="D5" s="51"/>
      <c r="E5" s="51"/>
      <c r="F5" s="52"/>
      <c r="G5" s="53"/>
      <c r="H5" s="53"/>
      <c r="I5" s="53"/>
      <c r="J5" s="54"/>
    </row>
    <row r="6" spans="2:10" x14ac:dyDescent="0.25">
      <c r="B6" s="56"/>
      <c r="C6" s="57"/>
      <c r="D6" s="57"/>
      <c r="E6" s="57"/>
      <c r="F6" s="58"/>
      <c r="G6" s="57"/>
      <c r="H6" s="57"/>
      <c r="I6" s="57"/>
      <c r="J6" s="59"/>
    </row>
    <row r="7" spans="2:10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0" x14ac:dyDescent="0.25">
      <c r="B8" s="90"/>
      <c r="C8" s="91"/>
      <c r="D8" s="91"/>
      <c r="E8" s="91"/>
      <c r="F8" s="92"/>
      <c r="G8" s="91"/>
      <c r="H8" s="91"/>
      <c r="I8" s="91"/>
      <c r="J8" s="148"/>
    </row>
    <row r="9" spans="2:10" x14ac:dyDescent="0.25">
      <c r="B9" s="110"/>
      <c r="C9" s="111"/>
      <c r="D9" s="111"/>
      <c r="E9" s="111"/>
      <c r="F9" s="127"/>
      <c r="G9" s="128"/>
      <c r="H9" s="128"/>
      <c r="I9" s="128"/>
      <c r="J9" s="114"/>
    </row>
    <row r="10" spans="2:10" ht="38.25" x14ac:dyDescent="0.25">
      <c r="B10" s="63" t="s">
        <v>297</v>
      </c>
      <c r="C10" s="130" t="s">
        <v>149</v>
      </c>
      <c r="D10" s="130" t="s">
        <v>64</v>
      </c>
      <c r="E10" s="130" t="s">
        <v>6</v>
      </c>
      <c r="F10" s="130" t="s">
        <v>151</v>
      </c>
      <c r="G10" s="130" t="s">
        <v>7</v>
      </c>
      <c r="H10" s="131" t="s">
        <v>8</v>
      </c>
      <c r="I10" s="131" t="s">
        <v>9</v>
      </c>
      <c r="J10" s="66" t="s">
        <v>298</v>
      </c>
    </row>
    <row r="11" spans="2:10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0" ht="63.75" x14ac:dyDescent="0.25">
      <c r="B12" s="103" t="s">
        <v>67</v>
      </c>
      <c r="C12" s="103" t="s">
        <v>67</v>
      </c>
      <c r="D12" s="71"/>
      <c r="E12" s="72" t="s">
        <v>142</v>
      </c>
      <c r="F12" s="72" t="s">
        <v>138</v>
      </c>
      <c r="G12" s="73" t="s">
        <v>143</v>
      </c>
      <c r="H12" s="105">
        <v>1</v>
      </c>
      <c r="I12" s="73" t="s">
        <v>115</v>
      </c>
      <c r="J12" s="331">
        <v>15000</v>
      </c>
    </row>
    <row r="13" spans="2:10" x14ac:dyDescent="0.25">
      <c r="G13" s="3" t="s">
        <v>153</v>
      </c>
      <c r="J13" s="332"/>
    </row>
    <row r="14" spans="2:10" x14ac:dyDescent="0.25">
      <c r="E14" s="106"/>
      <c r="F14" s="106"/>
      <c r="G14" s="106"/>
      <c r="H14" s="106"/>
      <c r="I14" s="106"/>
      <c r="J14" s="106"/>
    </row>
    <row r="15" spans="2:10" x14ac:dyDescent="0.25">
      <c r="B15" s="106"/>
      <c r="E15" s="153"/>
      <c r="F15" s="153"/>
      <c r="G15" s="149"/>
      <c r="H15" s="106"/>
      <c r="I15" s="106"/>
      <c r="J15" s="106"/>
    </row>
    <row r="16" spans="2:10" x14ac:dyDescent="0.25">
      <c r="B16" s="106"/>
      <c r="E16" s="181"/>
      <c r="F16" s="181"/>
      <c r="G16" s="146"/>
      <c r="H16" s="106"/>
      <c r="I16" s="106"/>
    </row>
    <row r="17" spans="2:10" x14ac:dyDescent="0.25">
      <c r="B17" s="106"/>
      <c r="G17" s="3" t="s">
        <v>154</v>
      </c>
      <c r="H17" s="88">
        <v>0</v>
      </c>
      <c r="J17" s="80">
        <f>H17*J12</f>
        <v>0</v>
      </c>
    </row>
    <row r="18" spans="2:10" x14ac:dyDescent="0.25">
      <c r="B18" s="106"/>
      <c r="E18" s="106"/>
      <c r="F18" s="106"/>
      <c r="G18" s="106"/>
      <c r="H18" s="106"/>
      <c r="J18" s="106"/>
    </row>
    <row r="19" spans="2:10" x14ac:dyDescent="0.25">
      <c r="E19" s="320" t="s">
        <v>0</v>
      </c>
      <c r="F19" s="320"/>
      <c r="G19" s="4"/>
      <c r="H19" s="106"/>
      <c r="I19" s="106"/>
    </row>
    <row r="20" spans="2:10" x14ac:dyDescent="0.25">
      <c r="E20" s="321" t="s">
        <v>0</v>
      </c>
      <c r="F20" s="321"/>
      <c r="G20" s="3" t="s">
        <v>258</v>
      </c>
      <c r="H20" s="106"/>
      <c r="I20" s="106"/>
      <c r="J20" s="80">
        <f>J12-J17</f>
        <v>15000</v>
      </c>
    </row>
    <row r="21" spans="2:10" x14ac:dyDescent="0.25">
      <c r="E21" s="106"/>
      <c r="F21" s="106"/>
      <c r="I21" s="106"/>
    </row>
    <row r="22" spans="2:10" x14ac:dyDescent="0.25">
      <c r="E22" s="106"/>
      <c r="I22" s="106"/>
    </row>
    <row r="24" spans="2:10" x14ac:dyDescent="0.25">
      <c r="C24" s="87"/>
      <c r="D24" s="87"/>
    </row>
    <row r="26" spans="2:10" ht="27" x14ac:dyDescent="0.25">
      <c r="B26" s="86" t="s">
        <v>0</v>
      </c>
    </row>
  </sheetData>
  <sheetProtection algorithmName="SHA-512" hashValue="IIH/W7B2LaQPOkZjTfCyowVnhylr0Z4UVCOvMS88OPJtGoR+Jgt7KqW3XA9aONWPDmg4To9xetSjcm78eEMRtQ==" saltValue="3TSEHblVIJuEocMiyQKQVg==" spinCount="100000" sheet="1" objects="1" scenarios="1"/>
  <mergeCells count="3">
    <mergeCell ref="J12:J13"/>
    <mergeCell ref="E19:F19"/>
    <mergeCell ref="E20:F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Q94"/>
  <sheetViews>
    <sheetView showGridLines="0" zoomScaleNormal="100" workbookViewId="0">
      <selection activeCell="E25" sqref="E25"/>
    </sheetView>
  </sheetViews>
  <sheetFormatPr defaultColWidth="0" defaultRowHeight="0" customHeight="1" zeroHeight="1" x14ac:dyDescent="0.25"/>
  <cols>
    <col min="1" max="1" width="3.7109375" style="227" customWidth="1"/>
    <col min="2" max="2" width="95.7109375" style="227" customWidth="1"/>
    <col min="3" max="3" width="1.7109375" style="227" customWidth="1"/>
    <col min="4" max="4" width="2.85546875" style="227" customWidth="1"/>
    <col min="5" max="5" width="54.5703125" style="227" customWidth="1"/>
    <col min="6" max="6" width="20.7109375" style="227" customWidth="1"/>
    <col min="7" max="7" width="11.28515625" style="227" customWidth="1"/>
    <col min="8" max="8" width="4.140625" style="227" customWidth="1"/>
    <col min="9" max="9" width="4.7109375" style="227" customWidth="1"/>
    <col min="10" max="10" width="3.7109375" style="227" customWidth="1"/>
    <col min="11" max="16384" width="9.140625" style="227" hidden="1"/>
  </cols>
  <sheetData>
    <row r="1" spans="1:11" s="194" customFormat="1" ht="21" customHeight="1" x14ac:dyDescent="0.2">
      <c r="A1" s="193"/>
      <c r="B1" s="193"/>
      <c r="C1" s="193"/>
      <c r="D1" s="193"/>
      <c r="E1" s="193"/>
      <c r="F1" s="193"/>
      <c r="G1" s="193"/>
      <c r="H1" s="193"/>
      <c r="I1" s="193"/>
    </row>
    <row r="2" spans="1:11" s="194" customFormat="1" ht="21" customHeight="1" x14ac:dyDescent="0.3">
      <c r="A2" s="193"/>
      <c r="B2" s="195" t="s">
        <v>1</v>
      </c>
      <c r="C2" s="196"/>
      <c r="D2" s="196"/>
      <c r="E2" s="196"/>
      <c r="F2" s="196"/>
      <c r="G2" s="197"/>
      <c r="H2" s="197"/>
      <c r="I2" s="197"/>
    </row>
    <row r="3" spans="1:11" s="194" customFormat="1" ht="21" customHeight="1" x14ac:dyDescent="0.25">
      <c r="A3" s="193"/>
      <c r="B3" s="198" t="str">
        <f>Voorblad!B4:D4</f>
        <v>Informatie Infrastructuur, fase 3</v>
      </c>
      <c r="C3" s="196"/>
      <c r="D3" s="196"/>
      <c r="E3" s="196"/>
      <c r="F3" s="196"/>
      <c r="G3" s="197"/>
      <c r="H3" s="197"/>
      <c r="I3" s="197"/>
    </row>
    <row r="4" spans="1:11" s="194" customFormat="1" ht="21" customHeight="1" x14ac:dyDescent="0.3">
      <c r="A4" s="193"/>
      <c r="B4" s="199" t="s">
        <v>308</v>
      </c>
      <c r="C4" s="196"/>
      <c r="D4" s="196"/>
      <c r="E4" s="196"/>
      <c r="F4" s="196"/>
      <c r="G4" s="197"/>
      <c r="H4" s="197"/>
      <c r="I4" s="197"/>
    </row>
    <row r="5" spans="1:11" s="194" customFormat="1" ht="21" customHeight="1" x14ac:dyDescent="0.2">
      <c r="A5" s="193"/>
      <c r="B5" s="200" t="str">
        <f>Voorblad!B6:D6</f>
        <v>Kenmerk: IUC 21-009</v>
      </c>
      <c r="C5" s="196"/>
      <c r="D5" s="196"/>
      <c r="E5" s="196"/>
      <c r="F5" s="196"/>
      <c r="G5" s="197"/>
      <c r="H5" s="197"/>
      <c r="I5" s="197"/>
    </row>
    <row r="6" spans="1:11" s="193" customFormat="1" ht="15" customHeight="1" thickBot="1" x14ac:dyDescent="0.25">
      <c r="B6" s="201"/>
      <c r="C6" s="202"/>
      <c r="D6" s="202"/>
      <c r="E6" s="202"/>
      <c r="F6" s="203"/>
      <c r="G6" s="204"/>
      <c r="H6" s="204"/>
      <c r="I6" s="204"/>
      <c r="K6" s="205"/>
    </row>
    <row r="7" spans="1:11" s="194" customFormat="1" ht="15" customHeight="1" x14ac:dyDescent="0.2">
      <c r="A7" s="193"/>
    </row>
    <row r="8" spans="1:11" s="194" customFormat="1" ht="27.95" customHeight="1" x14ac:dyDescent="0.2">
      <c r="A8" s="206"/>
      <c r="B8" s="206"/>
      <c r="D8" s="289" t="s">
        <v>16</v>
      </c>
      <c r="E8" s="289"/>
      <c r="F8" s="207">
        <f>Voorblad!H49</f>
        <v>4656930</v>
      </c>
    </row>
    <row r="9" spans="1:11" s="194" customFormat="1" ht="12.75" customHeight="1" x14ac:dyDescent="0.2">
      <c r="B9" s="206"/>
      <c r="C9" s="206"/>
    </row>
    <row r="10" spans="1:11" s="194" customFormat="1" ht="27.95" customHeight="1" x14ac:dyDescent="0.2">
      <c r="B10" s="206"/>
      <c r="C10" s="206"/>
      <c r="D10" s="290" t="s">
        <v>17</v>
      </c>
      <c r="E10" s="291"/>
      <c r="F10" s="208" t="s">
        <v>309</v>
      </c>
      <c r="G10" s="292" t="s">
        <v>18</v>
      </c>
      <c r="H10" s="293"/>
    </row>
    <row r="11" spans="1:11" s="194" customFormat="1" ht="27.95" customHeight="1" x14ac:dyDescent="0.2">
      <c r="B11" s="206"/>
      <c r="C11" s="206"/>
      <c r="D11" s="294" t="s">
        <v>19</v>
      </c>
      <c r="E11" s="295"/>
      <c r="F11" s="209">
        <f>+DATA!G41</f>
        <v>900</v>
      </c>
      <c r="G11" s="210">
        <f>+F11/DATA!$G$40*100</f>
        <v>90</v>
      </c>
      <c r="H11" s="211" t="s">
        <v>20</v>
      </c>
    </row>
    <row r="12" spans="1:11" s="194" customFormat="1" ht="27.95" customHeight="1" x14ac:dyDescent="0.2">
      <c r="B12" s="206"/>
      <c r="C12" s="206"/>
      <c r="D12" s="294" t="s">
        <v>320</v>
      </c>
      <c r="E12" s="295"/>
      <c r="F12" s="1"/>
      <c r="G12" s="210">
        <f>+F12/DATA!$G$40*100</f>
        <v>0</v>
      </c>
      <c r="H12" s="211" t="s">
        <v>20</v>
      </c>
    </row>
    <row r="13" spans="1:11" s="194" customFormat="1" ht="27.95" customHeight="1" x14ac:dyDescent="0.2">
      <c r="C13" s="206"/>
      <c r="D13" s="212"/>
      <c r="E13" s="213" t="s">
        <v>21</v>
      </c>
      <c r="F13" s="214">
        <f>SUM(F11:F12)</f>
        <v>900</v>
      </c>
      <c r="G13" s="210">
        <f>SUM(G11:G12)</f>
        <v>90</v>
      </c>
      <c r="H13" s="211" t="s">
        <v>20</v>
      </c>
    </row>
    <row r="14" spans="1:11" s="194" customFormat="1" ht="27.95" customHeight="1" x14ac:dyDescent="0.2">
      <c r="C14" s="206"/>
      <c r="D14" s="287" t="s">
        <v>310</v>
      </c>
      <c r="E14" s="288"/>
      <c r="F14" s="215">
        <f>+DATA!E7</f>
        <v>0.87291130801148031</v>
      </c>
    </row>
    <row r="15" spans="1:11" s="194" customFormat="1" ht="27.95" customHeight="1" x14ac:dyDescent="0.2">
      <c r="B15" s="206"/>
      <c r="C15" s="206"/>
      <c r="D15" s="216" t="s">
        <v>22</v>
      </c>
      <c r="E15" s="217" t="str">
        <f>"Eigen inschatting door Inschrijver. Waarde tussen 0 en "&amp;F19&amp;" punten."</f>
        <v>Eigen inschatting door Inschrijver. Waarde tussen 0 en 100 punten.</v>
      </c>
      <c r="F15" s="218"/>
      <c r="G15" s="219"/>
      <c r="H15" s="220"/>
    </row>
    <row r="16" spans="1:11" s="194" customFormat="1" ht="27.95" customHeight="1" x14ac:dyDescent="0.2">
      <c r="C16" s="206"/>
      <c r="D16" s="221"/>
      <c r="E16" s="220"/>
      <c r="F16" s="220"/>
      <c r="G16" s="220"/>
    </row>
    <row r="17" spans="1:13" s="194" customFormat="1" ht="27.95" customHeight="1" x14ac:dyDescent="0.2">
      <c r="C17" s="206"/>
      <c r="D17" s="290" t="s">
        <v>311</v>
      </c>
      <c r="E17" s="291"/>
      <c r="F17" s="222" t="s">
        <v>23</v>
      </c>
      <c r="G17" s="292" t="s">
        <v>18</v>
      </c>
      <c r="H17" s="293"/>
    </row>
    <row r="18" spans="1:13" s="194" customFormat="1" ht="27.95" customHeight="1" x14ac:dyDescent="0.2">
      <c r="C18" s="206"/>
      <c r="D18" s="298" t="s">
        <v>24</v>
      </c>
      <c r="E18" s="298"/>
      <c r="F18" s="214">
        <f>DATA!G41</f>
        <v>900</v>
      </c>
      <c r="G18" s="210">
        <f>+F18/DATA!$G$40*100</f>
        <v>90</v>
      </c>
      <c r="H18" s="211" t="s">
        <v>20</v>
      </c>
    </row>
    <row r="19" spans="1:13" s="194" customFormat="1" ht="27.95" customHeight="1" x14ac:dyDescent="0.2">
      <c r="C19" s="206"/>
      <c r="D19" s="298" t="s">
        <v>25</v>
      </c>
      <c r="E19" s="298"/>
      <c r="F19" s="214">
        <f>DATA!G42</f>
        <v>100</v>
      </c>
      <c r="G19" s="210">
        <f>+F19/DATA!$G$40*100</f>
        <v>10</v>
      </c>
      <c r="H19" s="211" t="s">
        <v>20</v>
      </c>
      <c r="K19" s="223"/>
      <c r="L19" s="223"/>
      <c r="M19" s="223"/>
    </row>
    <row r="20" spans="1:13" s="194" customFormat="1" ht="27.95" customHeight="1" x14ac:dyDescent="0.2">
      <c r="B20" s="206"/>
      <c r="C20" s="206"/>
      <c r="D20" s="298" t="s">
        <v>26</v>
      </c>
      <c r="E20" s="298"/>
      <c r="F20" s="214">
        <f>SUM(F18:F19)</f>
        <v>1000</v>
      </c>
      <c r="G20" s="210">
        <f>+F20/DATA!$G$40*100</f>
        <v>100</v>
      </c>
      <c r="H20" s="211" t="s">
        <v>20</v>
      </c>
    </row>
    <row r="21" spans="1:13" s="194" customFormat="1" ht="27.95" customHeight="1" x14ac:dyDescent="0.2">
      <c r="B21" s="206"/>
      <c r="C21" s="206"/>
      <c r="D21" s="206"/>
      <c r="E21" s="206"/>
      <c r="F21" s="206"/>
      <c r="G21" s="206"/>
      <c r="H21" s="206"/>
    </row>
    <row r="22" spans="1:13" s="194" customFormat="1" ht="27.95" customHeight="1" x14ac:dyDescent="0.2">
      <c r="B22" s="206"/>
      <c r="C22" s="206"/>
      <c r="D22" s="299"/>
      <c r="E22" s="299"/>
      <c r="F22" s="224"/>
      <c r="G22" s="225"/>
      <c r="H22" s="226"/>
    </row>
    <row r="23" spans="1:13" s="194" customFormat="1" ht="27.95" customHeight="1" x14ac:dyDescent="0.2">
      <c r="B23" s="206"/>
      <c r="C23" s="206"/>
      <c r="D23" s="206"/>
      <c r="E23" s="206"/>
      <c r="F23" s="206"/>
      <c r="G23" s="206"/>
      <c r="H23" s="206"/>
    </row>
    <row r="24" spans="1:13" s="194" customFormat="1" ht="27.95" customHeight="1" x14ac:dyDescent="0.2">
      <c r="B24" s="206"/>
      <c r="C24" s="206"/>
      <c r="D24" s="206"/>
      <c r="E24" s="206"/>
      <c r="F24" s="206"/>
      <c r="G24" s="206"/>
      <c r="H24" s="206"/>
    </row>
    <row r="25" spans="1:13" s="194" customFormat="1" ht="27.95" customHeight="1" x14ac:dyDescent="0.2">
      <c r="B25" s="206"/>
      <c r="C25" s="206"/>
      <c r="D25" s="206"/>
      <c r="E25" s="206"/>
      <c r="F25" s="206"/>
      <c r="G25" s="206"/>
      <c r="H25" s="206"/>
    </row>
    <row r="26" spans="1:13" s="194" customFormat="1" ht="27.75" customHeight="1" x14ac:dyDescent="0.2">
      <c r="A26" s="193"/>
      <c r="B26" s="206"/>
      <c r="C26" s="206"/>
      <c r="D26" s="206"/>
      <c r="E26" s="206"/>
      <c r="F26" s="206"/>
      <c r="G26" s="206"/>
      <c r="H26" s="206"/>
    </row>
    <row r="27" spans="1:13" s="194" customFormat="1" ht="15" customHeight="1" thickBot="1" x14ac:dyDescent="0.25">
      <c r="A27" s="193"/>
      <c r="B27" s="201"/>
      <c r="C27" s="202"/>
      <c r="D27" s="202"/>
      <c r="E27" s="202"/>
      <c r="F27" s="203"/>
      <c r="G27" s="204"/>
      <c r="H27" s="204"/>
    </row>
    <row r="28" spans="1:13" s="194" customFormat="1" ht="15" customHeight="1" x14ac:dyDescent="0.2"/>
    <row r="29" spans="1:13" s="194" customFormat="1" ht="27.95" hidden="1" customHeight="1" x14ac:dyDescent="0.2">
      <c r="B29" s="206"/>
    </row>
    <row r="30" spans="1:13" s="194" customFormat="1" ht="27.95" hidden="1" customHeight="1" x14ac:dyDescent="0.2">
      <c r="B30" s="206"/>
    </row>
    <row r="31" spans="1:13" s="194" customFormat="1" ht="27.95" hidden="1" customHeight="1" x14ac:dyDescent="0.2">
      <c r="B31" s="206"/>
    </row>
    <row r="32" spans="1:13" s="194" customFormat="1" ht="27.95" hidden="1" customHeight="1" x14ac:dyDescent="0.2">
      <c r="B32" s="206"/>
    </row>
    <row r="33" spans="2:17" s="194" customFormat="1" ht="27.95" hidden="1" customHeight="1" x14ac:dyDescent="0.2">
      <c r="B33" s="206"/>
    </row>
    <row r="34" spans="2:17" s="194" customFormat="1" ht="27.95" hidden="1" customHeight="1" x14ac:dyDescent="0.2">
      <c r="B34" s="206"/>
      <c r="Q34" s="194" t="s">
        <v>0</v>
      </c>
    </row>
    <row r="35" spans="2:17" s="194" customFormat="1" ht="27.95" hidden="1" customHeight="1" x14ac:dyDescent="0.2">
      <c r="B35" s="206"/>
    </row>
    <row r="36" spans="2:17" s="194" customFormat="1" ht="27.95" hidden="1" customHeight="1" x14ac:dyDescent="0.25">
      <c r="B36" s="206"/>
      <c r="G36" s="227"/>
    </row>
    <row r="37" spans="2:17" s="194" customFormat="1" ht="27.95" hidden="1" customHeight="1" x14ac:dyDescent="0.25">
      <c r="B37" s="206"/>
      <c r="G37" s="227"/>
    </row>
    <row r="38" spans="2:17" s="194" customFormat="1" ht="27.95" hidden="1" customHeight="1" x14ac:dyDescent="0.25">
      <c r="D38" s="227"/>
      <c r="E38" s="227"/>
      <c r="F38" s="227"/>
      <c r="G38" s="227"/>
    </row>
    <row r="39" spans="2:17" ht="15" hidden="1" customHeight="1" x14ac:dyDescent="0.25"/>
    <row r="40" spans="2:17" ht="15" hidden="1" customHeight="1" x14ac:dyDescent="0.25"/>
    <row r="41" spans="2:17" ht="15" hidden="1" customHeight="1" x14ac:dyDescent="0.25"/>
    <row r="42" spans="2:17" ht="15" hidden="1" customHeight="1" x14ac:dyDescent="0.25"/>
    <row r="43" spans="2:17" ht="15" hidden="1" customHeight="1" x14ac:dyDescent="0.25"/>
    <row r="44" spans="2:17" ht="15" hidden="1" customHeight="1" x14ac:dyDescent="0.25"/>
    <row r="45" spans="2:17" ht="15" hidden="1" customHeight="1" x14ac:dyDescent="0.25"/>
    <row r="46" spans="2:17" ht="15" hidden="1" customHeight="1" x14ac:dyDescent="0.25"/>
    <row r="47" spans="2:17" ht="15" hidden="1" customHeight="1" x14ac:dyDescent="0.25"/>
    <row r="48" spans="2:17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spans="3:7" ht="15" hidden="1" customHeight="1" x14ac:dyDescent="0.25"/>
    <row r="82" spans="3:7" ht="15" hidden="1" customHeight="1" x14ac:dyDescent="0.25">
      <c r="C82" s="296" t="s">
        <v>21</v>
      </c>
      <c r="D82" s="297"/>
      <c r="E82" s="228">
        <v>1650</v>
      </c>
      <c r="F82" s="229">
        <f>+E82/Qmax*100</f>
        <v>412.5</v>
      </c>
      <c r="G82" s="211" t="s">
        <v>20</v>
      </c>
    </row>
    <row r="83" spans="3:7" ht="15" hidden="1" customHeight="1" x14ac:dyDescent="0.25"/>
    <row r="84" spans="3:7" ht="15" hidden="1" customHeight="1" x14ac:dyDescent="0.25"/>
    <row r="85" spans="3:7" ht="15" hidden="1" customHeight="1" x14ac:dyDescent="0.25"/>
    <row r="86" spans="3:7" ht="15" hidden="1" customHeight="1" x14ac:dyDescent="0.25"/>
    <row r="87" spans="3:7" ht="15" hidden="1" customHeight="1" x14ac:dyDescent="0.25"/>
    <row r="88" spans="3:7" ht="15" hidden="1" customHeight="1" x14ac:dyDescent="0.25"/>
    <row r="89" spans="3:7" ht="15" hidden="1" customHeight="1" x14ac:dyDescent="0.25"/>
    <row r="90" spans="3:7" ht="15" hidden="1" customHeight="1" x14ac:dyDescent="0.25"/>
    <row r="91" spans="3:7" ht="15" hidden="1" customHeight="1" x14ac:dyDescent="0.25"/>
    <row r="92" spans="3:7" ht="15" hidden="1" customHeight="1" x14ac:dyDescent="0.25"/>
    <row r="93" spans="3:7" ht="15" hidden="1" customHeight="1" x14ac:dyDescent="0.25"/>
    <row r="94" spans="3:7" ht="15" hidden="1" customHeight="1" x14ac:dyDescent="0.25"/>
  </sheetData>
  <sheetProtection algorithmName="SHA-512" hashValue="93dK/sIZkgNvBT0hxADv9v3ItYYwVm8keqSiGQN/U4VV+UYSq2kcbe+qeVXiPyXNax1r6bMHm4fWCtmDUPr9rg==" saltValue="Qx85iqq6VOCxfRM52ZzB1Q==" spinCount="100000" sheet="1" objects="1" scenarios="1"/>
  <mergeCells count="13">
    <mergeCell ref="C82:D82"/>
    <mergeCell ref="D17:E17"/>
    <mergeCell ref="G17:H17"/>
    <mergeCell ref="D18:E18"/>
    <mergeCell ref="D19:E19"/>
    <mergeCell ref="D20:E20"/>
    <mergeCell ref="D22:E22"/>
    <mergeCell ref="D14:E14"/>
    <mergeCell ref="D8:E8"/>
    <mergeCell ref="D10:E10"/>
    <mergeCell ref="G10:H10"/>
    <mergeCell ref="D11:E11"/>
    <mergeCell ref="D12:E12"/>
  </mergeCells>
  <pageMargins left="0.7" right="0.7" top="0.75" bottom="0.75" header="0.3" footer="0.3"/>
  <pageSetup paperSize="9" scale="6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6"/>
  <sheetViews>
    <sheetView showGridLines="0" zoomScale="85" zoomScaleNormal="85" workbookViewId="0">
      <selection activeCell="F35" sqref="F35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3.7109375" style="49" bestFit="1" customWidth="1"/>
    <col min="9" max="9" width="17.140625" style="49" bestFit="1" customWidth="1"/>
    <col min="10" max="11" width="23.28515625" style="49" bestFit="1" customWidth="1"/>
    <col min="12" max="14" width="9.140625" style="49"/>
    <col min="15" max="15" width="24.7109375" style="49" customWidth="1"/>
    <col min="16" max="16384" width="9.140625" style="49"/>
  </cols>
  <sheetData>
    <row r="2" spans="2:11" x14ac:dyDescent="0.25">
      <c r="B2" s="90"/>
      <c r="C2" s="91"/>
      <c r="D2" s="91"/>
      <c r="E2" s="91"/>
      <c r="F2" s="92"/>
      <c r="G2" s="91"/>
      <c r="H2" s="91"/>
      <c r="I2" s="91"/>
      <c r="J2" s="91"/>
      <c r="K2" s="108"/>
    </row>
    <row r="3" spans="2:11" x14ac:dyDescent="0.25">
      <c r="B3" s="94" t="s">
        <v>195</v>
      </c>
      <c r="C3" s="95"/>
      <c r="D3" s="95"/>
      <c r="E3" s="95"/>
      <c r="F3" s="96"/>
      <c r="G3" s="97"/>
      <c r="H3" s="97"/>
      <c r="I3" s="97"/>
      <c r="J3" s="97"/>
      <c r="K3" s="109"/>
    </row>
    <row r="4" spans="2:11" x14ac:dyDescent="0.25">
      <c r="B4" s="94" t="s">
        <v>157</v>
      </c>
      <c r="C4" s="95"/>
      <c r="D4" s="95"/>
      <c r="E4" s="95"/>
      <c r="F4" s="96"/>
      <c r="G4" s="97"/>
      <c r="H4" s="97"/>
      <c r="I4" s="97"/>
      <c r="J4" s="97"/>
      <c r="K4" s="109"/>
    </row>
    <row r="5" spans="2:11" x14ac:dyDescent="0.25">
      <c r="B5" s="110"/>
      <c r="C5" s="111"/>
      <c r="D5" s="111"/>
      <c r="E5" s="111"/>
      <c r="F5" s="112"/>
      <c r="G5" s="111"/>
      <c r="H5" s="111"/>
      <c r="I5" s="111"/>
      <c r="J5" s="113"/>
      <c r="K5" s="114"/>
    </row>
    <row r="6" spans="2:11" x14ac:dyDescent="0.25">
      <c r="B6" s="60"/>
      <c r="C6" s="60"/>
      <c r="D6" s="60"/>
      <c r="E6" s="60"/>
      <c r="F6" s="61"/>
      <c r="G6" s="60"/>
      <c r="H6" s="60"/>
      <c r="I6" s="60"/>
      <c r="J6" s="62"/>
      <c r="K6" s="62"/>
    </row>
    <row r="7" spans="2:11" x14ac:dyDescent="0.25">
      <c r="B7" s="90"/>
      <c r="C7" s="91"/>
      <c r="D7" s="91"/>
      <c r="E7" s="91"/>
      <c r="F7" s="92"/>
      <c r="G7" s="91"/>
      <c r="H7" s="91"/>
      <c r="I7" s="91"/>
      <c r="J7" s="115" t="s">
        <v>4</v>
      </c>
      <c r="K7" s="93" t="s">
        <v>5</v>
      </c>
    </row>
    <row r="8" spans="2:11" x14ac:dyDescent="0.25">
      <c r="B8" s="94"/>
      <c r="C8" s="95"/>
      <c r="D8" s="95"/>
      <c r="E8" s="95"/>
      <c r="F8" s="96"/>
      <c r="G8" s="97"/>
      <c r="H8" s="97"/>
      <c r="I8" s="97"/>
      <c r="J8" s="116"/>
      <c r="K8" s="98"/>
    </row>
    <row r="9" spans="2:11" ht="38.25" x14ac:dyDescent="0.25">
      <c r="B9" s="63" t="s">
        <v>297</v>
      </c>
      <c r="C9" s="63" t="s">
        <v>149</v>
      </c>
      <c r="D9" s="63" t="s">
        <v>64</v>
      </c>
      <c r="E9" s="63" t="s">
        <v>6</v>
      </c>
      <c r="F9" s="63" t="s">
        <v>151</v>
      </c>
      <c r="G9" s="63" t="s">
        <v>7</v>
      </c>
      <c r="H9" s="64" t="s">
        <v>8</v>
      </c>
      <c r="I9" s="64" t="s">
        <v>9</v>
      </c>
      <c r="J9" s="117" t="s">
        <v>123</v>
      </c>
      <c r="K9" s="99" t="s">
        <v>124</v>
      </c>
    </row>
    <row r="10" spans="2:11" x14ac:dyDescent="0.25">
      <c r="B10" s="67"/>
      <c r="C10" s="67"/>
      <c r="D10" s="67"/>
      <c r="E10" s="67"/>
      <c r="F10" s="68"/>
      <c r="G10" s="67"/>
      <c r="H10" s="67"/>
      <c r="I10" s="67"/>
      <c r="J10" s="67"/>
      <c r="K10" s="67"/>
    </row>
    <row r="11" spans="2:11" ht="25.5" x14ac:dyDescent="0.25">
      <c r="B11" s="69" t="s">
        <v>13</v>
      </c>
      <c r="C11" s="69" t="s">
        <v>13</v>
      </c>
      <c r="D11" s="71"/>
      <c r="E11" s="79" t="s">
        <v>98</v>
      </c>
      <c r="F11" s="182" t="s">
        <v>222</v>
      </c>
      <c r="G11" s="73" t="s">
        <v>306</v>
      </c>
      <c r="H11" s="119">
        <v>31</v>
      </c>
      <c r="I11" s="73" t="s">
        <v>101</v>
      </c>
      <c r="J11" s="89">
        <v>0</v>
      </c>
      <c r="K11" s="89">
        <v>0</v>
      </c>
    </row>
    <row r="12" spans="2:11" ht="25.5" x14ac:dyDescent="0.25">
      <c r="B12" s="100"/>
      <c r="C12" s="100"/>
      <c r="D12" s="71"/>
      <c r="E12" s="79" t="s">
        <v>302</v>
      </c>
      <c r="F12" s="182" t="s">
        <v>222</v>
      </c>
      <c r="G12" s="73" t="s">
        <v>306</v>
      </c>
      <c r="H12" s="119">
        <v>8</v>
      </c>
      <c r="I12" s="73" t="s">
        <v>129</v>
      </c>
      <c r="J12" s="89">
        <v>0</v>
      </c>
      <c r="K12" s="89">
        <v>0</v>
      </c>
    </row>
    <row r="13" spans="2:11" ht="25.5" x14ac:dyDescent="0.25">
      <c r="B13" s="75"/>
      <c r="C13" s="75"/>
      <c r="D13" s="71"/>
      <c r="E13" s="132" t="s">
        <v>99</v>
      </c>
      <c r="F13" s="164" t="s">
        <v>222</v>
      </c>
      <c r="G13" s="73" t="s">
        <v>100</v>
      </c>
      <c r="H13" s="133">
        <v>1</v>
      </c>
      <c r="I13" s="73" t="s">
        <v>307</v>
      </c>
      <c r="J13" s="89">
        <v>0</v>
      </c>
      <c r="K13" s="89">
        <v>0</v>
      </c>
    </row>
    <row r="14" spans="2:11" x14ac:dyDescent="0.25">
      <c r="E14" s="122"/>
      <c r="F14" s="122"/>
      <c r="G14" s="3" t="s">
        <v>153</v>
      </c>
      <c r="H14" s="122"/>
      <c r="J14" s="80">
        <f>SUM(J11:J13)</f>
        <v>0</v>
      </c>
      <c r="K14" s="80">
        <f>SUM(K11:K13)</f>
        <v>0</v>
      </c>
    </row>
    <row r="15" spans="2:11" x14ac:dyDescent="0.25">
      <c r="E15" s="122"/>
      <c r="F15" s="122"/>
      <c r="G15" s="123"/>
      <c r="H15" s="122"/>
      <c r="J15" s="122"/>
      <c r="K15" s="122"/>
    </row>
    <row r="17" spans="2:11" x14ac:dyDescent="0.25">
      <c r="G17" s="3" t="s">
        <v>154</v>
      </c>
      <c r="H17" s="88">
        <v>0</v>
      </c>
      <c r="J17" s="80">
        <f>H17*J14</f>
        <v>0</v>
      </c>
      <c r="K17" s="80">
        <f>H17*K14</f>
        <v>0</v>
      </c>
    </row>
    <row r="20" spans="2:11" x14ac:dyDescent="0.25">
      <c r="G20" s="3" t="s">
        <v>155</v>
      </c>
      <c r="J20" s="80">
        <f>J14-J17</f>
        <v>0</v>
      </c>
      <c r="K20" s="80">
        <f>K14-K17</f>
        <v>0</v>
      </c>
    </row>
    <row r="23" spans="2:11" x14ac:dyDescent="0.25">
      <c r="E23" s="333" t="s">
        <v>323</v>
      </c>
      <c r="F23" s="334"/>
      <c r="G23" s="81" t="s">
        <v>152</v>
      </c>
      <c r="H23" s="335">
        <v>0</v>
      </c>
    </row>
    <row r="24" spans="2:11" x14ac:dyDescent="0.25">
      <c r="E24" s="303" t="s">
        <v>156</v>
      </c>
      <c r="F24" s="304"/>
      <c r="G24" s="82"/>
      <c r="H24" s="335"/>
      <c r="J24" s="80">
        <f>H23*40</f>
        <v>0</v>
      </c>
      <c r="K24" s="80">
        <f>H23*40</f>
        <v>0</v>
      </c>
    </row>
    <row r="26" spans="2:11" x14ac:dyDescent="0.25">
      <c r="E26" s="83"/>
    </row>
    <row r="27" spans="2:11" x14ac:dyDescent="0.25">
      <c r="B27" s="183"/>
      <c r="G27" s="3" t="s">
        <v>260</v>
      </c>
      <c r="J27" s="80">
        <f>SUM(J20,J24)</f>
        <v>0</v>
      </c>
      <c r="K27" s="80">
        <f>SUM(K20,K24)</f>
        <v>0</v>
      </c>
    </row>
    <row r="28" spans="2:11" x14ac:dyDescent="0.25">
      <c r="B28" s="183"/>
    </row>
    <row r="30" spans="2:11" x14ac:dyDescent="0.25">
      <c r="G30" s="3" t="s">
        <v>258</v>
      </c>
      <c r="K30" s="80">
        <f>SUM(J27,K27)</f>
        <v>0</v>
      </c>
    </row>
    <row r="34" spans="2:4" x14ac:dyDescent="0.25">
      <c r="C34" s="87"/>
      <c r="D34" s="87"/>
    </row>
    <row r="36" spans="2:4" ht="27" x14ac:dyDescent="0.25">
      <c r="B36" s="86"/>
    </row>
  </sheetData>
  <sheetProtection algorithmName="SHA-512" hashValue="8jMjcClxEtwqhkONA+waLEkqPH/nKobvK6mLucIa979upUG/l0AVlLzaB60YyPE09aHW7LDQFrlLO1NSulX2cg==" saltValue="Qm1zm4BqCiJn4n8FHV1JgA==" spinCount="100000" sheet="1" objects="1" scenarios="1"/>
  <mergeCells count="3">
    <mergeCell ref="E23:F23"/>
    <mergeCell ref="H23:H24"/>
    <mergeCell ref="E24:F24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5"/>
  <sheetViews>
    <sheetView showGridLines="0" zoomScale="85" zoomScaleNormal="85" workbookViewId="0">
      <selection activeCell="F30" sqref="F30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8.7109375" style="49" customWidth="1"/>
    <col min="10" max="10" width="25.42578125" style="49" customWidth="1"/>
    <col min="11" max="13" width="9.140625" style="49"/>
    <col min="14" max="14" width="24.7109375" style="49" customWidth="1"/>
    <col min="15" max="16384" width="9.140625" style="49"/>
  </cols>
  <sheetData>
    <row r="2" spans="2:10" x14ac:dyDescent="0.25">
      <c r="B2" s="45"/>
      <c r="C2" s="46"/>
      <c r="D2" s="46"/>
      <c r="E2" s="46"/>
      <c r="F2" s="47"/>
      <c r="G2" s="46"/>
      <c r="H2" s="46"/>
      <c r="I2" s="46"/>
      <c r="J2" s="48"/>
    </row>
    <row r="3" spans="2:10" x14ac:dyDescent="0.25">
      <c r="B3" s="50" t="s">
        <v>251</v>
      </c>
      <c r="C3" s="53"/>
      <c r="D3" s="53"/>
      <c r="E3" s="53"/>
      <c r="F3" s="52"/>
      <c r="G3" s="53"/>
      <c r="H3" s="53"/>
      <c r="I3" s="53"/>
      <c r="J3" s="54"/>
    </row>
    <row r="4" spans="2:10" x14ac:dyDescent="0.25">
      <c r="B4" s="50" t="s">
        <v>261</v>
      </c>
      <c r="C4" s="51"/>
      <c r="D4" s="51"/>
      <c r="E4" s="51"/>
      <c r="F4" s="52"/>
      <c r="G4" s="53"/>
      <c r="H4" s="53"/>
      <c r="I4" s="53"/>
      <c r="J4" s="54"/>
    </row>
    <row r="5" spans="2:10" x14ac:dyDescent="0.25">
      <c r="B5" s="50" t="s">
        <v>241</v>
      </c>
      <c r="C5" s="51"/>
      <c r="D5" s="51"/>
      <c r="E5" s="51"/>
      <c r="F5" s="52"/>
      <c r="G5" s="53"/>
      <c r="H5" s="53"/>
      <c r="I5" s="53"/>
      <c r="J5" s="54"/>
    </row>
    <row r="6" spans="2:10" x14ac:dyDescent="0.25">
      <c r="B6" s="56"/>
      <c r="C6" s="57"/>
      <c r="D6" s="57"/>
      <c r="E6" s="57"/>
      <c r="F6" s="58"/>
      <c r="G6" s="57"/>
      <c r="H6" s="57"/>
      <c r="I6" s="57"/>
      <c r="J6" s="59"/>
    </row>
    <row r="7" spans="2:10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0" x14ac:dyDescent="0.25">
      <c r="B8" s="90"/>
      <c r="C8" s="91"/>
      <c r="D8" s="91"/>
      <c r="E8" s="91"/>
      <c r="F8" s="92"/>
      <c r="G8" s="91"/>
      <c r="H8" s="91"/>
      <c r="I8" s="91"/>
      <c r="J8" s="148"/>
    </row>
    <row r="9" spans="2:10" x14ac:dyDescent="0.25">
      <c r="B9" s="110"/>
      <c r="C9" s="111"/>
      <c r="D9" s="111"/>
      <c r="E9" s="111"/>
      <c r="F9" s="127"/>
      <c r="G9" s="128"/>
      <c r="H9" s="128"/>
      <c r="I9" s="128"/>
      <c r="J9" s="114"/>
    </row>
    <row r="10" spans="2:10" ht="38.25" x14ac:dyDescent="0.25">
      <c r="B10" s="63" t="s">
        <v>297</v>
      </c>
      <c r="C10" s="130" t="s">
        <v>149</v>
      </c>
      <c r="D10" s="130" t="s">
        <v>64</v>
      </c>
      <c r="E10" s="130" t="s">
        <v>6</v>
      </c>
      <c r="F10" s="130" t="s">
        <v>151</v>
      </c>
      <c r="G10" s="130" t="s">
        <v>7</v>
      </c>
      <c r="H10" s="131" t="s">
        <v>8</v>
      </c>
      <c r="I10" s="131" t="s">
        <v>9</v>
      </c>
      <c r="J10" s="66" t="s">
        <v>298</v>
      </c>
    </row>
    <row r="11" spans="2:10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0" ht="25.5" x14ac:dyDescent="0.25">
      <c r="B12" s="103" t="s">
        <v>122</v>
      </c>
      <c r="C12" s="103" t="s">
        <v>150</v>
      </c>
      <c r="D12" s="71">
        <v>300150599</v>
      </c>
      <c r="E12" s="132" t="s">
        <v>158</v>
      </c>
      <c r="F12" s="72" t="s">
        <v>138</v>
      </c>
      <c r="G12" s="73" t="s">
        <v>81</v>
      </c>
      <c r="H12" s="74">
        <v>1</v>
      </c>
      <c r="I12" s="184" t="s">
        <v>84</v>
      </c>
      <c r="J12" s="305">
        <v>2800</v>
      </c>
    </row>
    <row r="13" spans="2:10" x14ac:dyDescent="0.25">
      <c r="G13" s="3" t="s">
        <v>153</v>
      </c>
      <c r="J13" s="307"/>
    </row>
    <row r="14" spans="2:10" x14ac:dyDescent="0.25">
      <c r="E14" s="106"/>
      <c r="F14" s="106"/>
      <c r="G14" s="106"/>
      <c r="H14" s="106"/>
      <c r="J14" s="106"/>
    </row>
    <row r="15" spans="2:10" x14ac:dyDescent="0.25">
      <c r="B15" s="106"/>
      <c r="E15" s="153"/>
      <c r="F15" s="153"/>
      <c r="G15" s="149"/>
      <c r="H15" s="106"/>
      <c r="J15" s="106"/>
    </row>
    <row r="16" spans="2:10" x14ac:dyDescent="0.25">
      <c r="B16" s="185"/>
      <c r="E16" s="181"/>
      <c r="F16" s="181"/>
      <c r="G16" s="146"/>
      <c r="H16" s="106"/>
    </row>
    <row r="17" spans="2:10" x14ac:dyDescent="0.25">
      <c r="B17" s="107"/>
      <c r="G17" s="3" t="s">
        <v>154</v>
      </c>
      <c r="H17" s="88">
        <v>0</v>
      </c>
      <c r="J17" s="80">
        <f>H17*J12</f>
        <v>0</v>
      </c>
    </row>
    <row r="18" spans="2:10" x14ac:dyDescent="0.25">
      <c r="B18" s="106"/>
      <c r="E18" s="106"/>
      <c r="F18" s="106"/>
      <c r="G18" s="106"/>
      <c r="H18" s="106"/>
      <c r="J18" s="106"/>
    </row>
    <row r="19" spans="2:10" x14ac:dyDescent="0.25">
      <c r="E19" s="320" t="s">
        <v>0</v>
      </c>
      <c r="F19" s="320"/>
      <c r="G19" s="4"/>
      <c r="H19" s="106"/>
    </row>
    <row r="20" spans="2:10" x14ac:dyDescent="0.25">
      <c r="E20" s="321" t="s">
        <v>0</v>
      </c>
      <c r="F20" s="321"/>
      <c r="G20" s="3" t="s">
        <v>258</v>
      </c>
      <c r="H20" s="106"/>
      <c r="J20" s="80">
        <f>J12-J17</f>
        <v>2800</v>
      </c>
    </row>
    <row r="21" spans="2:10" x14ac:dyDescent="0.25">
      <c r="E21" s="106"/>
      <c r="F21" s="106"/>
    </row>
    <row r="25" spans="2:10" x14ac:dyDescent="0.25">
      <c r="C25" s="87"/>
      <c r="D25" s="87"/>
    </row>
  </sheetData>
  <sheetProtection algorithmName="SHA-512" hashValue="e7lKaYxV3Qrm74bhd8rwTFN2LdBXGuh+OeZIapMU+zcHwZBt7Zv93PAOJM1PEIIzDqCfAvM+E7fE4xDLIIOZYQ==" saltValue="QlTd1dK2h1JiiqD+SOXtuw==" spinCount="100000" sheet="1" objects="1" scenarios="1"/>
  <mergeCells count="3">
    <mergeCell ref="J12:J13"/>
    <mergeCell ref="E19:F19"/>
    <mergeCell ref="E20:F20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3"/>
  <sheetViews>
    <sheetView showGridLines="0" zoomScale="85" zoomScaleNormal="85" workbookViewId="0">
      <selection activeCell="F24" sqref="F23:F24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8.7109375" style="49" customWidth="1"/>
    <col min="10" max="10" width="25.42578125" style="49" customWidth="1"/>
    <col min="11" max="13" width="9.140625" style="49"/>
    <col min="14" max="14" width="24.7109375" style="49" customWidth="1"/>
    <col min="15" max="16384" width="9.140625" style="49"/>
  </cols>
  <sheetData>
    <row r="2" spans="2:10" x14ac:dyDescent="0.25">
      <c r="B2" s="45"/>
      <c r="C2" s="46"/>
      <c r="D2" s="46"/>
      <c r="E2" s="46"/>
      <c r="F2" s="47"/>
      <c r="G2" s="46"/>
      <c r="H2" s="46"/>
      <c r="I2" s="46"/>
      <c r="J2" s="48"/>
    </row>
    <row r="3" spans="2:10" x14ac:dyDescent="0.25">
      <c r="B3" s="50" t="s">
        <v>252</v>
      </c>
      <c r="C3" s="53"/>
      <c r="D3" s="53"/>
      <c r="E3" s="53"/>
      <c r="F3" s="52"/>
      <c r="G3" s="53"/>
      <c r="H3" s="53"/>
      <c r="I3" s="53"/>
      <c r="J3" s="54"/>
    </row>
    <row r="4" spans="2:10" x14ac:dyDescent="0.25">
      <c r="B4" s="50" t="s">
        <v>261</v>
      </c>
      <c r="C4" s="51"/>
      <c r="D4" s="51"/>
      <c r="E4" s="51"/>
      <c r="F4" s="52"/>
      <c r="G4" s="53"/>
      <c r="H4" s="53"/>
      <c r="I4" s="53"/>
      <c r="J4" s="54"/>
    </row>
    <row r="5" spans="2:10" x14ac:dyDescent="0.25">
      <c r="B5" s="50" t="s">
        <v>242</v>
      </c>
      <c r="C5" s="51"/>
      <c r="D5" s="51"/>
      <c r="E5" s="51"/>
      <c r="F5" s="52"/>
      <c r="G5" s="53"/>
      <c r="H5" s="53"/>
      <c r="I5" s="53"/>
      <c r="J5" s="54"/>
    </row>
    <row r="6" spans="2:10" x14ac:dyDescent="0.25">
      <c r="B6" s="56"/>
      <c r="C6" s="57"/>
      <c r="D6" s="57"/>
      <c r="E6" s="57"/>
      <c r="F6" s="58"/>
      <c r="G6" s="57"/>
      <c r="H6" s="57"/>
      <c r="I6" s="57"/>
      <c r="J6" s="59"/>
    </row>
    <row r="7" spans="2:10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0" x14ac:dyDescent="0.25">
      <c r="B8" s="90"/>
      <c r="C8" s="91"/>
      <c r="D8" s="91"/>
      <c r="E8" s="91"/>
      <c r="F8" s="92"/>
      <c r="G8" s="91"/>
      <c r="H8" s="91"/>
      <c r="I8" s="91"/>
      <c r="J8" s="148"/>
    </row>
    <row r="9" spans="2:10" x14ac:dyDescent="0.25">
      <c r="B9" s="110"/>
      <c r="C9" s="111"/>
      <c r="D9" s="111"/>
      <c r="E9" s="111"/>
      <c r="F9" s="127"/>
      <c r="G9" s="128"/>
      <c r="H9" s="128"/>
      <c r="I9" s="128"/>
      <c r="J9" s="114"/>
    </row>
    <row r="10" spans="2:10" ht="38.25" x14ac:dyDescent="0.25">
      <c r="B10" s="63" t="s">
        <v>297</v>
      </c>
      <c r="C10" s="130" t="s">
        <v>149</v>
      </c>
      <c r="D10" s="130" t="s">
        <v>64</v>
      </c>
      <c r="E10" s="130" t="s">
        <v>6</v>
      </c>
      <c r="F10" s="130" t="s">
        <v>151</v>
      </c>
      <c r="G10" s="130" t="s">
        <v>7</v>
      </c>
      <c r="H10" s="131" t="s">
        <v>8</v>
      </c>
      <c r="I10" s="131" t="s">
        <v>9</v>
      </c>
      <c r="J10" s="66" t="s">
        <v>298</v>
      </c>
    </row>
    <row r="11" spans="2:10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0" ht="25.5" x14ac:dyDescent="0.25">
      <c r="B12" s="103" t="s">
        <v>122</v>
      </c>
      <c r="C12" s="103" t="s">
        <v>150</v>
      </c>
      <c r="D12" s="71">
        <v>54997</v>
      </c>
      <c r="E12" s="132" t="s">
        <v>159</v>
      </c>
      <c r="F12" s="72" t="s">
        <v>138</v>
      </c>
      <c r="G12" s="73" t="s">
        <v>15</v>
      </c>
      <c r="H12" s="74">
        <v>4</v>
      </c>
      <c r="I12" s="184"/>
      <c r="J12" s="331">
        <v>2100</v>
      </c>
    </row>
    <row r="13" spans="2:10" x14ac:dyDescent="0.25">
      <c r="G13" s="3" t="s">
        <v>153</v>
      </c>
      <c r="J13" s="332"/>
    </row>
    <row r="14" spans="2:10" x14ac:dyDescent="0.25">
      <c r="B14" s="106"/>
      <c r="E14" s="106"/>
      <c r="F14" s="106"/>
      <c r="G14" s="106"/>
      <c r="H14" s="106"/>
    </row>
    <row r="15" spans="2:10" x14ac:dyDescent="0.25">
      <c r="B15" s="106"/>
      <c r="E15" s="153"/>
      <c r="F15" s="153"/>
      <c r="G15" s="149"/>
      <c r="H15" s="106"/>
    </row>
    <row r="16" spans="2:10" x14ac:dyDescent="0.25">
      <c r="B16" s="186"/>
      <c r="E16" s="181"/>
      <c r="F16" s="181"/>
      <c r="G16" s="146"/>
      <c r="H16" s="106"/>
    </row>
    <row r="17" spans="2:10" x14ac:dyDescent="0.25">
      <c r="B17" s="61"/>
      <c r="G17" s="3" t="s">
        <v>154</v>
      </c>
      <c r="H17" s="88">
        <v>0</v>
      </c>
      <c r="J17" s="80">
        <f>H17*J12</f>
        <v>0</v>
      </c>
    </row>
    <row r="18" spans="2:10" x14ac:dyDescent="0.25">
      <c r="B18" s="106"/>
      <c r="E18" s="106"/>
      <c r="F18" s="106"/>
      <c r="G18" s="106"/>
      <c r="H18" s="106"/>
    </row>
    <row r="19" spans="2:10" x14ac:dyDescent="0.25">
      <c r="B19" s="106"/>
      <c r="E19" s="320" t="s">
        <v>0</v>
      </c>
      <c r="F19" s="320"/>
      <c r="G19" s="4"/>
      <c r="H19" s="106"/>
    </row>
    <row r="20" spans="2:10" x14ac:dyDescent="0.25">
      <c r="B20" s="106"/>
      <c r="E20" s="321" t="s">
        <v>0</v>
      </c>
      <c r="F20" s="321"/>
      <c r="G20" s="3" t="s">
        <v>258</v>
      </c>
      <c r="H20" s="106"/>
      <c r="J20" s="80">
        <f>J12-J17</f>
        <v>2100</v>
      </c>
    </row>
    <row r="21" spans="2:10" x14ac:dyDescent="0.25">
      <c r="B21" s="106"/>
      <c r="E21" s="106"/>
      <c r="F21" s="106"/>
    </row>
    <row r="22" spans="2:10" x14ac:dyDescent="0.25">
      <c r="B22" s="106"/>
    </row>
    <row r="23" spans="2:10" x14ac:dyDescent="0.25">
      <c r="C23" s="87"/>
      <c r="D23" s="87"/>
    </row>
  </sheetData>
  <sheetProtection algorithmName="SHA-512" hashValue="J4wYqXA26zBw61Nih/BY02ncA33NXY7ZPf9jkq3wPwQ54w4EXCRb1Ja81awkwKwQQO1b51Bepy/2AavE4d/RcQ==" saltValue="uFMpCJaE60Sb0TNW5TV8sg==" spinCount="100000" sheet="1" objects="1" scenarios="1"/>
  <mergeCells count="3">
    <mergeCell ref="J12:J13"/>
    <mergeCell ref="E19:F19"/>
    <mergeCell ref="E20:F20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2"/>
  <sheetViews>
    <sheetView showGridLines="0" zoomScale="85" zoomScaleNormal="85" workbookViewId="0">
      <selection activeCell="H26" sqref="H26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0" width="23.7109375" style="49" customWidth="1"/>
    <col min="11" max="12" width="23.28515625" style="49" bestFit="1" customWidth="1"/>
    <col min="13" max="13" width="9.140625" style="49"/>
    <col min="14" max="14" width="24.7109375" style="49" customWidth="1"/>
    <col min="15" max="16384" width="9.140625" style="49"/>
  </cols>
  <sheetData>
    <row r="2" spans="2:12" x14ac:dyDescent="0.25">
      <c r="B2" s="90"/>
      <c r="C2" s="91"/>
      <c r="D2" s="91"/>
      <c r="E2" s="91"/>
      <c r="F2" s="92"/>
      <c r="G2" s="91"/>
      <c r="H2" s="91"/>
      <c r="I2" s="91"/>
      <c r="J2" s="108"/>
      <c r="K2" s="91"/>
      <c r="L2" s="91"/>
    </row>
    <row r="3" spans="2:12" x14ac:dyDescent="0.25">
      <c r="B3" s="94" t="s">
        <v>253</v>
      </c>
      <c r="C3" s="95"/>
      <c r="D3" s="95"/>
      <c r="E3" s="95"/>
      <c r="F3" s="96"/>
      <c r="G3" s="97"/>
      <c r="H3" s="97"/>
      <c r="I3" s="97"/>
      <c r="J3" s="109"/>
      <c r="K3" s="97"/>
      <c r="L3" s="97"/>
    </row>
    <row r="4" spans="2:12" ht="12" customHeight="1" x14ac:dyDescent="0.25">
      <c r="B4" s="94" t="s">
        <v>157</v>
      </c>
      <c r="C4" s="95"/>
      <c r="D4" s="95"/>
      <c r="E4" s="95"/>
      <c r="F4" s="96"/>
      <c r="G4" s="97"/>
      <c r="H4" s="97"/>
      <c r="I4" s="97"/>
      <c r="J4" s="109"/>
      <c r="K4" s="97"/>
      <c r="L4" s="97"/>
    </row>
    <row r="5" spans="2:12" x14ac:dyDescent="0.25">
      <c r="B5" s="110"/>
      <c r="C5" s="111"/>
      <c r="D5" s="111"/>
      <c r="E5" s="111"/>
      <c r="F5" s="112"/>
      <c r="G5" s="111"/>
      <c r="H5" s="111"/>
      <c r="I5" s="111"/>
      <c r="J5" s="114"/>
      <c r="K5" s="113"/>
      <c r="L5" s="113"/>
    </row>
    <row r="6" spans="2:12" x14ac:dyDescent="0.25">
      <c r="B6" s="60"/>
      <c r="C6" s="60"/>
      <c r="D6" s="60"/>
      <c r="E6" s="60"/>
      <c r="F6" s="61"/>
      <c r="G6" s="60"/>
      <c r="H6" s="60"/>
      <c r="I6" s="60"/>
      <c r="K6" s="62"/>
      <c r="L6" s="62"/>
    </row>
    <row r="7" spans="2:12" x14ac:dyDescent="0.25">
      <c r="B7" s="90"/>
      <c r="C7" s="91"/>
      <c r="D7" s="91"/>
      <c r="E7" s="91"/>
      <c r="F7" s="92"/>
      <c r="G7" s="91"/>
      <c r="H7" s="91"/>
      <c r="I7" s="91"/>
      <c r="J7" s="93" t="s">
        <v>4</v>
      </c>
      <c r="K7" s="115" t="s">
        <v>4</v>
      </c>
      <c r="L7" s="93" t="s">
        <v>5</v>
      </c>
    </row>
    <row r="8" spans="2:12" x14ac:dyDescent="0.25">
      <c r="B8" s="94"/>
      <c r="C8" s="95"/>
      <c r="D8" s="95"/>
      <c r="E8" s="95"/>
      <c r="F8" s="96"/>
      <c r="G8" s="97"/>
      <c r="H8" s="97"/>
      <c r="I8" s="97"/>
      <c r="J8" s="98"/>
      <c r="K8" s="116"/>
      <c r="L8" s="98"/>
    </row>
    <row r="9" spans="2:12" ht="38.25" x14ac:dyDescent="0.25">
      <c r="B9" s="63" t="s">
        <v>297</v>
      </c>
      <c r="C9" s="63" t="s">
        <v>149</v>
      </c>
      <c r="D9" s="63" t="s">
        <v>64</v>
      </c>
      <c r="E9" s="63" t="s">
        <v>6</v>
      </c>
      <c r="F9" s="63" t="s">
        <v>151</v>
      </c>
      <c r="G9" s="63" t="s">
        <v>7</v>
      </c>
      <c r="H9" s="64" t="s">
        <v>8</v>
      </c>
      <c r="I9" s="64" t="s">
        <v>9</v>
      </c>
      <c r="J9" s="99" t="s">
        <v>123</v>
      </c>
      <c r="K9" s="117" t="s">
        <v>126</v>
      </c>
      <c r="L9" s="99" t="s">
        <v>169</v>
      </c>
    </row>
    <row r="10" spans="2:12" x14ac:dyDescent="0.25"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2:12" x14ac:dyDescent="0.25">
      <c r="B11" s="103" t="s">
        <v>68</v>
      </c>
      <c r="C11" s="103" t="s">
        <v>68</v>
      </c>
      <c r="D11" s="71"/>
      <c r="E11" s="132" t="s">
        <v>127</v>
      </c>
      <c r="F11" s="72" t="s">
        <v>146</v>
      </c>
      <c r="G11" s="73" t="s">
        <v>217</v>
      </c>
      <c r="H11" s="105">
        <v>1</v>
      </c>
      <c r="I11" s="73"/>
      <c r="J11" s="89">
        <v>10</v>
      </c>
    </row>
    <row r="12" spans="2:12" x14ac:dyDescent="0.25">
      <c r="B12" s="67"/>
      <c r="C12" s="67"/>
      <c r="D12" s="67"/>
      <c r="E12" s="67"/>
      <c r="F12" s="68"/>
      <c r="G12" s="67"/>
      <c r="H12" s="67"/>
      <c r="I12" s="67"/>
      <c r="K12" s="67"/>
      <c r="L12" s="67"/>
    </row>
    <row r="13" spans="2:12" ht="38.25" x14ac:dyDescent="0.25">
      <c r="B13" s="103" t="s">
        <v>68</v>
      </c>
      <c r="C13" s="103" t="s">
        <v>68</v>
      </c>
      <c r="D13" s="71"/>
      <c r="E13" s="132" t="s">
        <v>216</v>
      </c>
      <c r="F13" s="72" t="s">
        <v>144</v>
      </c>
      <c r="G13" s="73" t="s">
        <v>217</v>
      </c>
      <c r="H13" s="105">
        <v>10</v>
      </c>
      <c r="I13" s="73"/>
      <c r="K13" s="89">
        <v>10</v>
      </c>
      <c r="L13" s="89">
        <v>10</v>
      </c>
    </row>
    <row r="14" spans="2:12" ht="12" hidden="1" customHeight="1" x14ac:dyDescent="0.25">
      <c r="B14" s="100"/>
      <c r="C14" s="100"/>
      <c r="D14" s="71"/>
      <c r="E14" s="132"/>
      <c r="F14" s="139"/>
      <c r="G14" s="100"/>
      <c r="H14" s="71"/>
      <c r="I14" s="73"/>
      <c r="K14" s="84">
        <v>0</v>
      </c>
      <c r="L14" s="84">
        <v>0</v>
      </c>
    </row>
    <row r="15" spans="2:12" hidden="1" x14ac:dyDescent="0.25">
      <c r="B15" s="140"/>
      <c r="C15" s="140"/>
      <c r="D15" s="71"/>
      <c r="E15" s="132"/>
      <c r="F15" s="139"/>
      <c r="G15" s="140"/>
      <c r="H15" s="187"/>
      <c r="I15" s="73"/>
      <c r="K15" s="84">
        <v>0</v>
      </c>
      <c r="L15" s="84">
        <v>0</v>
      </c>
    </row>
    <row r="16" spans="2:12" hidden="1" x14ac:dyDescent="0.25">
      <c r="B16" s="188"/>
      <c r="C16" s="188"/>
      <c r="D16" s="71"/>
      <c r="E16" s="132"/>
      <c r="F16" s="142"/>
      <c r="G16" s="141"/>
      <c r="H16" s="71"/>
      <c r="I16" s="73"/>
      <c r="K16" s="84">
        <v>0</v>
      </c>
      <c r="L16" s="84">
        <v>0</v>
      </c>
    </row>
    <row r="17" spans="2:12" hidden="1" x14ac:dyDescent="0.25">
      <c r="B17" s="188"/>
      <c r="C17" s="188"/>
      <c r="D17" s="71"/>
      <c r="E17" s="132"/>
      <c r="F17" s="143"/>
      <c r="G17" s="141"/>
      <c r="H17" s="187"/>
      <c r="I17" s="73"/>
      <c r="K17" s="84">
        <v>0</v>
      </c>
      <c r="L17" s="84">
        <v>0</v>
      </c>
    </row>
    <row r="18" spans="2:12" hidden="1" x14ac:dyDescent="0.25">
      <c r="B18" s="188"/>
      <c r="C18" s="188"/>
      <c r="D18" s="71"/>
      <c r="E18" s="189"/>
      <c r="F18" s="143"/>
      <c r="G18" s="141"/>
      <c r="H18" s="187"/>
      <c r="I18" s="73"/>
      <c r="K18" s="84">
        <v>0</v>
      </c>
      <c r="L18" s="84">
        <v>0</v>
      </c>
    </row>
    <row r="19" spans="2:12" hidden="1" x14ac:dyDescent="0.25">
      <c r="B19" s="188"/>
      <c r="C19" s="188"/>
      <c r="D19" s="71"/>
      <c r="E19" s="132"/>
      <c r="F19" s="143"/>
      <c r="G19" s="141"/>
      <c r="H19" s="187"/>
      <c r="I19" s="73"/>
      <c r="K19" s="84">
        <v>0</v>
      </c>
      <c r="L19" s="84">
        <v>0</v>
      </c>
    </row>
    <row r="20" spans="2:12" hidden="1" x14ac:dyDescent="0.25">
      <c r="B20" s="188"/>
      <c r="C20" s="188"/>
      <c r="D20" s="71"/>
      <c r="E20" s="132"/>
      <c r="F20" s="143"/>
      <c r="G20" s="141"/>
      <c r="H20" s="187"/>
      <c r="I20" s="73"/>
      <c r="K20" s="84">
        <v>0</v>
      </c>
      <c r="L20" s="84">
        <v>0</v>
      </c>
    </row>
    <row r="21" spans="2:12" hidden="1" x14ac:dyDescent="0.25">
      <c r="B21" s="190"/>
      <c r="C21" s="190"/>
      <c r="D21" s="71"/>
      <c r="E21" s="132"/>
      <c r="F21" s="144"/>
      <c r="G21" s="120"/>
      <c r="H21" s="187"/>
      <c r="I21" s="73"/>
      <c r="K21" s="84">
        <v>0</v>
      </c>
      <c r="L21" s="84">
        <v>0</v>
      </c>
    </row>
    <row r="22" spans="2:12" x14ac:dyDescent="0.25">
      <c r="E22" s="122"/>
      <c r="F22" s="122"/>
      <c r="G22" s="3" t="s">
        <v>153</v>
      </c>
      <c r="H22" s="122"/>
      <c r="J22" s="80">
        <f>SUM(J11)</f>
        <v>10</v>
      </c>
      <c r="K22" s="80">
        <f>SUM(K13:K21)</f>
        <v>10</v>
      </c>
      <c r="L22" s="80">
        <f>SUM(L13:L21)</f>
        <v>10</v>
      </c>
    </row>
    <row r="23" spans="2:12" x14ac:dyDescent="0.25">
      <c r="B23" s="106"/>
      <c r="E23" s="122"/>
      <c r="F23" s="122"/>
      <c r="G23" s="123"/>
      <c r="H23" s="122"/>
      <c r="J23" s="122"/>
      <c r="K23" s="122"/>
      <c r="L23" s="122"/>
    </row>
    <row r="24" spans="2:12" x14ac:dyDescent="0.25">
      <c r="B24" s="106"/>
    </row>
    <row r="25" spans="2:12" x14ac:dyDescent="0.25">
      <c r="G25" s="3" t="s">
        <v>154</v>
      </c>
      <c r="H25" s="88">
        <v>0</v>
      </c>
      <c r="J25" s="80">
        <f>H25*J22</f>
        <v>0</v>
      </c>
      <c r="K25" s="80">
        <f>H25*K22</f>
        <v>0</v>
      </c>
      <c r="L25" s="80">
        <f>H25*L22</f>
        <v>0</v>
      </c>
    </row>
    <row r="27" spans="2:12" x14ac:dyDescent="0.25">
      <c r="I27" s="106"/>
    </row>
    <row r="28" spans="2:12" x14ac:dyDescent="0.25">
      <c r="G28" s="3" t="s">
        <v>260</v>
      </c>
      <c r="I28" s="106"/>
      <c r="J28" s="80">
        <f>J22-J25</f>
        <v>10</v>
      </c>
      <c r="K28" s="80">
        <f>K22-K25</f>
        <v>10</v>
      </c>
      <c r="L28" s="80">
        <f t="shared" ref="L28" si="0">L22-L25</f>
        <v>10</v>
      </c>
    </row>
    <row r="29" spans="2:12" x14ac:dyDescent="0.25">
      <c r="I29" s="106"/>
    </row>
    <row r="30" spans="2:12" x14ac:dyDescent="0.25">
      <c r="I30" s="106"/>
      <c r="J30" s="106"/>
      <c r="K30" s="191"/>
      <c r="L30" s="191"/>
    </row>
    <row r="31" spans="2:12" x14ac:dyDescent="0.25">
      <c r="G31" s="3" t="s">
        <v>258</v>
      </c>
      <c r="I31" s="106"/>
      <c r="K31" s="106"/>
      <c r="L31" s="80">
        <f>SUM(J28,K28,L28)</f>
        <v>30</v>
      </c>
    </row>
    <row r="32" spans="2:12" x14ac:dyDescent="0.25">
      <c r="I32" s="106"/>
      <c r="J32" s="106"/>
      <c r="K32" s="106"/>
      <c r="L32" s="106"/>
    </row>
    <row r="33" spans="2:12" x14ac:dyDescent="0.25">
      <c r="E33" s="106"/>
      <c r="F33" s="106"/>
      <c r="G33" s="5"/>
      <c r="H33" s="106"/>
      <c r="I33" s="106"/>
      <c r="J33" s="106"/>
      <c r="K33" s="106"/>
      <c r="L33" s="192"/>
    </row>
    <row r="34" spans="2:12" x14ac:dyDescent="0.25">
      <c r="E34" s="106"/>
      <c r="F34" s="106"/>
      <c r="G34" s="106"/>
      <c r="H34" s="106"/>
      <c r="I34" s="106"/>
      <c r="J34" s="106"/>
      <c r="K34" s="106"/>
      <c r="L34" s="106"/>
    </row>
    <row r="35" spans="2:12" x14ac:dyDescent="0.25">
      <c r="E35" s="106"/>
      <c r="F35" s="106"/>
      <c r="G35" s="106"/>
      <c r="H35" s="106"/>
      <c r="I35" s="106"/>
      <c r="J35" s="106"/>
      <c r="K35" s="106"/>
      <c r="L35" s="106"/>
    </row>
    <row r="36" spans="2:12" x14ac:dyDescent="0.25">
      <c r="E36" s="106"/>
      <c r="F36" s="106"/>
      <c r="G36" s="106"/>
      <c r="H36" s="106"/>
      <c r="I36" s="106"/>
      <c r="J36" s="106"/>
      <c r="K36" s="106"/>
      <c r="L36" s="106"/>
    </row>
    <row r="37" spans="2:12" x14ac:dyDescent="0.25">
      <c r="E37" s="106"/>
      <c r="F37" s="106"/>
      <c r="G37" s="106"/>
      <c r="H37" s="106"/>
      <c r="I37" s="106"/>
      <c r="J37" s="106"/>
      <c r="K37" s="106"/>
      <c r="L37" s="106"/>
    </row>
    <row r="38" spans="2:12" x14ac:dyDescent="0.25">
      <c r="E38" s="106"/>
      <c r="F38" s="106"/>
      <c r="G38" s="106"/>
      <c r="H38" s="106"/>
      <c r="I38" s="106"/>
      <c r="J38" s="106"/>
      <c r="K38" s="106"/>
      <c r="L38" s="106"/>
    </row>
    <row r="40" spans="2:12" x14ac:dyDescent="0.25">
      <c r="C40" s="87"/>
      <c r="D40" s="87"/>
    </row>
    <row r="42" spans="2:12" ht="27" x14ac:dyDescent="0.25">
      <c r="B42" s="86"/>
    </row>
  </sheetData>
  <sheetProtection algorithmName="SHA-512" hashValue="zdnwbxdmC7B12CKyUdmwr7HNfCni2AW+0CID2UjjSYhx4nmS1Psuecj3Xqln8EdtIVspShaihfs9jVakW66xVQ==" saltValue="qFPl1RCLv95IxIjLm6i4q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showGridLines="0" zoomScale="85" zoomScaleNormal="85" workbookViewId="0">
      <selection activeCell="F30" sqref="F30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0" width="23.28515625" style="49" bestFit="1" customWidth="1"/>
    <col min="11" max="13" width="9.140625" style="49"/>
    <col min="14" max="14" width="24.7109375" style="49" customWidth="1"/>
    <col min="15" max="16384" width="9.140625" style="49"/>
  </cols>
  <sheetData>
    <row r="2" spans="2:10" x14ac:dyDescent="0.25">
      <c r="B2" s="45"/>
      <c r="C2" s="46"/>
      <c r="D2" s="46"/>
      <c r="E2" s="46"/>
      <c r="F2" s="47"/>
      <c r="G2" s="46"/>
      <c r="H2" s="46"/>
      <c r="I2" s="46"/>
      <c r="J2" s="48"/>
    </row>
    <row r="3" spans="2:10" x14ac:dyDescent="0.25">
      <c r="B3" s="50" t="s">
        <v>243</v>
      </c>
      <c r="C3" s="53"/>
      <c r="D3" s="53"/>
      <c r="E3" s="53"/>
      <c r="F3" s="52"/>
      <c r="G3" s="53"/>
      <c r="H3" s="53"/>
      <c r="I3" s="53"/>
      <c r="J3" s="54"/>
    </row>
    <row r="4" spans="2:10" x14ac:dyDescent="0.25">
      <c r="B4" s="50" t="s">
        <v>261</v>
      </c>
      <c r="C4" s="51"/>
      <c r="D4" s="51"/>
      <c r="E4" s="51"/>
      <c r="F4" s="52"/>
      <c r="G4" s="53"/>
      <c r="H4" s="53"/>
      <c r="I4" s="53"/>
      <c r="J4" s="54"/>
    </row>
    <row r="5" spans="2:10" x14ac:dyDescent="0.25">
      <c r="B5" s="50" t="s">
        <v>244</v>
      </c>
      <c r="C5" s="51"/>
      <c r="D5" s="51"/>
      <c r="E5" s="51"/>
      <c r="F5" s="52"/>
      <c r="G5" s="53"/>
      <c r="H5" s="53"/>
      <c r="I5" s="53"/>
      <c r="J5" s="54"/>
    </row>
    <row r="6" spans="2:10" x14ac:dyDescent="0.25">
      <c r="B6" s="56"/>
      <c r="C6" s="57"/>
      <c r="D6" s="57"/>
      <c r="E6" s="57"/>
      <c r="F6" s="58"/>
      <c r="G6" s="57"/>
      <c r="H6" s="57"/>
      <c r="I6" s="57"/>
      <c r="J6" s="59"/>
    </row>
    <row r="7" spans="2:10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0" x14ac:dyDescent="0.25">
      <c r="B8" s="90"/>
      <c r="C8" s="91"/>
      <c r="D8" s="91"/>
      <c r="E8" s="91"/>
      <c r="F8" s="92"/>
      <c r="G8" s="91"/>
      <c r="H8" s="91"/>
      <c r="I8" s="91"/>
      <c r="J8" s="148"/>
    </row>
    <row r="9" spans="2:10" x14ac:dyDescent="0.25">
      <c r="B9" s="110"/>
      <c r="C9" s="111"/>
      <c r="D9" s="111"/>
      <c r="E9" s="111"/>
      <c r="F9" s="127"/>
      <c r="G9" s="128"/>
      <c r="H9" s="128"/>
      <c r="I9" s="128"/>
      <c r="J9" s="114"/>
    </row>
    <row r="10" spans="2:10" ht="38.25" x14ac:dyDescent="0.25">
      <c r="B10" s="63" t="s">
        <v>297</v>
      </c>
      <c r="C10" s="130" t="s">
        <v>149</v>
      </c>
      <c r="D10" s="130" t="s">
        <v>64</v>
      </c>
      <c r="E10" s="130" t="s">
        <v>6</v>
      </c>
      <c r="F10" s="130" t="s">
        <v>151</v>
      </c>
      <c r="G10" s="130" t="s">
        <v>7</v>
      </c>
      <c r="H10" s="131" t="s">
        <v>8</v>
      </c>
      <c r="I10" s="131" t="s">
        <v>9</v>
      </c>
      <c r="J10" s="66" t="s">
        <v>298</v>
      </c>
    </row>
    <row r="11" spans="2:10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0" ht="26.25" customHeight="1" x14ac:dyDescent="0.25">
      <c r="B12" s="336" t="s">
        <v>66</v>
      </c>
      <c r="C12" s="336" t="s">
        <v>166</v>
      </c>
      <c r="D12" s="77" t="s">
        <v>190</v>
      </c>
      <c r="E12" s="132" t="s">
        <v>191</v>
      </c>
      <c r="F12" s="72" t="s">
        <v>138</v>
      </c>
      <c r="G12" s="77" t="s">
        <v>83</v>
      </c>
      <c r="H12" s="178">
        <v>10</v>
      </c>
      <c r="I12" s="73"/>
      <c r="J12" s="331">
        <v>1000</v>
      </c>
    </row>
    <row r="13" spans="2:10" ht="26.25" customHeight="1" x14ac:dyDescent="0.25">
      <c r="B13" s="337"/>
      <c r="C13" s="337"/>
      <c r="D13" s="72" t="s">
        <v>192</v>
      </c>
      <c r="E13" s="79" t="s">
        <v>193</v>
      </c>
      <c r="F13" s="72" t="s">
        <v>138</v>
      </c>
      <c r="G13" s="77" t="s">
        <v>83</v>
      </c>
      <c r="H13" s="178">
        <v>1</v>
      </c>
      <c r="I13" s="73"/>
      <c r="J13" s="338"/>
    </row>
    <row r="14" spans="2:10" x14ac:dyDescent="0.25">
      <c r="G14" s="3" t="s">
        <v>153</v>
      </c>
      <c r="J14" s="332"/>
    </row>
    <row r="15" spans="2:10" x14ac:dyDescent="0.25">
      <c r="E15" s="106"/>
      <c r="F15" s="106"/>
      <c r="G15" s="106"/>
      <c r="H15" s="106"/>
    </row>
    <row r="16" spans="2:10" x14ac:dyDescent="0.25">
      <c r="B16" s="106"/>
      <c r="E16" s="153"/>
      <c r="F16" s="153"/>
      <c r="G16" s="149"/>
      <c r="H16" s="106"/>
    </row>
    <row r="17" spans="2:10" x14ac:dyDescent="0.25">
      <c r="B17" s="106"/>
      <c r="E17" s="181"/>
      <c r="F17" s="181"/>
      <c r="G17" s="146"/>
      <c r="H17" s="106"/>
    </row>
    <row r="18" spans="2:10" x14ac:dyDescent="0.25">
      <c r="B18" s="107"/>
      <c r="G18" s="3" t="s">
        <v>154</v>
      </c>
      <c r="H18" s="88">
        <v>0</v>
      </c>
      <c r="J18" s="80">
        <f>H18*J12</f>
        <v>0</v>
      </c>
    </row>
    <row r="19" spans="2:10" x14ac:dyDescent="0.25">
      <c r="E19" s="106"/>
      <c r="F19" s="106"/>
      <c r="G19" s="106"/>
      <c r="H19" s="106"/>
    </row>
    <row r="20" spans="2:10" x14ac:dyDescent="0.25">
      <c r="E20" s="320" t="s">
        <v>0</v>
      </c>
      <c r="F20" s="320"/>
      <c r="G20" s="4"/>
      <c r="H20" s="106"/>
    </row>
    <row r="21" spans="2:10" x14ac:dyDescent="0.25">
      <c r="E21" s="321" t="s">
        <v>0</v>
      </c>
      <c r="F21" s="321"/>
      <c r="G21" s="3" t="s">
        <v>258</v>
      </c>
      <c r="H21" s="106"/>
      <c r="J21" s="80">
        <f>J12-J18</f>
        <v>1000</v>
      </c>
    </row>
    <row r="22" spans="2:10" x14ac:dyDescent="0.25">
      <c r="E22" s="106"/>
      <c r="F22" s="106"/>
    </row>
    <row r="25" spans="2:10" x14ac:dyDescent="0.25">
      <c r="C25" s="87"/>
      <c r="D25" s="87"/>
    </row>
    <row r="27" spans="2:10" ht="27" x14ac:dyDescent="0.25">
      <c r="B27" s="86"/>
    </row>
  </sheetData>
  <sheetProtection algorithmName="SHA-512" hashValue="ImNTM4KE0pWjR8p0Lw++E7yT/IiA0zflHEk1MntDv7JxFkbcxNDAIBUEWxhGmLTYMOp5++vqdxLNa5XXZkv+IA==" saltValue="X5yREi2TJ492OOl83IYovw==" spinCount="100000" sheet="1" objects="1" scenarios="1"/>
  <mergeCells count="5">
    <mergeCell ref="B12:B13"/>
    <mergeCell ref="C12:C13"/>
    <mergeCell ref="J12:J14"/>
    <mergeCell ref="E20:F20"/>
    <mergeCell ref="E21:F21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0"/>
  <sheetViews>
    <sheetView showGridLines="0" topLeftCell="A7" zoomScaleNormal="100" workbookViewId="0">
      <selection activeCell="F12" sqref="A1:XFD1048576"/>
    </sheetView>
  </sheetViews>
  <sheetFormatPr defaultColWidth="0" defaultRowHeight="15" zeroHeight="1" x14ac:dyDescent="0.25"/>
  <cols>
    <col min="1" max="1" width="3.7109375" style="7" customWidth="1"/>
    <col min="2" max="27" width="21.7109375" style="7" customWidth="1"/>
    <col min="28" max="28" width="3.7109375" style="7" customWidth="1"/>
    <col min="29" max="31" width="21.7109375" style="7" hidden="1" customWidth="1"/>
    <col min="32" max="16384" width="9.140625" style="7" hidden="1"/>
  </cols>
  <sheetData>
    <row r="1" spans="2:28" ht="21" customHeight="1" x14ac:dyDescent="0.25">
      <c r="AB1" s="8"/>
    </row>
    <row r="2" spans="2:28" s="8" customFormat="1" ht="21" customHeight="1" x14ac:dyDescent="0.2">
      <c r="B2" s="339" t="s">
        <v>312</v>
      </c>
      <c r="C2" s="339"/>
      <c r="D2" s="339"/>
      <c r="E2" s="339"/>
    </row>
    <row r="3" spans="2:28" s="8" customFormat="1" ht="21" customHeight="1" x14ac:dyDescent="0.2">
      <c r="B3" s="339"/>
      <c r="C3" s="339"/>
      <c r="D3" s="339"/>
      <c r="E3" s="339"/>
    </row>
    <row r="4" spans="2:28" s="8" customFormat="1" ht="21" customHeight="1" x14ac:dyDescent="0.2">
      <c r="B4" s="339"/>
      <c r="C4" s="339"/>
      <c r="D4" s="339"/>
      <c r="E4" s="339"/>
    </row>
    <row r="5" spans="2:28" s="8" customFormat="1" ht="21" customHeight="1" x14ac:dyDescent="0.2">
      <c r="B5" s="9"/>
    </row>
    <row r="6" spans="2:28" s="8" customFormat="1" ht="27.95" customHeight="1" x14ac:dyDescent="0.2">
      <c r="B6" s="10" t="s">
        <v>27</v>
      </c>
    </row>
    <row r="7" spans="2:28" s="8" customFormat="1" ht="27.95" customHeight="1" x14ac:dyDescent="0.2">
      <c r="B7" s="11" t="s">
        <v>28</v>
      </c>
      <c r="C7" s="12">
        <f>+'BPK-Grafiek'!$F$8</f>
        <v>4656930</v>
      </c>
      <c r="D7" s="13">
        <f>+'BPK-Grafiek'!$F$13</f>
        <v>900</v>
      </c>
      <c r="E7" s="14">
        <f>IFERROR((0.5*($C$7/$G$38)^$F$38+0.5*(2-$D$7/$H$38)^$F$38)^(1/$F$38),0)</f>
        <v>0.87291130801148031</v>
      </c>
      <c r="F7" s="15">
        <f>+D7/G40*100</f>
        <v>90</v>
      </c>
    </row>
    <row r="8" spans="2:28" s="8" customFormat="1" ht="27.95" customHeight="1" x14ac:dyDescent="0.2"/>
    <row r="9" spans="2:28" s="18" customFormat="1" ht="27.95" customHeight="1" x14ac:dyDescent="0.25">
      <c r="B9" s="16" t="s">
        <v>29</v>
      </c>
      <c r="C9" s="340" t="s">
        <v>319</v>
      </c>
      <c r="D9" s="340"/>
      <c r="E9" s="340"/>
      <c r="F9" s="340"/>
      <c r="G9" s="340"/>
      <c r="H9" s="340"/>
      <c r="I9" s="340"/>
      <c r="J9" s="340"/>
      <c r="K9" s="17"/>
      <c r="L9" s="17"/>
    </row>
    <row r="10" spans="2:28" s="18" customFormat="1" ht="27.95" customHeight="1" x14ac:dyDescent="0.25">
      <c r="C10" s="340"/>
      <c r="D10" s="340"/>
      <c r="E10" s="340"/>
      <c r="F10" s="340"/>
      <c r="G10" s="340"/>
      <c r="H10" s="340"/>
      <c r="I10" s="340"/>
      <c r="J10" s="340"/>
    </row>
    <row r="11" spans="2:28" s="8" customFormat="1" ht="27.95" customHeight="1" x14ac:dyDescent="0.2">
      <c r="B11" s="19" t="s">
        <v>30</v>
      </c>
      <c r="C11" s="20" t="s">
        <v>31</v>
      </c>
      <c r="D11" s="20" t="s">
        <v>32</v>
      </c>
      <c r="E11" s="20" t="s">
        <v>33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2:28" s="8" customFormat="1" ht="27.95" customHeight="1" x14ac:dyDescent="0.2">
      <c r="B12" s="22" t="s">
        <v>34</v>
      </c>
      <c r="C12" s="23">
        <v>8800000</v>
      </c>
      <c r="D12" s="24">
        <v>950</v>
      </c>
      <c r="E12" s="25">
        <v>1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pans="2:28" s="8" customFormat="1" ht="27.95" customHeight="1" x14ac:dyDescent="0.2">
      <c r="B13" s="22" t="s">
        <v>35</v>
      </c>
      <c r="C13" s="23">
        <v>9216842.1052631568</v>
      </c>
      <c r="D13" s="24">
        <v>1000</v>
      </c>
      <c r="E13" s="25">
        <v>1.0000006097881091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2:28" s="8" customFormat="1" ht="27.95" customHeight="1" x14ac:dyDescent="0.2">
      <c r="B14" s="22" t="s">
        <v>36</v>
      </c>
      <c r="C14" s="23">
        <v>0</v>
      </c>
      <c r="D14" s="24">
        <v>712.47579471905851</v>
      </c>
      <c r="E14" s="25">
        <v>0.99999999999999989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2:28" s="8" customFormat="1" ht="27.95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2:28" s="8" customFormat="1" ht="27.95" customHeight="1" x14ac:dyDescent="0.2">
      <c r="B16" s="26" t="s">
        <v>37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pans="2:27" s="8" customFormat="1" ht="27.95" customHeight="1" x14ac:dyDescent="0.2">
      <c r="B17" s="21"/>
      <c r="C17" s="20" t="s">
        <v>38</v>
      </c>
      <c r="D17" s="27">
        <v>0</v>
      </c>
      <c r="E17" s="27">
        <v>1.2500000000000001E-2</v>
      </c>
      <c r="F17" s="27">
        <v>2.5000000000000001E-2</v>
      </c>
      <c r="G17" s="27">
        <v>0.05</v>
      </c>
      <c r="H17" s="27">
        <v>0.1</v>
      </c>
      <c r="I17" s="27">
        <v>0.15</v>
      </c>
      <c r="J17" s="27">
        <v>0.2</v>
      </c>
      <c r="K17" s="27">
        <v>0.25</v>
      </c>
      <c r="L17" s="27">
        <v>0.3</v>
      </c>
      <c r="M17" s="27">
        <v>0.35</v>
      </c>
      <c r="N17" s="27">
        <v>0.4</v>
      </c>
      <c r="O17" s="27">
        <v>0.45</v>
      </c>
      <c r="P17" s="27">
        <v>0.5</v>
      </c>
      <c r="Q17" s="27">
        <v>0.55000000000000004</v>
      </c>
      <c r="R17" s="27">
        <v>0.6</v>
      </c>
      <c r="S17" s="27">
        <v>0.65</v>
      </c>
      <c r="T17" s="27">
        <v>0.7</v>
      </c>
      <c r="U17" s="27">
        <v>0.75</v>
      </c>
      <c r="V17" s="27">
        <v>0.8</v>
      </c>
      <c r="W17" s="27">
        <v>0.85</v>
      </c>
      <c r="X17" s="27">
        <v>0.9</v>
      </c>
      <c r="Y17" s="27">
        <v>0.95</v>
      </c>
      <c r="Z17" s="27">
        <v>1</v>
      </c>
      <c r="AA17" s="28">
        <v>0</v>
      </c>
    </row>
    <row r="18" spans="2:27" s="8" customFormat="1" ht="27.95" customHeight="1" x14ac:dyDescent="0.2">
      <c r="B18" s="29" t="s">
        <v>39</v>
      </c>
      <c r="C18" s="27">
        <v>712.47579471905851</v>
      </c>
      <c r="D18" s="27">
        <v>712.47579471905851</v>
      </c>
      <c r="E18" s="27">
        <v>716.0698472850703</v>
      </c>
      <c r="F18" s="27">
        <v>719.66389985108208</v>
      </c>
      <c r="G18" s="27">
        <v>726.85200498310564</v>
      </c>
      <c r="H18" s="27">
        <v>741.22821524715266</v>
      </c>
      <c r="I18" s="27">
        <v>755.60442551119968</v>
      </c>
      <c r="J18" s="27">
        <v>769.98063577524681</v>
      </c>
      <c r="K18" s="27">
        <v>784.35684603929394</v>
      </c>
      <c r="L18" s="27">
        <v>798.73305630334096</v>
      </c>
      <c r="M18" s="27">
        <v>813.10926656738798</v>
      </c>
      <c r="N18" s="27">
        <v>827.48547683143511</v>
      </c>
      <c r="O18" s="27">
        <v>841.86168709548224</v>
      </c>
      <c r="P18" s="27">
        <v>856.23789735952926</v>
      </c>
      <c r="Q18" s="27">
        <v>870.61410762357627</v>
      </c>
      <c r="R18" s="27">
        <v>884.99031788762341</v>
      </c>
      <c r="S18" s="27">
        <v>899.36652815167054</v>
      </c>
      <c r="T18" s="27">
        <v>913.74273841571755</v>
      </c>
      <c r="U18" s="27">
        <v>928.11894867976457</v>
      </c>
      <c r="V18" s="27">
        <v>942.4951589438117</v>
      </c>
      <c r="W18" s="27">
        <v>956.87136920785883</v>
      </c>
      <c r="X18" s="27">
        <v>971.24757947190585</v>
      </c>
      <c r="Y18" s="27">
        <v>985.62378973595287</v>
      </c>
      <c r="Z18" s="27">
        <v>1000</v>
      </c>
      <c r="AA18" s="27" t="s">
        <v>33</v>
      </c>
    </row>
    <row r="19" spans="2:27" s="8" customFormat="1" ht="27.95" customHeight="1" x14ac:dyDescent="0.2">
      <c r="B19" s="29" t="s">
        <v>40</v>
      </c>
      <c r="C19" s="27"/>
      <c r="D19" s="27">
        <v>0</v>
      </c>
      <c r="E19" s="27">
        <v>2445648.4594139978</v>
      </c>
      <c r="F19" s="27">
        <v>3053983.2440537084</v>
      </c>
      <c r="G19" s="27">
        <v>3809708.497681479</v>
      </c>
      <c r="H19" s="27">
        <v>4742616.1904947571</v>
      </c>
      <c r="I19" s="27">
        <v>5381613.0851780316</v>
      </c>
      <c r="J19" s="27">
        <v>5879376.4101843052</v>
      </c>
      <c r="K19" s="27">
        <v>6290993.9593507424</v>
      </c>
      <c r="L19" s="27">
        <v>6643434.4357725792</v>
      </c>
      <c r="M19" s="27">
        <v>6952170.0271801678</v>
      </c>
      <c r="N19" s="27">
        <v>7227005.618279567</v>
      </c>
      <c r="O19" s="27">
        <v>7474597.0714363698</v>
      </c>
      <c r="P19" s="27">
        <v>7699697.0874202522</v>
      </c>
      <c r="Q19" s="27">
        <v>7905833.9045015359</v>
      </c>
      <c r="R19" s="27">
        <v>8095708.8039983492</v>
      </c>
      <c r="S19" s="27">
        <v>8271442.49004653</v>
      </c>
      <c r="T19" s="27">
        <v>8434734.9224333502</v>
      </c>
      <c r="U19" s="27">
        <v>8586972.9704800863</v>
      </c>
      <c r="V19" s="27">
        <v>8729305.2409097627</v>
      </c>
      <c r="W19" s="27">
        <v>8862695.5013106409</v>
      </c>
      <c r="X19" s="27">
        <v>8987961.7128381319</v>
      </c>
      <c r="Y19" s="27">
        <v>9105805.1280602925</v>
      </c>
      <c r="Z19" s="27">
        <v>9216832.3696594834</v>
      </c>
      <c r="AA19" s="27">
        <v>1</v>
      </c>
    </row>
    <row r="20" spans="2:27" s="8" customFormat="1" ht="27.95" customHeight="1" x14ac:dyDescent="0.2">
      <c r="B20" s="30"/>
      <c r="C20" s="27"/>
      <c r="D20" s="27">
        <v>71.247579471905851</v>
      </c>
      <c r="E20" s="27">
        <v>71.60698472850703</v>
      </c>
      <c r="F20" s="27">
        <v>71.966389985108208</v>
      </c>
      <c r="G20" s="27">
        <v>72.685200498310564</v>
      </c>
      <c r="H20" s="27">
        <v>74.122821524715263</v>
      </c>
      <c r="I20" s="27">
        <v>75.560442551119962</v>
      </c>
      <c r="J20" s="27">
        <v>76.998063577524675</v>
      </c>
      <c r="K20" s="27">
        <v>78.435684603929388</v>
      </c>
      <c r="L20" s="27">
        <v>79.873305630334087</v>
      </c>
      <c r="M20" s="27">
        <v>81.3109266567388</v>
      </c>
      <c r="N20" s="27">
        <v>82.748547683143514</v>
      </c>
      <c r="O20" s="27">
        <v>84.186168709548227</v>
      </c>
      <c r="P20" s="27">
        <v>85.623789735952926</v>
      </c>
      <c r="Q20" s="27">
        <v>87.061410762357625</v>
      </c>
      <c r="R20" s="27">
        <v>88.499031788762338</v>
      </c>
      <c r="S20" s="27">
        <v>89.936652815167051</v>
      </c>
      <c r="T20" s="27">
        <v>91.37427384157175</v>
      </c>
      <c r="U20" s="27">
        <v>92.811894867976449</v>
      </c>
      <c r="V20" s="27">
        <v>94.249515894381176</v>
      </c>
      <c r="W20" s="27">
        <v>95.687136920785889</v>
      </c>
      <c r="X20" s="27">
        <v>97.124757947190588</v>
      </c>
      <c r="Y20" s="27">
        <v>98.562378973595287</v>
      </c>
      <c r="Z20" s="27">
        <v>100</v>
      </c>
      <c r="AA20" s="27">
        <v>0</v>
      </c>
    </row>
    <row r="21" spans="2:27" s="8" customFormat="1" ht="27.95" customHeight="1" x14ac:dyDescent="0.2">
      <c r="B21" s="29" t="s">
        <v>41</v>
      </c>
      <c r="C21" s="27">
        <v>831.22821524715278</v>
      </c>
      <c r="D21" s="27">
        <v>831.22821524715278</v>
      </c>
      <c r="E21" s="27">
        <v>833.33786255656332</v>
      </c>
      <c r="F21" s="27">
        <v>835.44750986597398</v>
      </c>
      <c r="G21" s="27">
        <v>839.66680448479519</v>
      </c>
      <c r="H21" s="27">
        <v>848.1053937224375</v>
      </c>
      <c r="I21" s="27">
        <v>856.5439829600798</v>
      </c>
      <c r="J21" s="27">
        <v>864.98257219772222</v>
      </c>
      <c r="K21" s="27">
        <v>873.42116143536464</v>
      </c>
      <c r="L21" s="27">
        <v>881.85975067300694</v>
      </c>
      <c r="M21" s="27">
        <v>890.29833991064925</v>
      </c>
      <c r="N21" s="27">
        <v>898.73692914829167</v>
      </c>
      <c r="O21" s="27">
        <v>907.17551838593408</v>
      </c>
      <c r="P21" s="27">
        <v>915.61410762357639</v>
      </c>
      <c r="Q21" s="27">
        <v>924.05269686121881</v>
      </c>
      <c r="R21" s="27">
        <v>932.49128609886111</v>
      </c>
      <c r="S21" s="27">
        <v>940.92987533650353</v>
      </c>
      <c r="T21" s="27">
        <v>949.36846457414583</v>
      </c>
      <c r="U21" s="27">
        <v>957.80705381178814</v>
      </c>
      <c r="V21" s="27">
        <v>966.24564304943056</v>
      </c>
      <c r="W21" s="27">
        <v>974.68423228707297</v>
      </c>
      <c r="X21" s="27">
        <v>983.12282152471528</v>
      </c>
      <c r="Y21" s="27">
        <v>991.56141076235758</v>
      </c>
      <c r="Z21" s="27">
        <v>1000</v>
      </c>
      <c r="AA21" s="27" t="s">
        <v>33</v>
      </c>
    </row>
    <row r="22" spans="2:27" s="8" customFormat="1" ht="27.95" customHeight="1" x14ac:dyDescent="0.2">
      <c r="B22" s="29" t="s">
        <v>42</v>
      </c>
      <c r="C22" s="27"/>
      <c r="D22" s="27">
        <v>0</v>
      </c>
      <c r="E22" s="27">
        <v>1918804.9637380976</v>
      </c>
      <c r="F22" s="27">
        <v>2396949.0347367362</v>
      </c>
      <c r="G22" s="27">
        <v>2992232.4268881795</v>
      </c>
      <c r="H22" s="27">
        <v>3730330.753426827</v>
      </c>
      <c r="I22" s="27">
        <v>4239078.939292185</v>
      </c>
      <c r="J22" s="27">
        <v>4637926.3230753671</v>
      </c>
      <c r="K22" s="27">
        <v>4969918.312001734</v>
      </c>
      <c r="L22" s="27">
        <v>5256103.0835709395</v>
      </c>
      <c r="M22" s="27">
        <v>5508541.8983086003</v>
      </c>
      <c r="N22" s="27">
        <v>5734869.0115717687</v>
      </c>
      <c r="O22" s="27">
        <v>5940260.5407054368</v>
      </c>
      <c r="P22" s="27">
        <v>6128408.0012247879</v>
      </c>
      <c r="Q22" s="27">
        <v>6302048.3764736308</v>
      </c>
      <c r="R22" s="27">
        <v>6463274.411820896</v>
      </c>
      <c r="S22" s="27">
        <v>6613726.8402772592</v>
      </c>
      <c r="T22" s="27">
        <v>6754719.019887235</v>
      </c>
      <c r="U22" s="27">
        <v>6887320.838763494</v>
      </c>
      <c r="V22" s="27">
        <v>7012417.0054734759</v>
      </c>
      <c r="W22" s="27">
        <v>7130748.6438870467</v>
      </c>
      <c r="X22" s="27">
        <v>7242943.6676025912</v>
      </c>
      <c r="Y22" s="27">
        <v>7349539.4112512199</v>
      </c>
      <c r="Z22" s="27">
        <v>7450999.7932937499</v>
      </c>
      <c r="AA22" s="27">
        <v>0.9</v>
      </c>
    </row>
    <row r="23" spans="2:27" s="8" customFormat="1" ht="27.95" customHeight="1" x14ac:dyDescent="0.2">
      <c r="B23" s="30"/>
      <c r="C23" s="27"/>
      <c r="D23" s="27">
        <v>83.122821524715278</v>
      </c>
      <c r="E23" s="27">
        <v>83.333786255656321</v>
      </c>
      <c r="F23" s="27">
        <v>83.544750986597393</v>
      </c>
      <c r="G23" s="27">
        <v>83.966680448479522</v>
      </c>
      <c r="H23" s="27">
        <v>84.810539372243753</v>
      </c>
      <c r="I23" s="27">
        <v>85.654398296007983</v>
      </c>
      <c r="J23" s="27">
        <v>86.498257219772228</v>
      </c>
      <c r="K23" s="27">
        <v>87.342116143536458</v>
      </c>
      <c r="L23" s="27">
        <v>88.185975067300689</v>
      </c>
      <c r="M23" s="27">
        <v>89.029833991064919</v>
      </c>
      <c r="N23" s="27">
        <v>89.873692914829164</v>
      </c>
      <c r="O23" s="27">
        <v>90.717551838593408</v>
      </c>
      <c r="P23" s="27">
        <v>91.561410762357639</v>
      </c>
      <c r="Q23" s="27">
        <v>92.405269686121883</v>
      </c>
      <c r="R23" s="27">
        <v>93.249128609886114</v>
      </c>
      <c r="S23" s="27">
        <v>94.092987533650359</v>
      </c>
      <c r="T23" s="27">
        <v>94.936846457414575</v>
      </c>
      <c r="U23" s="27">
        <v>95.780705381178805</v>
      </c>
      <c r="V23" s="27">
        <v>96.62456430494305</v>
      </c>
      <c r="W23" s="27">
        <v>97.468423228707309</v>
      </c>
      <c r="X23" s="27">
        <v>98.312282152471525</v>
      </c>
      <c r="Y23" s="27">
        <v>99.156141076235755</v>
      </c>
      <c r="Z23" s="27">
        <v>100</v>
      </c>
      <c r="AA23" s="27">
        <v>0</v>
      </c>
    </row>
    <row r="24" spans="2:27" s="8" customFormat="1" ht="27.95" customHeight="1" x14ac:dyDescent="0.2">
      <c r="B24" s="29" t="s">
        <v>43</v>
      </c>
      <c r="C24" s="27">
        <v>949.98063577524692</v>
      </c>
      <c r="D24" s="27">
        <v>949.98063577524692</v>
      </c>
      <c r="E24" s="27">
        <v>950.60587782805635</v>
      </c>
      <c r="F24" s="27">
        <v>951.23111988086578</v>
      </c>
      <c r="G24" s="27">
        <v>952.48160398648463</v>
      </c>
      <c r="H24" s="27">
        <v>954.98257219772222</v>
      </c>
      <c r="I24" s="27">
        <v>957.48354040895993</v>
      </c>
      <c r="J24" s="27">
        <v>959.98450862019752</v>
      </c>
      <c r="K24" s="27">
        <v>962.48547683143522</v>
      </c>
      <c r="L24" s="27">
        <v>964.98644504267281</v>
      </c>
      <c r="M24" s="27">
        <v>967.48741325391052</v>
      </c>
      <c r="N24" s="27">
        <v>969.98838146514811</v>
      </c>
      <c r="O24" s="27">
        <v>972.48934967638581</v>
      </c>
      <c r="P24" s="27">
        <v>974.99031788762341</v>
      </c>
      <c r="Q24" s="27">
        <v>977.49128609886111</v>
      </c>
      <c r="R24" s="27">
        <v>979.99225431009882</v>
      </c>
      <c r="S24" s="27">
        <v>982.49322252133641</v>
      </c>
      <c r="T24" s="27">
        <v>984.99419073257411</v>
      </c>
      <c r="U24" s="27">
        <v>987.4951589438117</v>
      </c>
      <c r="V24" s="27">
        <v>989.99612715504941</v>
      </c>
      <c r="W24" s="27">
        <v>992.497095366287</v>
      </c>
      <c r="X24" s="27">
        <v>994.9980635775247</v>
      </c>
      <c r="Y24" s="27">
        <v>997.4990317887623</v>
      </c>
      <c r="Z24" s="27">
        <v>1000</v>
      </c>
      <c r="AA24" s="27" t="s">
        <v>33</v>
      </c>
    </row>
    <row r="25" spans="2:27" s="8" customFormat="1" ht="27.95" customHeight="1" x14ac:dyDescent="0.2">
      <c r="B25" s="29" t="s">
        <v>44</v>
      </c>
      <c r="C25" s="27"/>
      <c r="D25" s="27">
        <v>0</v>
      </c>
      <c r="E25" s="27">
        <v>1198106.5499697004</v>
      </c>
      <c r="F25" s="27">
        <v>1497329.4855707879</v>
      </c>
      <c r="G25" s="27">
        <v>1870864.4384994621</v>
      </c>
      <c r="H25" s="27">
        <v>2336539.3501658915</v>
      </c>
      <c r="I25" s="27">
        <v>2659981.3623060691</v>
      </c>
      <c r="J25" s="27">
        <v>2915511.9638524908</v>
      </c>
      <c r="K25" s="27">
        <v>3129872.7633049083</v>
      </c>
      <c r="L25" s="27">
        <v>3316120.5266730986</v>
      </c>
      <c r="M25" s="27">
        <v>3481726.3542586709</v>
      </c>
      <c r="N25" s="27">
        <v>3631412.3230748512</v>
      </c>
      <c r="O25" s="27">
        <v>3768375.4549593516</v>
      </c>
      <c r="P25" s="27">
        <v>3894892.5238293861</v>
      </c>
      <c r="Q25" s="27">
        <v>4012649.1440682053</v>
      </c>
      <c r="R25" s="27">
        <v>4122932.2880876786</v>
      </c>
      <c r="S25" s="27">
        <v>4226749.472744165</v>
      </c>
      <c r="T25" s="27">
        <v>4324905.9889620636</v>
      </c>
      <c r="U25" s="27">
        <v>4418056.8587997537</v>
      </c>
      <c r="V25" s="27">
        <v>4506742.9078719448</v>
      </c>
      <c r="W25" s="27">
        <v>4591416.4894521805</v>
      </c>
      <c r="X25" s="27">
        <v>4672460.2573779058</v>
      </c>
      <c r="Y25" s="27">
        <v>4750201.1444011424</v>
      </c>
      <c r="Z25" s="27">
        <v>4824920.9561270643</v>
      </c>
      <c r="AA25" s="27">
        <v>0.8</v>
      </c>
    </row>
    <row r="26" spans="2:27" s="8" customFormat="1" ht="27.95" customHeight="1" x14ac:dyDescent="0.2">
      <c r="B26" s="30"/>
      <c r="C26" s="27"/>
      <c r="D26" s="27">
        <v>94.99806357752469</v>
      </c>
      <c r="E26" s="27">
        <v>95.060587782805641</v>
      </c>
      <c r="F26" s="27">
        <v>95.123111988086578</v>
      </c>
      <c r="G26" s="27">
        <v>95.248160398648466</v>
      </c>
      <c r="H26" s="27">
        <v>95.498257219772213</v>
      </c>
      <c r="I26" s="27">
        <v>95.74835404089599</v>
      </c>
      <c r="J26" s="27">
        <v>95.998450862019752</v>
      </c>
      <c r="K26" s="27">
        <v>96.248547683143528</v>
      </c>
      <c r="L26" s="27">
        <v>96.49864450426729</v>
      </c>
      <c r="M26" s="27">
        <v>96.748741325391052</v>
      </c>
      <c r="N26" s="27">
        <v>96.998838146514814</v>
      </c>
      <c r="O26" s="27">
        <v>97.248934967638576</v>
      </c>
      <c r="P26" s="27">
        <v>97.499031788762338</v>
      </c>
      <c r="Q26" s="27">
        <v>97.749128609886114</v>
      </c>
      <c r="R26" s="27">
        <v>97.99922543100989</v>
      </c>
      <c r="S26" s="27">
        <v>98.249322252133638</v>
      </c>
      <c r="T26" s="27">
        <v>98.499419073257414</v>
      </c>
      <c r="U26" s="27">
        <v>98.749515894381162</v>
      </c>
      <c r="V26" s="27">
        <v>98.999612715504938</v>
      </c>
      <c r="W26" s="27">
        <v>99.2497095366287</v>
      </c>
      <c r="X26" s="27">
        <v>99.499806357752476</v>
      </c>
      <c r="Y26" s="27">
        <v>99.749903178876238</v>
      </c>
      <c r="Z26" s="27">
        <v>100</v>
      </c>
      <c r="AA26" s="27" t="s">
        <v>0</v>
      </c>
    </row>
    <row r="27" spans="2:27" s="8" customFormat="1" ht="27.95" customHeight="1" x14ac:dyDescent="0.2">
      <c r="B27" s="29" t="s">
        <v>45</v>
      </c>
      <c r="C27" s="27">
        <v>1068.7330563033411</v>
      </c>
      <c r="D27" s="27">
        <v>1068.7330563033411</v>
      </c>
      <c r="E27" s="27">
        <v>1067.8738930995494</v>
      </c>
      <c r="F27" s="27">
        <v>1067.0147298957575</v>
      </c>
      <c r="G27" s="27">
        <v>1065.2964034881741</v>
      </c>
      <c r="H27" s="27">
        <v>1061.8597506730071</v>
      </c>
      <c r="I27" s="27">
        <v>1058.4230978578398</v>
      </c>
      <c r="J27" s="27">
        <v>1054.9864450426728</v>
      </c>
      <c r="K27" s="27">
        <v>1051.5497922275058</v>
      </c>
      <c r="L27" s="27">
        <v>1048.1131394123388</v>
      </c>
      <c r="M27" s="27">
        <v>1044.6764865971718</v>
      </c>
      <c r="N27" s="27">
        <v>1041.2398337820046</v>
      </c>
      <c r="O27" s="27">
        <v>1037.8031809668375</v>
      </c>
      <c r="P27" s="27">
        <v>1034.3665281516705</v>
      </c>
      <c r="Q27" s="27">
        <v>1030.9298753365035</v>
      </c>
      <c r="R27" s="27">
        <v>1027.4932225213365</v>
      </c>
      <c r="S27" s="27">
        <v>1024.0565697061693</v>
      </c>
      <c r="T27" s="27">
        <v>1020.6199168910023</v>
      </c>
      <c r="U27" s="27">
        <v>1017.1832640758353</v>
      </c>
      <c r="V27" s="27">
        <v>1013.7466112606683</v>
      </c>
      <c r="W27" s="27">
        <v>1010.3099584455011</v>
      </c>
      <c r="X27" s="27">
        <v>1006.8733056303341</v>
      </c>
      <c r="Y27" s="27">
        <v>1003.436652815167</v>
      </c>
      <c r="Z27" s="27">
        <v>1000</v>
      </c>
      <c r="AA27" s="27" t="s">
        <v>33</v>
      </c>
    </row>
    <row r="28" spans="2:27" s="8" customFormat="1" ht="27.95" customHeight="1" x14ac:dyDescent="0.2">
      <c r="B28" s="29" t="s">
        <v>46</v>
      </c>
      <c r="C28" s="27"/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0.7</v>
      </c>
    </row>
    <row r="29" spans="2:27" s="8" customFormat="1" ht="27.95" customHeight="1" x14ac:dyDescent="0.2">
      <c r="B29" s="31"/>
      <c r="C29" s="21"/>
      <c r="D29" s="27">
        <v>106.8733056303341</v>
      </c>
      <c r="E29" s="27">
        <v>106.78738930995493</v>
      </c>
      <c r="F29" s="27">
        <v>106.70147298957575</v>
      </c>
      <c r="G29" s="27">
        <v>106.5296403488174</v>
      </c>
      <c r="H29" s="27">
        <v>106.1859750673007</v>
      </c>
      <c r="I29" s="27">
        <v>105.84230978578397</v>
      </c>
      <c r="J29" s="27">
        <v>105.49864450426729</v>
      </c>
      <c r="K29" s="27">
        <v>105.15497922275058</v>
      </c>
      <c r="L29" s="27">
        <v>104.81131394123389</v>
      </c>
      <c r="M29" s="27">
        <v>104.46764865971718</v>
      </c>
      <c r="N29" s="27">
        <v>104.12398337820046</v>
      </c>
      <c r="O29" s="27">
        <v>103.78031809668376</v>
      </c>
      <c r="P29" s="27">
        <v>103.43665281516705</v>
      </c>
      <c r="Q29" s="27">
        <v>103.09298753365034</v>
      </c>
      <c r="R29" s="27">
        <v>102.74932225213365</v>
      </c>
      <c r="S29" s="27">
        <v>102.40565697061692</v>
      </c>
      <c r="T29" s="27">
        <v>102.06199168910021</v>
      </c>
      <c r="U29" s="27">
        <v>101.71832640758353</v>
      </c>
      <c r="V29" s="27">
        <v>101.37466112606684</v>
      </c>
      <c r="W29" s="27">
        <v>101.03099584455011</v>
      </c>
      <c r="X29" s="27">
        <v>100.68733056303341</v>
      </c>
      <c r="Y29" s="27">
        <v>100.34366528151671</v>
      </c>
      <c r="Z29" s="27">
        <v>100</v>
      </c>
      <c r="AA29" s="27">
        <v>0</v>
      </c>
    </row>
    <row r="30" spans="2:27" s="8" customFormat="1" ht="27.95" customHeight="1" x14ac:dyDescent="0.2">
      <c r="B30" s="29" t="s">
        <v>47</v>
      </c>
      <c r="C30" s="27">
        <v>1187.4854768314351</v>
      </c>
      <c r="D30" s="27">
        <v>1187.4854768314351</v>
      </c>
      <c r="E30" s="27">
        <v>1185.1419083710421</v>
      </c>
      <c r="F30" s="27">
        <v>1182.7983399106492</v>
      </c>
      <c r="G30" s="27">
        <v>1178.1112029898634</v>
      </c>
      <c r="H30" s="27">
        <v>1168.7369291482917</v>
      </c>
      <c r="I30" s="27">
        <v>1159.3626553067199</v>
      </c>
      <c r="J30" s="27">
        <v>1149.988381465148</v>
      </c>
      <c r="K30" s="27">
        <v>1140.6141076235763</v>
      </c>
      <c r="L30" s="27">
        <v>1131.2398337820046</v>
      </c>
      <c r="M30" s="27">
        <v>1121.8655599404328</v>
      </c>
      <c r="N30" s="27">
        <v>1112.4912860988611</v>
      </c>
      <c r="O30" s="27">
        <v>1103.1170122572894</v>
      </c>
      <c r="P30" s="27">
        <v>1093.7427384157177</v>
      </c>
      <c r="Q30" s="27">
        <v>1084.3684645741457</v>
      </c>
      <c r="R30" s="27">
        <v>1074.994190732574</v>
      </c>
      <c r="S30" s="27">
        <v>1065.6199168910023</v>
      </c>
      <c r="T30" s="27">
        <v>1056.2456430494306</v>
      </c>
      <c r="U30" s="27">
        <v>1046.8713692078588</v>
      </c>
      <c r="V30" s="27">
        <v>1037.4970953662871</v>
      </c>
      <c r="W30" s="27">
        <v>1028.1228215247152</v>
      </c>
      <c r="X30" s="27">
        <v>1018.7485476831434</v>
      </c>
      <c r="Y30" s="27">
        <v>1009.3742738415717</v>
      </c>
      <c r="Z30" s="27">
        <v>1000</v>
      </c>
      <c r="AA30" s="27" t="s">
        <v>33</v>
      </c>
    </row>
    <row r="31" spans="2:27" s="8" customFormat="1" ht="27.75" customHeight="1" x14ac:dyDescent="0.2">
      <c r="B31" s="29" t="s">
        <v>48</v>
      </c>
      <c r="C31" s="27"/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0.6</v>
      </c>
    </row>
    <row r="32" spans="2:27" s="8" customFormat="1" ht="27.95" customHeight="1" x14ac:dyDescent="0.2">
      <c r="B32" s="30"/>
      <c r="C32" s="27"/>
      <c r="D32" s="27">
        <v>118.74854768314351</v>
      </c>
      <c r="E32" s="27">
        <v>118.51419083710422</v>
      </c>
      <c r="F32" s="27">
        <v>118.27983399106492</v>
      </c>
      <c r="G32" s="27">
        <v>117.81112029898635</v>
      </c>
      <c r="H32" s="27">
        <v>116.87369291482916</v>
      </c>
      <c r="I32" s="27">
        <v>115.936265530672</v>
      </c>
      <c r="J32" s="27">
        <v>114.9988381465148</v>
      </c>
      <c r="K32" s="27">
        <v>114.06141076235762</v>
      </c>
      <c r="L32" s="27">
        <v>113.12398337820046</v>
      </c>
      <c r="M32" s="27">
        <v>112.18655599404327</v>
      </c>
      <c r="N32" s="27">
        <v>111.24912860988611</v>
      </c>
      <c r="O32" s="27">
        <v>110.31170122572892</v>
      </c>
      <c r="P32" s="27">
        <v>109.37427384157176</v>
      </c>
      <c r="Q32" s="27">
        <v>108.43684645741459</v>
      </c>
      <c r="R32" s="27">
        <v>107.4994190732574</v>
      </c>
      <c r="S32" s="27">
        <v>106.56199168910024</v>
      </c>
      <c r="T32" s="27">
        <v>105.62456430494305</v>
      </c>
      <c r="U32" s="27">
        <v>104.68713692078589</v>
      </c>
      <c r="V32" s="27">
        <v>103.74970953662871</v>
      </c>
      <c r="W32" s="27">
        <v>102.81228215247151</v>
      </c>
      <c r="X32" s="27">
        <v>101.87485476831435</v>
      </c>
      <c r="Y32" s="27">
        <v>100.93742738415716</v>
      </c>
      <c r="Z32" s="27">
        <v>100</v>
      </c>
      <c r="AA32" s="27" t="s">
        <v>0</v>
      </c>
    </row>
    <row r="33" spans="2:27" s="8" customFormat="1" ht="27.95" customHeight="1" x14ac:dyDescent="0.2">
      <c r="B33" s="29" t="s">
        <v>313</v>
      </c>
      <c r="C33" s="27">
        <v>593.72337419096425</v>
      </c>
      <c r="D33" s="27">
        <v>593.72337419096425</v>
      </c>
      <c r="E33" s="27">
        <v>598.80183201357715</v>
      </c>
      <c r="F33" s="27">
        <v>603.88028983619017</v>
      </c>
      <c r="G33" s="27">
        <v>614.03720548141609</v>
      </c>
      <c r="H33" s="27">
        <v>634.35103677186783</v>
      </c>
      <c r="I33" s="27">
        <v>654.66486806231956</v>
      </c>
      <c r="J33" s="27">
        <v>674.9786993527714</v>
      </c>
      <c r="K33" s="27">
        <v>695.29253064322324</v>
      </c>
      <c r="L33" s="27">
        <v>715.60636193367498</v>
      </c>
      <c r="M33" s="27">
        <v>735.92019322412671</v>
      </c>
      <c r="N33" s="27">
        <v>756.23402451457855</v>
      </c>
      <c r="O33" s="27">
        <v>776.54785580503039</v>
      </c>
      <c r="P33" s="27">
        <v>796.86168709548213</v>
      </c>
      <c r="Q33" s="27">
        <v>817.17551838593397</v>
      </c>
      <c r="R33" s="27">
        <v>837.4893496763857</v>
      </c>
      <c r="S33" s="27">
        <v>857.80318096683754</v>
      </c>
      <c r="T33" s="27">
        <v>878.11701225728928</v>
      </c>
      <c r="U33" s="27">
        <v>898.43084354774101</v>
      </c>
      <c r="V33" s="27">
        <v>918.74467483819285</v>
      </c>
      <c r="W33" s="27">
        <v>939.05850612864469</v>
      </c>
      <c r="X33" s="27">
        <v>959.37233741909643</v>
      </c>
      <c r="Y33" s="27">
        <v>979.68616870954816</v>
      </c>
      <c r="Z33" s="27">
        <v>1000</v>
      </c>
      <c r="AA33" s="27" t="s">
        <v>33</v>
      </c>
    </row>
    <row r="34" spans="2:27" s="8" customFormat="1" ht="27.95" customHeight="1" x14ac:dyDescent="0.2">
      <c r="B34" s="29" t="s">
        <v>314</v>
      </c>
      <c r="C34" s="27"/>
      <c r="D34" s="27">
        <v>0</v>
      </c>
      <c r="E34" s="27">
        <v>2915239.0960944318</v>
      </c>
      <c r="F34" s="27">
        <v>3639314.441674103</v>
      </c>
      <c r="G34" s="27">
        <v>4537215.5721057095</v>
      </c>
      <c r="H34" s="27">
        <v>5641593.8170059137</v>
      </c>
      <c r="I34" s="27">
        <v>6394080.2965966156</v>
      </c>
      <c r="J34" s="27">
        <v>6977089.6044399282</v>
      </c>
      <c r="K34" s="27">
        <v>7456506.4051741259</v>
      </c>
      <c r="L34" s="27">
        <v>7864617.0955923898</v>
      </c>
      <c r="M34" s="27">
        <v>8219963.1753009716</v>
      </c>
      <c r="N34" s="27">
        <v>8534306.6120981369</v>
      </c>
      <c r="O34" s="27">
        <v>8815640.2775153909</v>
      </c>
      <c r="P34" s="27">
        <v>9069677.9335289765</v>
      </c>
      <c r="Q34" s="27">
        <v>9300666.270195866</v>
      </c>
      <c r="R34" s="27">
        <v>9511860.7091240324</v>
      </c>
      <c r="S34" s="27">
        <v>9705820.4398621321</v>
      </c>
      <c r="T34" s="27">
        <v>9884599.9003117345</v>
      </c>
      <c r="U34" s="27">
        <v>10049877.803174604</v>
      </c>
      <c r="V34" s="27">
        <v>10203046.859681396</v>
      </c>
      <c r="W34" s="27">
        <v>10345277.867579462</v>
      </c>
      <c r="X34" s="27">
        <v>10477566.558088152</v>
      </c>
      <c r="Y34" s="27">
        <v>10600768.536570352</v>
      </c>
      <c r="Z34" s="27">
        <v>10715625.808628203</v>
      </c>
      <c r="AA34" s="27">
        <v>1.1000000000000001</v>
      </c>
    </row>
    <row r="35" spans="2:27" s="8" customFormat="1" ht="27.95" customHeight="1" x14ac:dyDescent="0.2">
      <c r="B35" s="31"/>
      <c r="C35" s="21"/>
      <c r="D35" s="27">
        <v>59.372337419096425</v>
      </c>
      <c r="E35" s="27">
        <v>59.880183201357717</v>
      </c>
      <c r="F35" s="27">
        <v>60.388028983619016</v>
      </c>
      <c r="G35" s="27">
        <v>61.403720548141607</v>
      </c>
      <c r="H35" s="27">
        <v>63.435103677186774</v>
      </c>
      <c r="I35" s="27">
        <v>65.466486806231956</v>
      </c>
      <c r="J35" s="27">
        <v>67.497869935277137</v>
      </c>
      <c r="K35" s="27">
        <v>69.529253064322333</v>
      </c>
      <c r="L35" s="27">
        <v>71.5606361933675</v>
      </c>
      <c r="M35" s="27">
        <v>73.592019322412668</v>
      </c>
      <c r="N35" s="27">
        <v>75.623402451457849</v>
      </c>
      <c r="O35" s="27">
        <v>77.654785580503045</v>
      </c>
      <c r="P35" s="27">
        <v>79.686168709548213</v>
      </c>
      <c r="Q35" s="27">
        <v>81.717551838593394</v>
      </c>
      <c r="R35" s="27">
        <v>83.748934967638561</v>
      </c>
      <c r="S35" s="27">
        <v>85.780318096683743</v>
      </c>
      <c r="T35" s="27">
        <v>87.811701225728925</v>
      </c>
      <c r="U35" s="27">
        <v>89.843084354774106</v>
      </c>
      <c r="V35" s="27">
        <v>91.874467483819288</v>
      </c>
      <c r="W35" s="27">
        <v>93.905850612864469</v>
      </c>
      <c r="X35" s="27">
        <v>95.937233741909651</v>
      </c>
      <c r="Y35" s="27">
        <v>97.968616870954818</v>
      </c>
      <c r="Z35" s="27">
        <v>100</v>
      </c>
      <c r="AA35" s="27">
        <v>0</v>
      </c>
    </row>
    <row r="36" spans="2:27" s="8" customFormat="1" ht="27.95" customHeight="1" x14ac:dyDescent="0.2">
      <c r="B36" s="31"/>
      <c r="C36" s="21"/>
      <c r="D36" s="31"/>
      <c r="E36" s="32"/>
      <c r="F36" s="21"/>
      <c r="G36" s="33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pans="2:27" ht="27.95" customHeight="1" x14ac:dyDescent="0.25">
      <c r="B37" s="19" t="s">
        <v>61</v>
      </c>
      <c r="C37" s="21"/>
      <c r="D37" s="21"/>
      <c r="E37" s="34"/>
      <c r="F37" s="19" t="s">
        <v>49</v>
      </c>
      <c r="G37" s="19" t="s">
        <v>50</v>
      </c>
      <c r="H37" s="19" t="s">
        <v>51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</row>
    <row r="38" spans="2:27" ht="27.95" customHeight="1" x14ac:dyDescent="0.25">
      <c r="B38" s="35" t="s">
        <v>52</v>
      </c>
      <c r="C38" s="36">
        <v>8800000</v>
      </c>
      <c r="D38" s="37">
        <v>95</v>
      </c>
      <c r="E38" s="34"/>
      <c r="F38" s="35">
        <v>3.1059999999999999</v>
      </c>
      <c r="G38" s="38">
        <v>8800000</v>
      </c>
      <c r="H38" s="35">
        <v>950</v>
      </c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</row>
    <row r="39" spans="2:27" ht="27.95" customHeight="1" x14ac:dyDescent="0.25">
      <c r="B39" s="35" t="s">
        <v>53</v>
      </c>
      <c r="C39" s="36">
        <v>9216842.1052631568</v>
      </c>
      <c r="D39" s="37">
        <v>100</v>
      </c>
      <c r="E39" s="34"/>
      <c r="F39" s="19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</row>
    <row r="40" spans="2:27" ht="27.95" customHeight="1" x14ac:dyDescent="0.25">
      <c r="B40" s="35" t="s">
        <v>54</v>
      </c>
      <c r="C40" s="39">
        <v>100</v>
      </c>
      <c r="D40" s="39">
        <v>100</v>
      </c>
      <c r="E40" s="34"/>
      <c r="F40" s="35" t="s">
        <v>54</v>
      </c>
      <c r="G40" s="40">
        <v>1000</v>
      </c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</row>
    <row r="41" spans="2:27" ht="27.95" customHeight="1" x14ac:dyDescent="0.25">
      <c r="B41" s="35" t="s">
        <v>55</v>
      </c>
      <c r="C41" s="39">
        <v>90</v>
      </c>
      <c r="D41" s="39">
        <v>90</v>
      </c>
      <c r="E41" s="34"/>
      <c r="F41" s="35" t="s">
        <v>55</v>
      </c>
      <c r="G41" s="35">
        <v>900</v>
      </c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</row>
    <row r="42" spans="2:27" ht="27.95" customHeight="1" x14ac:dyDescent="0.25">
      <c r="B42" s="35" t="s">
        <v>51</v>
      </c>
      <c r="C42" s="39">
        <v>95</v>
      </c>
      <c r="D42" s="39">
        <v>95</v>
      </c>
      <c r="E42" s="34"/>
      <c r="F42" s="35" t="s">
        <v>59</v>
      </c>
      <c r="G42" s="41">
        <v>100</v>
      </c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</row>
    <row r="43" spans="2:27" ht="27.95" customHeight="1" x14ac:dyDescent="0.25">
      <c r="B43" s="35" t="s">
        <v>56</v>
      </c>
      <c r="C43" s="42">
        <v>0</v>
      </c>
      <c r="D43" s="36">
        <v>17600000.000000004</v>
      </c>
      <c r="E43" s="34"/>
      <c r="F43" s="35" t="s">
        <v>315</v>
      </c>
      <c r="G43" s="41">
        <v>-10</v>
      </c>
      <c r="H43" s="41">
        <v>-10</v>
      </c>
      <c r="I43" s="43" t="s">
        <v>316</v>
      </c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</row>
    <row r="44" spans="2:27" ht="27.95" customHeight="1" x14ac:dyDescent="0.25">
      <c r="B44" s="35" t="s">
        <v>57</v>
      </c>
      <c r="C44" s="39">
        <v>114.99999999999999</v>
      </c>
      <c r="D44" s="37">
        <v>114.99999999999999</v>
      </c>
      <c r="E44" s="34"/>
      <c r="F44" s="35" t="s">
        <v>317</v>
      </c>
      <c r="G44" s="41">
        <v>-1</v>
      </c>
      <c r="H44" s="41">
        <v>-1</v>
      </c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</row>
    <row r="45" spans="2:27" ht="27.95" customHeight="1" x14ac:dyDescent="0.25">
      <c r="B45" s="35" t="s">
        <v>58</v>
      </c>
      <c r="C45" s="39">
        <v>45</v>
      </c>
      <c r="D45" s="42">
        <v>880000</v>
      </c>
      <c r="E45" s="34"/>
      <c r="F45" s="35" t="s">
        <v>318</v>
      </c>
      <c r="G45" s="41">
        <v>90</v>
      </c>
      <c r="H45" s="38">
        <v>0</v>
      </c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spans="2:27" ht="27.95" customHeight="1" x14ac:dyDescent="0.25">
      <c r="B46" s="35" t="s">
        <v>59</v>
      </c>
      <c r="C46" s="39">
        <v>95</v>
      </c>
      <c r="D46" s="42">
        <v>880000</v>
      </c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</row>
    <row r="47" spans="2:27" ht="27.95" customHeight="1" x14ac:dyDescent="0.25">
      <c r="B47" s="35" t="s">
        <v>60</v>
      </c>
      <c r="C47" s="39">
        <v>107.5</v>
      </c>
      <c r="D47" s="42">
        <v>880000</v>
      </c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</row>
    <row r="48" spans="2:27" ht="27.95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</sheetData>
  <sheetProtection algorithmName="SHA-512" hashValue="N34fvGopMEPwuA687nJh8g+6XTFP/QF8bKO+MiS6DuFUiJkMgQvTZCmcmweI/prVxTtVZs3zSpD5YeaeGyc2sQ==" saltValue="fH3354ihaCKl2FT4X6qEHQ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1"/>
  <sheetViews>
    <sheetView showGridLines="0" tabSelected="1" zoomScale="85" zoomScaleNormal="85" workbookViewId="0">
      <selection activeCell="H37" sqref="H37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3" width="19.42578125" style="49" customWidth="1"/>
    <col min="4" max="4" width="16.85546875" style="49" customWidth="1"/>
    <col min="5" max="5" width="52.5703125" style="49" customWidth="1"/>
    <col min="6" max="6" width="45.140625" style="49" bestFit="1" customWidth="1"/>
    <col min="7" max="7" width="25.140625" style="49" bestFit="1" customWidth="1"/>
    <col min="8" max="8" width="18" style="49" customWidth="1"/>
    <col min="9" max="9" width="15.5703125" style="49" bestFit="1" customWidth="1"/>
    <col min="10" max="10" width="23.28515625" style="49" bestFit="1" customWidth="1"/>
    <col min="11" max="13" width="9.140625" style="49"/>
    <col min="14" max="14" width="24.7109375" style="49" customWidth="1"/>
    <col min="15" max="16384" width="9.140625" style="49"/>
  </cols>
  <sheetData>
    <row r="2" spans="2:10" x14ac:dyDescent="0.25">
      <c r="B2" s="45"/>
      <c r="C2" s="46"/>
      <c r="D2" s="46"/>
      <c r="E2" s="46"/>
      <c r="F2" s="47"/>
      <c r="G2" s="46"/>
      <c r="H2" s="46"/>
      <c r="I2" s="46"/>
      <c r="J2" s="48"/>
    </row>
    <row r="3" spans="2:10" x14ac:dyDescent="0.25">
      <c r="B3" s="50" t="s">
        <v>245</v>
      </c>
      <c r="C3" s="51"/>
      <c r="D3" s="51"/>
      <c r="E3" s="51"/>
      <c r="F3" s="52"/>
      <c r="G3" s="53"/>
      <c r="H3" s="53"/>
      <c r="I3" s="53"/>
      <c r="J3" s="54"/>
    </row>
    <row r="4" spans="2:10" x14ac:dyDescent="0.25">
      <c r="B4" s="50" t="s">
        <v>223</v>
      </c>
      <c r="C4" s="51"/>
      <c r="D4" s="51"/>
      <c r="E4" s="51"/>
      <c r="F4" s="52"/>
      <c r="G4" s="53"/>
      <c r="H4" s="53"/>
      <c r="I4" s="53"/>
      <c r="J4" s="54"/>
    </row>
    <row r="5" spans="2:10" x14ac:dyDescent="0.25">
      <c r="B5" s="50" t="s">
        <v>261</v>
      </c>
      <c r="C5" s="51"/>
      <c r="D5" s="51"/>
      <c r="E5" s="51"/>
      <c r="F5" s="52"/>
      <c r="G5" s="53"/>
      <c r="H5" s="55"/>
      <c r="I5" s="53"/>
      <c r="J5" s="54"/>
    </row>
    <row r="6" spans="2:10" x14ac:dyDescent="0.25">
      <c r="B6" s="50"/>
      <c r="C6" s="51"/>
      <c r="D6" s="51"/>
      <c r="E6" s="51"/>
      <c r="F6" s="52"/>
      <c r="G6" s="53"/>
      <c r="H6" s="53"/>
      <c r="I6" s="53"/>
      <c r="J6" s="54"/>
    </row>
    <row r="7" spans="2:10" x14ac:dyDescent="0.25">
      <c r="B7" s="56"/>
      <c r="C7" s="57"/>
      <c r="D7" s="57"/>
      <c r="E7" s="57"/>
      <c r="F7" s="58"/>
      <c r="G7" s="57"/>
      <c r="H7" s="57"/>
      <c r="I7" s="57"/>
      <c r="J7" s="59"/>
    </row>
    <row r="8" spans="2:10" x14ac:dyDescent="0.25">
      <c r="B8" s="60"/>
      <c r="C8" s="60"/>
      <c r="D8" s="60"/>
      <c r="E8" s="60"/>
      <c r="F8" s="61"/>
      <c r="G8" s="60"/>
      <c r="H8" s="60"/>
      <c r="I8" s="60"/>
      <c r="J8" s="62"/>
    </row>
    <row r="9" spans="2:10" x14ac:dyDescent="0.25">
      <c r="B9" s="300"/>
      <c r="C9" s="300"/>
      <c r="D9" s="300"/>
      <c r="E9" s="300"/>
      <c r="F9" s="300"/>
      <c r="G9" s="300"/>
      <c r="H9" s="300"/>
      <c r="I9" s="300"/>
      <c r="J9" s="300"/>
    </row>
    <row r="10" spans="2:10" x14ac:dyDescent="0.25">
      <c r="B10" s="300"/>
      <c r="C10" s="300"/>
      <c r="D10" s="300"/>
      <c r="E10" s="300"/>
      <c r="F10" s="300"/>
      <c r="G10" s="300"/>
      <c r="H10" s="300"/>
      <c r="I10" s="300"/>
      <c r="J10" s="300"/>
    </row>
    <row r="11" spans="2:10" ht="38.25" x14ac:dyDescent="0.25">
      <c r="B11" s="63" t="s">
        <v>297</v>
      </c>
      <c r="C11" s="63" t="s">
        <v>149</v>
      </c>
      <c r="D11" s="63" t="s">
        <v>64</v>
      </c>
      <c r="E11" s="63" t="s">
        <v>6</v>
      </c>
      <c r="F11" s="63" t="s">
        <v>151</v>
      </c>
      <c r="G11" s="63" t="s">
        <v>7</v>
      </c>
      <c r="H11" s="64" t="s">
        <v>8</v>
      </c>
      <c r="I11" s="65" t="s">
        <v>9</v>
      </c>
      <c r="J11" s="66" t="s">
        <v>298</v>
      </c>
    </row>
    <row r="12" spans="2:10" x14ac:dyDescent="0.25">
      <c r="B12" s="67"/>
      <c r="C12" s="67"/>
      <c r="D12" s="67"/>
      <c r="E12" s="67"/>
      <c r="F12" s="68"/>
      <c r="G12" s="67"/>
      <c r="H12" s="67"/>
      <c r="I12" s="67"/>
      <c r="J12" s="67"/>
    </row>
    <row r="13" spans="2:10" ht="25.5" x14ac:dyDescent="0.25">
      <c r="B13" s="69" t="s">
        <v>130</v>
      </c>
      <c r="C13" s="70" t="s">
        <v>130</v>
      </c>
      <c r="D13" s="71"/>
      <c r="E13" s="72" t="s">
        <v>210</v>
      </c>
      <c r="F13" s="72" t="s">
        <v>138</v>
      </c>
      <c r="G13" s="73" t="s">
        <v>209</v>
      </c>
      <c r="H13" s="74">
        <v>1</v>
      </c>
      <c r="I13" s="73" t="s">
        <v>212</v>
      </c>
      <c r="J13" s="305">
        <v>1200000</v>
      </c>
    </row>
    <row r="14" spans="2:10" ht="25.5" x14ac:dyDescent="0.25">
      <c r="B14" s="75"/>
      <c r="C14" s="76"/>
      <c r="D14" s="71"/>
      <c r="E14" s="72" t="s">
        <v>211</v>
      </c>
      <c r="F14" s="72" t="s">
        <v>138</v>
      </c>
      <c r="G14" s="77" t="s">
        <v>209</v>
      </c>
      <c r="H14" s="78" t="s">
        <v>214</v>
      </c>
      <c r="I14" s="79" t="s">
        <v>213</v>
      </c>
      <c r="J14" s="306"/>
    </row>
    <row r="15" spans="2:10" x14ac:dyDescent="0.25">
      <c r="G15" s="3" t="s">
        <v>153</v>
      </c>
      <c r="J15" s="307"/>
    </row>
    <row r="19" spans="2:10" x14ac:dyDescent="0.25">
      <c r="G19" s="3" t="s">
        <v>154</v>
      </c>
      <c r="H19" s="88">
        <v>0</v>
      </c>
      <c r="J19" s="80">
        <f>H19*J13</f>
        <v>0</v>
      </c>
    </row>
    <row r="21" spans="2:10" x14ac:dyDescent="0.25">
      <c r="G21" s="3" t="s">
        <v>155</v>
      </c>
      <c r="J21" s="80">
        <f>J13-J19</f>
        <v>1200000</v>
      </c>
    </row>
    <row r="24" spans="2:10" x14ac:dyDescent="0.25">
      <c r="F24" s="301" t="s">
        <v>257</v>
      </c>
      <c r="G24" s="302"/>
      <c r="H24" s="81" t="s">
        <v>152</v>
      </c>
    </row>
    <row r="25" spans="2:10" x14ac:dyDescent="0.25">
      <c r="F25" s="303" t="s">
        <v>156</v>
      </c>
      <c r="G25" s="304"/>
      <c r="H25" s="82"/>
    </row>
    <row r="26" spans="2:10" x14ac:dyDescent="0.25">
      <c r="B26" s="83"/>
      <c r="H26" s="89">
        <v>0</v>
      </c>
      <c r="J26" s="80">
        <f>H26*240</f>
        <v>0</v>
      </c>
    </row>
    <row r="27" spans="2:10" x14ac:dyDescent="0.25">
      <c r="B27" s="85"/>
    </row>
    <row r="28" spans="2:10" x14ac:dyDescent="0.25">
      <c r="G28" s="3" t="s">
        <v>258</v>
      </c>
      <c r="J28" s="80">
        <f>SUM(J21,J26)</f>
        <v>1200000</v>
      </c>
    </row>
    <row r="39" spans="2:2" ht="27" x14ac:dyDescent="0.25">
      <c r="B39" s="86"/>
    </row>
    <row r="51" spans="3:4" x14ac:dyDescent="0.25">
      <c r="C51" s="87"/>
      <c r="D51" s="87"/>
    </row>
  </sheetData>
  <sheetProtection algorithmName="SHA-512" hashValue="fXTfaQ/PDFYQMQuxA9adYtoDdsZYCQjGVUk6jmeJQddDMxZsUQlZyxvvq307pSufJP9NQwIL8aVbdbqT4JTpIg==" saltValue="gQgXEViq9wLxgjnEAlt16w==" spinCount="100000" sheet="1" objects="1" scenarios="1"/>
  <mergeCells count="4">
    <mergeCell ref="B9:J10"/>
    <mergeCell ref="F24:G24"/>
    <mergeCell ref="F25:G25"/>
    <mergeCell ref="J13:J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showGridLines="0" zoomScale="85" zoomScaleNormal="85" workbookViewId="0">
      <selection activeCell="E30" sqref="E30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7.28515625" style="49" customWidth="1"/>
    <col min="10" max="10" width="23.28515625" style="49" bestFit="1" customWidth="1"/>
    <col min="11" max="13" width="9.140625" style="49"/>
    <col min="14" max="14" width="24.7109375" style="49" customWidth="1"/>
    <col min="15" max="16384" width="9.140625" style="49"/>
  </cols>
  <sheetData>
    <row r="2" spans="2:10" x14ac:dyDescent="0.25">
      <c r="B2" s="45"/>
      <c r="C2" s="46"/>
      <c r="D2" s="46"/>
      <c r="E2" s="46"/>
      <c r="F2" s="47"/>
      <c r="G2" s="46"/>
      <c r="H2" s="46"/>
      <c r="I2" s="46"/>
      <c r="J2" s="48"/>
    </row>
    <row r="3" spans="2:10" x14ac:dyDescent="0.25">
      <c r="B3" s="50" t="s">
        <v>194</v>
      </c>
      <c r="C3" s="51"/>
      <c r="D3" s="51"/>
      <c r="E3" s="51"/>
      <c r="F3" s="52"/>
      <c r="G3" s="53"/>
      <c r="H3" s="53"/>
      <c r="I3" s="53"/>
      <c r="J3" s="54"/>
    </row>
    <row r="4" spans="2:10" x14ac:dyDescent="0.25">
      <c r="B4" s="50" t="s">
        <v>170</v>
      </c>
      <c r="C4" s="51"/>
      <c r="D4" s="51"/>
      <c r="E4" s="51"/>
      <c r="F4" s="52"/>
      <c r="G4" s="53"/>
      <c r="H4" s="53"/>
      <c r="I4" s="53"/>
      <c r="J4" s="54"/>
    </row>
    <row r="5" spans="2:10" x14ac:dyDescent="0.25">
      <c r="B5" s="50" t="s">
        <v>171</v>
      </c>
      <c r="C5" s="51"/>
      <c r="D5" s="51"/>
      <c r="E5" s="51"/>
      <c r="F5" s="52"/>
      <c r="G5" s="53"/>
      <c r="H5" s="53"/>
      <c r="I5" s="53"/>
      <c r="J5" s="54"/>
    </row>
    <row r="6" spans="2:10" x14ac:dyDescent="0.25">
      <c r="B6" s="56"/>
      <c r="C6" s="57"/>
      <c r="D6" s="57"/>
      <c r="E6" s="57"/>
      <c r="F6" s="58"/>
      <c r="G6" s="57"/>
      <c r="H6" s="57"/>
      <c r="I6" s="57"/>
      <c r="J6" s="59"/>
    </row>
    <row r="7" spans="2:10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0" x14ac:dyDescent="0.25">
      <c r="B8" s="90"/>
      <c r="C8" s="91"/>
      <c r="D8" s="91"/>
      <c r="E8" s="91"/>
      <c r="F8" s="92"/>
      <c r="G8" s="91"/>
      <c r="H8" s="91"/>
      <c r="I8" s="91"/>
      <c r="J8" s="93" t="s">
        <v>4</v>
      </c>
    </row>
    <row r="9" spans="2:10" x14ac:dyDescent="0.25">
      <c r="B9" s="94"/>
      <c r="C9" s="95"/>
      <c r="D9" s="95"/>
      <c r="E9" s="95"/>
      <c r="F9" s="96"/>
      <c r="G9" s="97"/>
      <c r="H9" s="97"/>
      <c r="I9" s="97"/>
      <c r="J9" s="98"/>
    </row>
    <row r="10" spans="2:10" ht="38.25" x14ac:dyDescent="0.25">
      <c r="B10" s="63" t="s">
        <v>297</v>
      </c>
      <c r="C10" s="63" t="s">
        <v>149</v>
      </c>
      <c r="D10" s="63" t="s">
        <v>64</v>
      </c>
      <c r="E10" s="63" t="s">
        <v>6</v>
      </c>
      <c r="F10" s="63" t="s">
        <v>151</v>
      </c>
      <c r="G10" s="63" t="s">
        <v>7</v>
      </c>
      <c r="H10" s="64" t="s">
        <v>8</v>
      </c>
      <c r="I10" s="64" t="s">
        <v>9</v>
      </c>
      <c r="J10" s="99" t="s">
        <v>123</v>
      </c>
    </row>
    <row r="11" spans="2:10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0" ht="25.5" x14ac:dyDescent="0.25">
      <c r="B12" s="69" t="s">
        <v>130</v>
      </c>
      <c r="C12" s="70" t="s">
        <v>130</v>
      </c>
      <c r="D12" s="71" t="s">
        <v>220</v>
      </c>
      <c r="E12" s="72" t="s">
        <v>132</v>
      </c>
      <c r="F12" s="72" t="s">
        <v>147</v>
      </c>
      <c r="G12" s="73"/>
      <c r="H12" s="74">
        <v>1</v>
      </c>
      <c r="I12" s="73" t="s">
        <v>135</v>
      </c>
      <c r="J12" s="89">
        <v>0</v>
      </c>
    </row>
    <row r="13" spans="2:10" ht="25.5" x14ac:dyDescent="0.25">
      <c r="B13" s="100"/>
      <c r="C13" s="101"/>
      <c r="D13" s="71" t="s">
        <v>221</v>
      </c>
      <c r="E13" s="72" t="s">
        <v>134</v>
      </c>
      <c r="F13" s="72" t="s">
        <v>147</v>
      </c>
      <c r="G13" s="77"/>
      <c r="H13" s="74">
        <v>107</v>
      </c>
      <c r="I13" s="73" t="s">
        <v>136</v>
      </c>
      <c r="J13" s="89">
        <v>0</v>
      </c>
    </row>
    <row r="14" spans="2:10" ht="25.5" x14ac:dyDescent="0.25">
      <c r="B14" s="75"/>
      <c r="C14" s="76"/>
      <c r="D14" s="71" t="s">
        <v>221</v>
      </c>
      <c r="E14" s="72" t="s">
        <v>133</v>
      </c>
      <c r="F14" s="72" t="s">
        <v>147</v>
      </c>
      <c r="G14" s="73"/>
      <c r="H14" s="102">
        <v>4500</v>
      </c>
      <c r="I14" s="73" t="s">
        <v>137</v>
      </c>
      <c r="J14" s="89">
        <v>0</v>
      </c>
    </row>
    <row r="15" spans="2:10" x14ac:dyDescent="0.25">
      <c r="G15" s="3" t="s">
        <v>153</v>
      </c>
      <c r="J15" s="80">
        <f>SUM(J12:J14)</f>
        <v>0</v>
      </c>
    </row>
    <row r="18" spans="7:10" x14ac:dyDescent="0.25">
      <c r="G18" s="3" t="s">
        <v>154</v>
      </c>
      <c r="H18" s="88">
        <v>0</v>
      </c>
      <c r="J18" s="80">
        <f>H18*J15</f>
        <v>0</v>
      </c>
    </row>
    <row r="21" spans="7:10" x14ac:dyDescent="0.25">
      <c r="G21" s="3" t="s">
        <v>258</v>
      </c>
      <c r="J21" s="80">
        <f>J15-J18</f>
        <v>0</v>
      </c>
    </row>
  </sheetData>
  <sheetProtection algorithmName="SHA-512" hashValue="sASzC2Jih3TgNMNTOznC8kTtEe00r9ajG6VzkJSxSu8k1m4SuXNJU8xxy3nwLUxBKnIgQEPKj6IXWyPW9nQIkg==" saltValue="IIN19XfBsoFAQ3aNRWHiX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showGridLines="0" zoomScale="85" zoomScaleNormal="85" workbookViewId="0">
      <selection activeCell="F33" sqref="F33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9.140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0" width="23.28515625" style="49" bestFit="1" customWidth="1"/>
    <col min="11" max="13" width="9.140625" style="49"/>
    <col min="14" max="14" width="24.7109375" style="49" customWidth="1"/>
    <col min="15" max="16384" width="9.140625" style="49"/>
  </cols>
  <sheetData>
    <row r="2" spans="2:10" x14ac:dyDescent="0.25">
      <c r="B2" s="45"/>
      <c r="C2" s="46"/>
      <c r="D2" s="46"/>
      <c r="E2" s="46"/>
      <c r="F2" s="47"/>
      <c r="G2" s="46"/>
      <c r="H2" s="46"/>
      <c r="I2" s="46"/>
      <c r="J2" s="48"/>
    </row>
    <row r="3" spans="2:10" x14ac:dyDescent="0.25">
      <c r="B3" s="50" t="s">
        <v>231</v>
      </c>
      <c r="C3" s="51"/>
      <c r="D3" s="51"/>
      <c r="E3" s="51"/>
      <c r="F3" s="52"/>
      <c r="G3" s="53"/>
      <c r="H3" s="53"/>
      <c r="I3" s="53"/>
      <c r="J3" s="54"/>
    </row>
    <row r="4" spans="2:10" x14ac:dyDescent="0.25">
      <c r="B4" s="50" t="s">
        <v>223</v>
      </c>
      <c r="C4" s="51"/>
      <c r="D4" s="51"/>
      <c r="E4" s="51"/>
      <c r="F4" s="52"/>
      <c r="G4" s="53"/>
      <c r="H4" s="53"/>
      <c r="I4" s="53"/>
      <c r="J4" s="54"/>
    </row>
    <row r="5" spans="2:10" x14ac:dyDescent="0.25">
      <c r="B5" s="50" t="s">
        <v>261</v>
      </c>
      <c r="C5" s="51"/>
      <c r="D5" s="51"/>
      <c r="E5" s="51"/>
      <c r="F5" s="52"/>
      <c r="G5" s="53"/>
      <c r="H5" s="53"/>
      <c r="I5" s="53"/>
      <c r="J5" s="54"/>
    </row>
    <row r="6" spans="2:10" x14ac:dyDescent="0.25">
      <c r="B6" s="56"/>
      <c r="C6" s="57"/>
      <c r="D6" s="57"/>
      <c r="E6" s="57"/>
      <c r="F6" s="58"/>
      <c r="G6" s="57"/>
      <c r="H6" s="57"/>
      <c r="I6" s="57"/>
      <c r="J6" s="59"/>
    </row>
    <row r="7" spans="2:10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0" ht="15" customHeight="1" x14ac:dyDescent="0.25">
      <c r="B8" s="310" t="s">
        <v>0</v>
      </c>
      <c r="C8" s="311"/>
      <c r="D8" s="311"/>
      <c r="E8" s="311"/>
      <c r="F8" s="311"/>
      <c r="G8" s="311"/>
      <c r="H8" s="311"/>
      <c r="I8" s="311"/>
      <c r="J8" s="312"/>
    </row>
    <row r="9" spans="2:10" x14ac:dyDescent="0.25">
      <c r="B9" s="313"/>
      <c r="C9" s="314"/>
      <c r="D9" s="314"/>
      <c r="E9" s="314"/>
      <c r="F9" s="314"/>
      <c r="G9" s="314"/>
      <c r="H9" s="314"/>
      <c r="I9" s="314"/>
      <c r="J9" s="315"/>
    </row>
    <row r="10" spans="2:10" ht="38.25" x14ac:dyDescent="0.25">
      <c r="B10" s="63" t="s">
        <v>297</v>
      </c>
      <c r="C10" s="63" t="s">
        <v>149</v>
      </c>
      <c r="D10" s="63" t="s">
        <v>64</v>
      </c>
      <c r="E10" s="63" t="s">
        <v>6</v>
      </c>
      <c r="F10" s="63" t="s">
        <v>151</v>
      </c>
      <c r="G10" s="63" t="s">
        <v>7</v>
      </c>
      <c r="H10" s="64" t="s">
        <v>8</v>
      </c>
      <c r="I10" s="64" t="s">
        <v>9</v>
      </c>
      <c r="J10" s="66" t="s">
        <v>298</v>
      </c>
    </row>
    <row r="11" spans="2:10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0" ht="12.75" customHeight="1" x14ac:dyDescent="0.25">
      <c r="B12" s="103" t="s">
        <v>119</v>
      </c>
      <c r="C12" s="103" t="s">
        <v>119</v>
      </c>
      <c r="D12" s="104" t="s">
        <v>118</v>
      </c>
      <c r="E12" s="104" t="s">
        <v>188</v>
      </c>
      <c r="F12" s="72" t="s">
        <v>189</v>
      </c>
      <c r="G12" s="71"/>
      <c r="H12" s="105">
        <v>1</v>
      </c>
      <c r="I12" s="71" t="s">
        <v>219</v>
      </c>
      <c r="J12" s="308">
        <v>1000</v>
      </c>
    </row>
    <row r="13" spans="2:10" x14ac:dyDescent="0.25">
      <c r="G13" s="3" t="s">
        <v>153</v>
      </c>
      <c r="J13" s="309"/>
    </row>
    <row r="14" spans="2:10" x14ac:dyDescent="0.25">
      <c r="B14" s="106"/>
    </row>
    <row r="15" spans="2:10" x14ac:dyDescent="0.25">
      <c r="B15" s="106"/>
    </row>
    <row r="16" spans="2:10" x14ac:dyDescent="0.25">
      <c r="B16" s="107"/>
      <c r="G16" s="3" t="s">
        <v>154</v>
      </c>
      <c r="H16" s="88">
        <v>0</v>
      </c>
      <c r="J16" s="80">
        <f>H16*J12</f>
        <v>0</v>
      </c>
    </row>
    <row r="17" spans="2:10" x14ac:dyDescent="0.25">
      <c r="B17" s="107"/>
    </row>
    <row r="19" spans="2:10" x14ac:dyDescent="0.25">
      <c r="G19" s="3" t="s">
        <v>258</v>
      </c>
      <c r="J19" s="80">
        <f>J12-J16</f>
        <v>1000</v>
      </c>
    </row>
    <row r="27" spans="2:10" x14ac:dyDescent="0.25">
      <c r="D27" s="87"/>
    </row>
  </sheetData>
  <sheetProtection algorithmName="SHA-512" hashValue="wX4jJPKGQAH3hzqqm6xg9/LbO7KRJgLJulYQDvUwiSDZ0DQiu4s8/xfrWciVlznFcqqNQYNMmTb0MisVbme7uA==" saltValue="LTje28/b4pGYEb+J5zt+IA==" spinCount="100000" sheet="1" objects="1" scenarios="1"/>
  <mergeCells count="2">
    <mergeCell ref="J12:J13"/>
    <mergeCell ref="B8:J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showGridLines="0" zoomScale="85" zoomScaleNormal="85" workbookViewId="0">
      <selection activeCell="F25" sqref="F25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1" width="23.28515625" style="49" bestFit="1" customWidth="1"/>
    <col min="12" max="14" width="9.140625" style="49"/>
    <col min="15" max="15" width="24.7109375" style="49" customWidth="1"/>
    <col min="16" max="16384" width="9.140625" style="49"/>
  </cols>
  <sheetData>
    <row r="2" spans="2:11" x14ac:dyDescent="0.25">
      <c r="B2" s="90"/>
      <c r="C2" s="91"/>
      <c r="D2" s="91"/>
      <c r="E2" s="91"/>
      <c r="F2" s="92"/>
      <c r="G2" s="91"/>
      <c r="H2" s="91"/>
      <c r="I2" s="91"/>
      <c r="J2" s="91"/>
      <c r="K2" s="108"/>
    </row>
    <row r="3" spans="2:11" x14ac:dyDescent="0.25">
      <c r="B3" s="94" t="s">
        <v>195</v>
      </c>
      <c r="C3" s="95"/>
      <c r="D3" s="95"/>
      <c r="E3" s="95"/>
      <c r="F3" s="96"/>
      <c r="G3" s="97"/>
      <c r="H3" s="97"/>
      <c r="I3" s="97"/>
      <c r="J3" s="97"/>
      <c r="K3" s="109"/>
    </row>
    <row r="4" spans="2:11" x14ac:dyDescent="0.25">
      <c r="B4" s="94" t="s">
        <v>157</v>
      </c>
      <c r="C4" s="95"/>
      <c r="D4" s="95"/>
      <c r="E4" s="95"/>
      <c r="F4" s="96"/>
      <c r="G4" s="97"/>
      <c r="H4" s="97"/>
      <c r="I4" s="97"/>
      <c r="J4" s="97"/>
      <c r="K4" s="109"/>
    </row>
    <row r="5" spans="2:11" x14ac:dyDescent="0.25">
      <c r="B5" s="110"/>
      <c r="C5" s="111"/>
      <c r="D5" s="111"/>
      <c r="E5" s="111"/>
      <c r="F5" s="112"/>
      <c r="G5" s="111"/>
      <c r="H5" s="111"/>
      <c r="I5" s="111"/>
      <c r="J5" s="113"/>
      <c r="K5" s="114"/>
    </row>
    <row r="6" spans="2:11" x14ac:dyDescent="0.25">
      <c r="B6" s="60"/>
      <c r="C6" s="60"/>
      <c r="D6" s="60"/>
      <c r="E6" s="60"/>
      <c r="F6" s="61"/>
      <c r="G6" s="60"/>
      <c r="H6" s="60"/>
      <c r="I6" s="60"/>
      <c r="J6" s="62"/>
      <c r="K6" s="62"/>
    </row>
    <row r="7" spans="2:11" x14ac:dyDescent="0.25">
      <c r="B7" s="90"/>
      <c r="C7" s="91"/>
      <c r="D7" s="91"/>
      <c r="E7" s="91"/>
      <c r="F7" s="92"/>
      <c r="G7" s="91"/>
      <c r="H7" s="91"/>
      <c r="I7" s="91"/>
      <c r="J7" s="115" t="s">
        <v>4</v>
      </c>
      <c r="K7" s="93" t="s">
        <v>5</v>
      </c>
    </row>
    <row r="8" spans="2:11" x14ac:dyDescent="0.25">
      <c r="B8" s="94"/>
      <c r="C8" s="95"/>
      <c r="D8" s="95"/>
      <c r="E8" s="95"/>
      <c r="F8" s="96"/>
      <c r="G8" s="97"/>
      <c r="H8" s="97"/>
      <c r="I8" s="97"/>
      <c r="J8" s="116"/>
      <c r="K8" s="98"/>
    </row>
    <row r="9" spans="2:11" ht="38.25" x14ac:dyDescent="0.25">
      <c r="B9" s="63" t="s">
        <v>297</v>
      </c>
      <c r="C9" s="63" t="s">
        <v>149</v>
      </c>
      <c r="D9" s="63" t="s">
        <v>64</v>
      </c>
      <c r="E9" s="63" t="s">
        <v>6</v>
      </c>
      <c r="F9" s="63" t="s">
        <v>151</v>
      </c>
      <c r="G9" s="63" t="s">
        <v>7</v>
      </c>
      <c r="H9" s="64" t="s">
        <v>8</v>
      </c>
      <c r="I9" s="64" t="s">
        <v>9</v>
      </c>
      <c r="J9" s="117" t="s">
        <v>123</v>
      </c>
      <c r="K9" s="99" t="s">
        <v>124</v>
      </c>
    </row>
    <row r="10" spans="2:11" x14ac:dyDescent="0.25">
      <c r="B10" s="67"/>
      <c r="C10" s="67"/>
      <c r="D10" s="67"/>
      <c r="E10" s="67"/>
      <c r="F10" s="68"/>
      <c r="G10" s="67"/>
      <c r="H10" s="67"/>
      <c r="I10" s="67"/>
      <c r="J10" s="67"/>
      <c r="K10" s="67"/>
    </row>
    <row r="11" spans="2:11" ht="38.25" x14ac:dyDescent="0.25">
      <c r="B11" s="118" t="s">
        <v>10</v>
      </c>
      <c r="C11" s="118" t="s">
        <v>10</v>
      </c>
      <c r="D11" s="103" t="s">
        <v>120</v>
      </c>
      <c r="E11" s="79" t="s">
        <v>162</v>
      </c>
      <c r="F11" s="72" t="s">
        <v>139</v>
      </c>
      <c r="G11" s="73" t="s">
        <v>14</v>
      </c>
      <c r="H11" s="119">
        <v>800</v>
      </c>
      <c r="I11" s="73" t="s">
        <v>73</v>
      </c>
      <c r="J11" s="89">
        <v>0</v>
      </c>
      <c r="K11" s="89">
        <v>0</v>
      </c>
    </row>
    <row r="12" spans="2:11" ht="38.25" x14ac:dyDescent="0.25">
      <c r="B12" s="120"/>
      <c r="C12" s="120"/>
      <c r="D12" s="103" t="s">
        <v>121</v>
      </c>
      <c r="E12" s="79" t="s">
        <v>161</v>
      </c>
      <c r="F12" s="72" t="s">
        <v>139</v>
      </c>
      <c r="G12" s="73" t="s">
        <v>14</v>
      </c>
      <c r="H12" s="121">
        <v>115</v>
      </c>
      <c r="I12" s="77" t="s">
        <v>74</v>
      </c>
      <c r="J12" s="89">
        <v>0</v>
      </c>
      <c r="K12" s="89">
        <v>0</v>
      </c>
    </row>
    <row r="13" spans="2:11" s="122" customFormat="1" x14ac:dyDescent="0.25">
      <c r="G13" s="3" t="s">
        <v>153</v>
      </c>
      <c r="J13" s="80">
        <f>SUM(J11:J12)</f>
        <v>0</v>
      </c>
      <c r="K13" s="80">
        <f>SUM(K11:K12)</f>
        <v>0</v>
      </c>
    </row>
    <row r="14" spans="2:11" s="122" customFormat="1" x14ac:dyDescent="0.25">
      <c r="B14" s="106"/>
      <c r="C14" s="106"/>
      <c r="G14" s="123"/>
    </row>
    <row r="15" spans="2:11" x14ac:dyDescent="0.25">
      <c r="B15" s="107"/>
      <c r="C15" s="106"/>
    </row>
    <row r="16" spans="2:11" ht="12.75" customHeight="1" x14ac:dyDescent="0.25">
      <c r="G16" s="3" t="s">
        <v>154</v>
      </c>
      <c r="H16" s="88">
        <v>0</v>
      </c>
      <c r="J16" s="80">
        <f>H16*J13</f>
        <v>0</v>
      </c>
      <c r="K16" s="80">
        <f>H16*K13</f>
        <v>0</v>
      </c>
    </row>
    <row r="17" spans="3:11" ht="12.75" customHeight="1" x14ac:dyDescent="0.25"/>
    <row r="19" spans="3:11" x14ac:dyDescent="0.25">
      <c r="G19" s="3" t="s">
        <v>230</v>
      </c>
      <c r="J19" s="80">
        <f>J13-J16</f>
        <v>0</v>
      </c>
      <c r="K19" s="80">
        <f>K13-K16</f>
        <v>0</v>
      </c>
    </row>
    <row r="22" spans="3:11" ht="21.75" customHeight="1" x14ac:dyDescent="0.25">
      <c r="G22" s="3" t="s">
        <v>258</v>
      </c>
      <c r="K22" s="80">
        <f>SUM(J19,K19)</f>
        <v>0</v>
      </c>
    </row>
    <row r="27" spans="3:11" x14ac:dyDescent="0.25">
      <c r="C27" s="87"/>
      <c r="D27" s="87"/>
    </row>
  </sheetData>
  <sheetProtection algorithmName="SHA-512" hashValue="88tgU217QUMQXR3yp4+GSIObFllBNNlxY5OgDkaGa3NQQdWVyZ37Lua3MECvW/YvqNYwRe712l74ywi6c5YZqQ==" saltValue="VbRDLKYcgDqCjlirBNofn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showGridLines="0" zoomScale="85" zoomScaleNormal="85" workbookViewId="0">
      <selection activeCell="F36" sqref="F36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9.140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0" width="23.28515625" style="49" bestFit="1" customWidth="1"/>
    <col min="11" max="11" width="9.140625" style="49"/>
    <col min="12" max="12" width="13.85546875" style="49" bestFit="1" customWidth="1"/>
    <col min="13" max="13" width="9.140625" style="49"/>
    <col min="14" max="14" width="24.7109375" style="49" customWidth="1"/>
    <col min="15" max="16384" width="9.140625" style="49"/>
  </cols>
  <sheetData>
    <row r="2" spans="2:12" x14ac:dyDescent="0.25">
      <c r="B2" s="45"/>
      <c r="C2" s="46"/>
      <c r="D2" s="46"/>
      <c r="E2" s="46"/>
      <c r="F2" s="47"/>
      <c r="G2" s="46"/>
      <c r="H2" s="46"/>
      <c r="I2" s="46"/>
      <c r="J2" s="48"/>
    </row>
    <row r="3" spans="2:12" x14ac:dyDescent="0.25">
      <c r="B3" s="50" t="s">
        <v>246</v>
      </c>
      <c r="C3" s="51"/>
      <c r="D3" s="51"/>
      <c r="E3" s="51"/>
      <c r="F3" s="52"/>
      <c r="G3" s="53"/>
      <c r="H3" s="53"/>
      <c r="I3" s="53"/>
      <c r="J3" s="54"/>
    </row>
    <row r="4" spans="2:12" x14ac:dyDescent="0.25">
      <c r="B4" s="50" t="s">
        <v>223</v>
      </c>
      <c r="C4" s="51"/>
      <c r="D4" s="51"/>
      <c r="E4" s="51"/>
      <c r="F4" s="52"/>
      <c r="G4" s="53"/>
      <c r="H4" s="53"/>
      <c r="I4" s="53"/>
      <c r="J4" s="54"/>
    </row>
    <row r="5" spans="2:12" x14ac:dyDescent="0.25">
      <c r="B5" s="50" t="s">
        <v>261</v>
      </c>
      <c r="C5" s="51"/>
      <c r="D5" s="51"/>
      <c r="E5" s="51"/>
      <c r="F5" s="124"/>
      <c r="G5" s="51"/>
      <c r="H5" s="51"/>
      <c r="I5" s="51"/>
      <c r="J5" s="125"/>
    </row>
    <row r="6" spans="2:12" x14ac:dyDescent="0.25">
      <c r="B6" s="56"/>
      <c r="C6" s="57"/>
      <c r="D6" s="57"/>
      <c r="E6" s="57"/>
      <c r="F6" s="58"/>
      <c r="G6" s="57"/>
      <c r="H6" s="57"/>
      <c r="I6" s="57"/>
      <c r="J6" s="59"/>
    </row>
    <row r="7" spans="2:12" x14ac:dyDescent="0.25">
      <c r="B7" s="60"/>
      <c r="C7" s="60"/>
      <c r="D7" s="60"/>
      <c r="E7" s="60"/>
      <c r="F7" s="61"/>
      <c r="G7" s="60"/>
      <c r="H7" s="60"/>
      <c r="I7" s="60"/>
      <c r="J7" s="62"/>
    </row>
    <row r="8" spans="2:12" x14ac:dyDescent="0.25">
      <c r="B8" s="90"/>
      <c r="C8" s="91"/>
      <c r="D8" s="91"/>
      <c r="E8" s="91"/>
      <c r="F8" s="92"/>
      <c r="G8" s="91"/>
      <c r="H8" s="91"/>
      <c r="I8" s="91"/>
      <c r="J8" s="126"/>
    </row>
    <row r="9" spans="2:12" x14ac:dyDescent="0.25">
      <c r="B9" s="110"/>
      <c r="C9" s="111"/>
      <c r="D9" s="111"/>
      <c r="E9" s="111"/>
      <c r="F9" s="127"/>
      <c r="G9" s="128"/>
      <c r="H9" s="128"/>
      <c r="I9" s="128"/>
      <c r="J9" s="129"/>
    </row>
    <row r="10" spans="2:12" ht="38.25" x14ac:dyDescent="0.25">
      <c r="B10" s="63" t="s">
        <v>297</v>
      </c>
      <c r="C10" s="130" t="s">
        <v>149</v>
      </c>
      <c r="D10" s="130" t="s">
        <v>64</v>
      </c>
      <c r="E10" s="130" t="s">
        <v>6</v>
      </c>
      <c r="F10" s="130" t="s">
        <v>151</v>
      </c>
      <c r="G10" s="130" t="s">
        <v>7</v>
      </c>
      <c r="H10" s="131" t="s">
        <v>8</v>
      </c>
      <c r="I10" s="131" t="s">
        <v>9</v>
      </c>
      <c r="J10" s="66" t="s">
        <v>298</v>
      </c>
    </row>
    <row r="11" spans="2:12" x14ac:dyDescent="0.25">
      <c r="B11" s="67"/>
      <c r="C11" s="67"/>
      <c r="D11" s="67"/>
      <c r="E11" s="67"/>
      <c r="F11" s="68"/>
      <c r="G11" s="67"/>
      <c r="H11" s="67"/>
      <c r="I11" s="67"/>
      <c r="J11" s="67"/>
    </row>
    <row r="12" spans="2:12" ht="51" x14ac:dyDescent="0.25">
      <c r="B12" s="316" t="s">
        <v>10</v>
      </c>
      <c r="C12" s="316" t="s">
        <v>10</v>
      </c>
      <c r="D12" s="104" t="s">
        <v>181</v>
      </c>
      <c r="E12" s="104" t="s">
        <v>184</v>
      </c>
      <c r="F12" s="72" t="s">
        <v>139</v>
      </c>
      <c r="G12" s="71" t="s">
        <v>14</v>
      </c>
      <c r="H12" s="105">
        <v>336</v>
      </c>
      <c r="I12" s="71"/>
      <c r="J12" s="305">
        <v>350000</v>
      </c>
    </row>
    <row r="13" spans="2:12" ht="38.25" x14ac:dyDescent="0.25">
      <c r="B13" s="317"/>
      <c r="C13" s="317"/>
      <c r="D13" s="104" t="s">
        <v>182</v>
      </c>
      <c r="E13" s="104" t="s">
        <v>185</v>
      </c>
      <c r="F13" s="72" t="s">
        <v>139</v>
      </c>
      <c r="G13" s="71" t="s">
        <v>14</v>
      </c>
      <c r="H13" s="105">
        <v>9</v>
      </c>
      <c r="I13" s="71"/>
      <c r="J13" s="306"/>
    </row>
    <row r="14" spans="2:12" ht="51" x14ac:dyDescent="0.25">
      <c r="B14" s="318"/>
      <c r="C14" s="318"/>
      <c r="D14" s="104" t="s">
        <v>183</v>
      </c>
      <c r="E14" s="132" t="s">
        <v>186</v>
      </c>
      <c r="F14" s="72" t="s">
        <v>139</v>
      </c>
      <c r="G14" s="71" t="s">
        <v>14</v>
      </c>
      <c r="H14" s="133">
        <v>6364</v>
      </c>
      <c r="I14" s="73"/>
      <c r="J14" s="306"/>
    </row>
    <row r="15" spans="2:12" x14ac:dyDescent="0.25">
      <c r="G15" s="3" t="s">
        <v>153</v>
      </c>
      <c r="J15" s="307"/>
      <c r="L15" s="134"/>
    </row>
    <row r="16" spans="2:12" x14ac:dyDescent="0.25">
      <c r="B16" s="106"/>
    </row>
    <row r="17" spans="2:10" x14ac:dyDescent="0.25">
      <c r="B17" s="106"/>
    </row>
    <row r="18" spans="2:10" x14ac:dyDescent="0.25">
      <c r="B18" s="106"/>
    </row>
    <row r="19" spans="2:10" x14ac:dyDescent="0.25">
      <c r="B19" s="107"/>
      <c r="G19" s="3" t="s">
        <v>154</v>
      </c>
      <c r="H19" s="88">
        <v>0</v>
      </c>
      <c r="J19" s="80">
        <f>H19*J12</f>
        <v>0</v>
      </c>
    </row>
    <row r="22" spans="2:10" x14ac:dyDescent="0.25">
      <c r="G22" s="3" t="s">
        <v>258</v>
      </c>
      <c r="J22" s="80">
        <f>J12-J19</f>
        <v>350000</v>
      </c>
    </row>
    <row r="30" spans="2:10" x14ac:dyDescent="0.25">
      <c r="C30" s="87"/>
      <c r="D30" s="87"/>
    </row>
  </sheetData>
  <sheetProtection algorithmName="SHA-512" hashValue="cE1Cii7qvQua02vHhi7VqlN7nIoiZcjuiLBAsqUOLBX+gkSc+vAxBnsXVsyDaRMG87ws20Nxrj1lrBSKkm07Pg==" saltValue="/qBBzjx3Jeg7TTE5mUj9SQ==" spinCount="100000" sheet="1" objects="1" scenarios="1"/>
  <mergeCells count="3">
    <mergeCell ref="B12:B14"/>
    <mergeCell ref="C12:C14"/>
    <mergeCell ref="J12:J1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showGridLines="0" zoomScale="85" zoomScaleNormal="85" workbookViewId="0">
      <selection activeCell="E38" sqref="E38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48.2851562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1" width="23.28515625" style="49" bestFit="1" customWidth="1"/>
    <col min="12" max="14" width="9.140625" style="49"/>
    <col min="15" max="15" width="24.7109375" style="49" customWidth="1"/>
    <col min="16" max="16384" width="9.140625" style="49"/>
  </cols>
  <sheetData>
    <row r="2" spans="2:11" x14ac:dyDescent="0.25">
      <c r="B2" s="90"/>
      <c r="C2" s="91"/>
      <c r="D2" s="91"/>
      <c r="E2" s="91"/>
      <c r="F2" s="92"/>
      <c r="G2" s="91"/>
      <c r="H2" s="91"/>
      <c r="I2" s="91"/>
      <c r="J2" s="91"/>
      <c r="K2" s="108"/>
    </row>
    <row r="3" spans="2:11" x14ac:dyDescent="0.25">
      <c r="B3" s="94" t="s">
        <v>195</v>
      </c>
      <c r="C3" s="95"/>
      <c r="D3" s="95"/>
      <c r="E3" s="95"/>
      <c r="F3" s="96"/>
      <c r="G3" s="97"/>
      <c r="H3" s="97"/>
      <c r="I3" s="97"/>
      <c r="J3" s="97"/>
      <c r="K3" s="109"/>
    </row>
    <row r="4" spans="2:11" x14ac:dyDescent="0.25">
      <c r="B4" s="94" t="s">
        <v>157</v>
      </c>
      <c r="C4" s="95"/>
      <c r="D4" s="95"/>
      <c r="E4" s="95"/>
      <c r="F4" s="96"/>
      <c r="G4" s="97"/>
      <c r="H4" s="97"/>
      <c r="I4" s="97"/>
      <c r="J4" s="97"/>
      <c r="K4" s="109"/>
    </row>
    <row r="5" spans="2:11" x14ac:dyDescent="0.25">
      <c r="B5" s="110"/>
      <c r="C5" s="111"/>
      <c r="D5" s="111"/>
      <c r="E5" s="111"/>
      <c r="F5" s="112"/>
      <c r="G5" s="111"/>
      <c r="H5" s="111"/>
      <c r="I5" s="111"/>
      <c r="J5" s="113"/>
      <c r="K5" s="114"/>
    </row>
    <row r="6" spans="2:11" x14ac:dyDescent="0.25">
      <c r="B6" s="60"/>
      <c r="C6" s="60"/>
      <c r="D6" s="60"/>
      <c r="E6" s="60"/>
      <c r="F6" s="61"/>
      <c r="G6" s="60"/>
      <c r="H6" s="60"/>
      <c r="I6" s="60"/>
      <c r="J6" s="62"/>
      <c r="K6" s="62"/>
    </row>
    <row r="7" spans="2:11" x14ac:dyDescent="0.25">
      <c r="B7" s="90"/>
      <c r="C7" s="91"/>
      <c r="D7" s="91"/>
      <c r="E7" s="91"/>
      <c r="F7" s="92"/>
      <c r="G7" s="91"/>
      <c r="H7" s="91"/>
      <c r="I7" s="91"/>
      <c r="J7" s="115" t="s">
        <v>4</v>
      </c>
      <c r="K7" s="93" t="s">
        <v>5</v>
      </c>
    </row>
    <row r="8" spans="2:11" x14ac:dyDescent="0.25">
      <c r="B8" s="94"/>
      <c r="C8" s="95"/>
      <c r="D8" s="95"/>
      <c r="E8" s="95"/>
      <c r="F8" s="96"/>
      <c r="G8" s="97"/>
      <c r="H8" s="97"/>
      <c r="I8" s="97"/>
      <c r="J8" s="116"/>
      <c r="K8" s="98"/>
    </row>
    <row r="9" spans="2:11" ht="38.25" x14ac:dyDescent="0.25">
      <c r="B9" s="63" t="s">
        <v>297</v>
      </c>
      <c r="C9" s="63" t="s">
        <v>149</v>
      </c>
      <c r="D9" s="63" t="s">
        <v>64</v>
      </c>
      <c r="E9" s="63" t="s">
        <v>6</v>
      </c>
      <c r="F9" s="63" t="s">
        <v>151</v>
      </c>
      <c r="G9" s="63" t="s">
        <v>7</v>
      </c>
      <c r="H9" s="64" t="s">
        <v>8</v>
      </c>
      <c r="I9" s="64" t="s">
        <v>9</v>
      </c>
      <c r="J9" s="117" t="s">
        <v>123</v>
      </c>
      <c r="K9" s="99" t="s">
        <v>124</v>
      </c>
    </row>
    <row r="10" spans="2:11" x14ac:dyDescent="0.25">
      <c r="B10" s="67"/>
      <c r="C10" s="67"/>
      <c r="D10" s="67"/>
      <c r="E10" s="67"/>
      <c r="F10" s="68"/>
      <c r="G10" s="67"/>
      <c r="H10" s="67"/>
      <c r="I10" s="67"/>
      <c r="J10" s="67"/>
      <c r="K10" s="67"/>
    </row>
    <row r="11" spans="2:11" ht="51" x14ac:dyDescent="0.25">
      <c r="B11" s="73" t="s">
        <v>10</v>
      </c>
      <c r="C11" s="73" t="s">
        <v>10</v>
      </c>
      <c r="D11" s="73" t="s">
        <v>114</v>
      </c>
      <c r="E11" s="79" t="s">
        <v>160</v>
      </c>
      <c r="F11" s="72" t="s">
        <v>139</v>
      </c>
      <c r="G11" s="73" t="s">
        <v>14</v>
      </c>
      <c r="H11" s="135">
        <v>18400</v>
      </c>
      <c r="I11" s="73" t="s">
        <v>95</v>
      </c>
      <c r="J11" s="89">
        <v>0</v>
      </c>
      <c r="K11" s="89">
        <v>0</v>
      </c>
    </row>
    <row r="12" spans="2:11" s="122" customFormat="1" x14ac:dyDescent="0.25">
      <c r="G12" s="3" t="s">
        <v>153</v>
      </c>
      <c r="J12" s="80">
        <f>SUM(J11:J11)</f>
        <v>0</v>
      </c>
      <c r="K12" s="80">
        <f>SUM(K11:K11)</f>
        <v>0</v>
      </c>
    </row>
    <row r="13" spans="2:11" s="122" customFormat="1" x14ac:dyDescent="0.25">
      <c r="B13" s="106"/>
      <c r="C13" s="106"/>
      <c r="D13" s="136"/>
      <c r="G13" s="123"/>
    </row>
    <row r="14" spans="2:11" x14ac:dyDescent="0.25">
      <c r="B14" s="107"/>
      <c r="C14" s="319"/>
      <c r="D14" s="319"/>
    </row>
    <row r="15" spans="2:11" ht="12.75" customHeight="1" x14ac:dyDescent="0.25">
      <c r="G15" s="3" t="s">
        <v>154</v>
      </c>
      <c r="H15" s="88">
        <v>0</v>
      </c>
      <c r="J15" s="80">
        <f>H15*J12</f>
        <v>0</v>
      </c>
      <c r="K15" s="80">
        <f>H15*K12</f>
        <v>0</v>
      </c>
    </row>
    <row r="16" spans="2:11" ht="12.75" customHeight="1" x14ac:dyDescent="0.25"/>
    <row r="18" spans="3:11" x14ac:dyDescent="0.25">
      <c r="G18" s="3" t="s">
        <v>230</v>
      </c>
      <c r="J18" s="80">
        <f>J12-J15</f>
        <v>0</v>
      </c>
      <c r="K18" s="80">
        <f>K12-K15</f>
        <v>0</v>
      </c>
    </row>
    <row r="21" spans="3:11" ht="21.75" customHeight="1" x14ac:dyDescent="0.25">
      <c r="G21" s="3" t="s">
        <v>258</v>
      </c>
      <c r="K21" s="80">
        <f>SUM(J18,K18)</f>
        <v>0</v>
      </c>
    </row>
    <row r="26" spans="3:11" x14ac:dyDescent="0.25">
      <c r="C26" s="87"/>
      <c r="D26" s="87"/>
    </row>
  </sheetData>
  <sheetProtection algorithmName="SHA-512" hashValue="qo2oRLwEvTgn7r8V+DWVzCdbDoKxaJHhefknEnSzpE3oBE5vCtyasEH0mhknZ7ZfkDcKRg3rT66Fh5cIRZwHlg==" saltValue="8tB6jO47pII/33DyMCKgkQ==" spinCount="100000" sheet="1" objects="1" scenarios="1"/>
  <mergeCells count="1"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3"/>
  <sheetViews>
    <sheetView showGridLines="0" zoomScale="85" zoomScaleNormal="85" workbookViewId="0">
      <selection activeCell="E33" sqref="E33"/>
    </sheetView>
  </sheetViews>
  <sheetFormatPr defaultColWidth="9.140625" defaultRowHeight="12.75" x14ac:dyDescent="0.25"/>
  <cols>
    <col min="1" max="1" width="4.7109375" style="49" customWidth="1"/>
    <col min="2" max="2" width="19.28515625" style="49" customWidth="1"/>
    <col min="3" max="4" width="19.42578125" style="49" customWidth="1"/>
    <col min="5" max="5" width="60.7109375" style="49" customWidth="1"/>
    <col min="6" max="6" width="45.140625" style="49" bestFit="1" customWidth="1"/>
    <col min="7" max="7" width="25.140625" style="49" bestFit="1" customWidth="1"/>
    <col min="8" max="8" width="11.28515625" style="49" customWidth="1"/>
    <col min="9" max="9" width="15.5703125" style="49" bestFit="1" customWidth="1"/>
    <col min="10" max="11" width="23.28515625" style="49" bestFit="1" customWidth="1"/>
    <col min="12" max="14" width="9.140625" style="49"/>
    <col min="15" max="15" width="24.7109375" style="49" customWidth="1"/>
    <col min="16" max="16384" width="9.140625" style="49"/>
  </cols>
  <sheetData>
    <row r="2" spans="2:11" x14ac:dyDescent="0.25">
      <c r="B2" s="90"/>
      <c r="C2" s="91"/>
      <c r="D2" s="91"/>
      <c r="E2" s="91"/>
      <c r="F2" s="92"/>
      <c r="G2" s="91"/>
      <c r="H2" s="91"/>
      <c r="I2" s="91"/>
      <c r="J2" s="91"/>
      <c r="K2" s="108"/>
    </row>
    <row r="3" spans="2:11" x14ac:dyDescent="0.25">
      <c r="B3" s="94" t="s">
        <v>195</v>
      </c>
      <c r="C3" s="95"/>
      <c r="D3" s="95"/>
      <c r="E3" s="95"/>
      <c r="F3" s="96"/>
      <c r="G3" s="97"/>
      <c r="H3" s="97"/>
      <c r="I3" s="97"/>
      <c r="J3" s="97"/>
      <c r="K3" s="109"/>
    </row>
    <row r="4" spans="2:11" x14ac:dyDescent="0.25">
      <c r="B4" s="94" t="s">
        <v>157</v>
      </c>
      <c r="C4" s="95"/>
      <c r="D4" s="95"/>
      <c r="E4" s="95"/>
      <c r="F4" s="96"/>
      <c r="G4" s="97"/>
      <c r="H4" s="97"/>
      <c r="I4" s="97"/>
      <c r="J4" s="97"/>
      <c r="K4" s="109"/>
    </row>
    <row r="5" spans="2:11" x14ac:dyDescent="0.25">
      <c r="B5" s="110"/>
      <c r="C5" s="111"/>
      <c r="D5" s="111"/>
      <c r="E5" s="111"/>
      <c r="F5" s="112"/>
      <c r="G5" s="111"/>
      <c r="H5" s="111"/>
      <c r="I5" s="111"/>
      <c r="J5" s="113"/>
      <c r="K5" s="114"/>
    </row>
    <row r="6" spans="2:11" x14ac:dyDescent="0.25">
      <c r="B6" s="60"/>
      <c r="C6" s="60"/>
      <c r="D6" s="60"/>
      <c r="E6" s="60"/>
      <c r="F6" s="61"/>
      <c r="G6" s="60"/>
      <c r="H6" s="60"/>
      <c r="I6" s="60"/>
      <c r="J6" s="62"/>
      <c r="K6" s="62"/>
    </row>
    <row r="7" spans="2:11" x14ac:dyDescent="0.25">
      <c r="B7" s="90"/>
      <c r="C7" s="91"/>
      <c r="D7" s="91"/>
      <c r="E7" s="91"/>
      <c r="F7" s="92"/>
      <c r="G7" s="91"/>
      <c r="H7" s="91"/>
      <c r="I7" s="91"/>
      <c r="J7" s="115" t="s">
        <v>4</v>
      </c>
      <c r="K7" s="93" t="s">
        <v>5</v>
      </c>
    </row>
    <row r="8" spans="2:11" x14ac:dyDescent="0.25">
      <c r="B8" s="94"/>
      <c r="C8" s="95"/>
      <c r="D8" s="95"/>
      <c r="E8" s="95"/>
      <c r="F8" s="96"/>
      <c r="G8" s="97"/>
      <c r="H8" s="97"/>
      <c r="I8" s="97"/>
      <c r="J8" s="116"/>
      <c r="K8" s="98"/>
    </row>
    <row r="9" spans="2:11" ht="38.25" x14ac:dyDescent="0.25">
      <c r="B9" s="63" t="s">
        <v>297</v>
      </c>
      <c r="C9" s="63" t="s">
        <v>149</v>
      </c>
      <c r="D9" s="63" t="s">
        <v>64</v>
      </c>
      <c r="E9" s="63" t="s">
        <v>6</v>
      </c>
      <c r="F9" s="63" t="s">
        <v>151</v>
      </c>
      <c r="G9" s="63" t="s">
        <v>7</v>
      </c>
      <c r="H9" s="64" t="s">
        <v>8</v>
      </c>
      <c r="I9" s="64" t="s">
        <v>9</v>
      </c>
      <c r="J9" s="117" t="s">
        <v>123</v>
      </c>
      <c r="K9" s="99" t="s">
        <v>124</v>
      </c>
    </row>
    <row r="10" spans="2:11" x14ac:dyDescent="0.25">
      <c r="B10" s="67"/>
      <c r="C10" s="67"/>
      <c r="D10" s="67"/>
      <c r="E10" s="67"/>
      <c r="F10" s="68"/>
      <c r="G10" s="67"/>
      <c r="H10" s="67"/>
      <c r="I10" s="67"/>
      <c r="J10" s="67"/>
      <c r="K10" s="67"/>
    </row>
    <row r="11" spans="2:11" x14ac:dyDescent="0.25">
      <c r="B11" s="69" t="s">
        <v>10</v>
      </c>
      <c r="C11" s="69" t="s">
        <v>10</v>
      </c>
      <c r="D11" s="71" t="s">
        <v>102</v>
      </c>
      <c r="E11" s="132" t="s">
        <v>71</v>
      </c>
      <c r="F11" s="137" t="s">
        <v>139</v>
      </c>
      <c r="G11" s="138" t="s">
        <v>268</v>
      </c>
      <c r="H11" s="105">
        <v>64</v>
      </c>
      <c r="I11" s="73" t="s">
        <v>74</v>
      </c>
      <c r="J11" s="89">
        <v>0</v>
      </c>
      <c r="K11" s="89">
        <v>0</v>
      </c>
    </row>
    <row r="12" spans="2:11" x14ac:dyDescent="0.25">
      <c r="B12" s="100"/>
      <c r="C12" s="100"/>
      <c r="D12" s="71" t="s">
        <v>103</v>
      </c>
      <c r="E12" s="132" t="s">
        <v>70</v>
      </c>
      <c r="F12" s="139" t="s">
        <v>269</v>
      </c>
      <c r="G12" s="100"/>
      <c r="H12" s="105">
        <v>560</v>
      </c>
      <c r="I12" s="73" t="s">
        <v>73</v>
      </c>
      <c r="J12" s="89">
        <v>0</v>
      </c>
      <c r="K12" s="89">
        <v>0</v>
      </c>
    </row>
    <row r="13" spans="2:11" ht="25.5" x14ac:dyDescent="0.25">
      <c r="B13" s="140"/>
      <c r="C13" s="140"/>
      <c r="D13" s="71" t="s">
        <v>104</v>
      </c>
      <c r="E13" s="132" t="s">
        <v>72</v>
      </c>
      <c r="F13" s="139"/>
      <c r="G13" s="140"/>
      <c r="H13" s="133">
        <v>2660</v>
      </c>
      <c r="I13" s="73" t="s">
        <v>73</v>
      </c>
      <c r="J13" s="89">
        <v>0</v>
      </c>
      <c r="K13" s="89">
        <v>0</v>
      </c>
    </row>
    <row r="14" spans="2:11" x14ac:dyDescent="0.25">
      <c r="B14" s="141"/>
      <c r="C14" s="141"/>
      <c r="D14" s="71" t="s">
        <v>105</v>
      </c>
      <c r="E14" s="132" t="s">
        <v>77</v>
      </c>
      <c r="F14" s="142"/>
      <c r="G14" s="141"/>
      <c r="H14" s="105">
        <v>560</v>
      </c>
      <c r="I14" s="73" t="s">
        <v>73</v>
      </c>
      <c r="J14" s="89">
        <v>0</v>
      </c>
      <c r="K14" s="89">
        <v>0</v>
      </c>
    </row>
    <row r="15" spans="2:11" ht="25.5" x14ac:dyDescent="0.25">
      <c r="B15" s="141"/>
      <c r="C15" s="141"/>
      <c r="D15" s="71" t="s">
        <v>106</v>
      </c>
      <c r="E15" s="132" t="s">
        <v>78</v>
      </c>
      <c r="F15" s="143"/>
      <c r="G15" s="141"/>
      <c r="H15" s="133">
        <v>2660</v>
      </c>
      <c r="I15" s="73" t="s">
        <v>73</v>
      </c>
      <c r="J15" s="89">
        <v>0</v>
      </c>
      <c r="K15" s="89">
        <v>0</v>
      </c>
    </row>
    <row r="16" spans="2:11" x14ac:dyDescent="0.25">
      <c r="B16" s="141"/>
      <c r="C16" s="141"/>
      <c r="D16" s="71" t="s">
        <v>108</v>
      </c>
      <c r="E16" s="132" t="s">
        <v>107</v>
      </c>
      <c r="F16" s="143"/>
      <c r="G16" s="141"/>
      <c r="H16" s="133">
        <v>7000</v>
      </c>
      <c r="I16" s="73" t="s">
        <v>73</v>
      </c>
      <c r="J16" s="89">
        <v>0</v>
      </c>
      <c r="K16" s="89">
        <v>0</v>
      </c>
    </row>
    <row r="17" spans="2:11" ht="38.25" x14ac:dyDescent="0.25">
      <c r="B17" s="141"/>
      <c r="C17" s="141"/>
      <c r="D17" s="71" t="s">
        <v>109</v>
      </c>
      <c r="E17" s="132" t="s">
        <v>75</v>
      </c>
      <c r="F17" s="143"/>
      <c r="G17" s="141"/>
      <c r="H17" s="133">
        <v>16651</v>
      </c>
      <c r="I17" s="73" t="s">
        <v>76</v>
      </c>
      <c r="J17" s="89">
        <v>0</v>
      </c>
      <c r="K17" s="89">
        <v>0</v>
      </c>
    </row>
    <row r="18" spans="2:11" ht="38.25" x14ac:dyDescent="0.25">
      <c r="B18" s="141"/>
      <c r="C18" s="141"/>
      <c r="D18" s="71" t="s">
        <v>110</v>
      </c>
      <c r="E18" s="132" t="s">
        <v>79</v>
      </c>
      <c r="F18" s="143"/>
      <c r="G18" s="141"/>
      <c r="H18" s="133">
        <v>10962</v>
      </c>
      <c r="I18" s="73" t="s">
        <v>76</v>
      </c>
      <c r="J18" s="89">
        <v>0</v>
      </c>
      <c r="K18" s="89">
        <v>0</v>
      </c>
    </row>
    <row r="19" spans="2:11" ht="38.25" x14ac:dyDescent="0.25">
      <c r="B19" s="120"/>
      <c r="C19" s="120"/>
      <c r="D19" s="71" t="s">
        <v>111</v>
      </c>
      <c r="E19" s="132" t="s">
        <v>80</v>
      </c>
      <c r="F19" s="144"/>
      <c r="G19" s="120"/>
      <c r="H19" s="133">
        <v>6079</v>
      </c>
      <c r="I19" s="73" t="s">
        <v>76</v>
      </c>
      <c r="J19" s="89">
        <v>0</v>
      </c>
      <c r="K19" s="89">
        <v>0</v>
      </c>
    </row>
    <row r="20" spans="2:11" x14ac:dyDescent="0.25">
      <c r="G20" s="145"/>
      <c r="J20" s="80">
        <f>SUM(J11:J19)</f>
        <v>0</v>
      </c>
      <c r="K20" s="80">
        <f>SUM(K11:K19)</f>
        <v>0</v>
      </c>
    </row>
    <row r="22" spans="2:11" x14ac:dyDescent="0.25">
      <c r="E22" s="320"/>
      <c r="F22" s="320"/>
      <c r="G22" s="106"/>
    </row>
    <row r="23" spans="2:11" x14ac:dyDescent="0.25">
      <c r="C23" s="322"/>
      <c r="D23" s="322"/>
      <c r="E23" s="321"/>
      <c r="F23" s="321"/>
      <c r="G23" s="146"/>
    </row>
    <row r="24" spans="2:11" x14ac:dyDescent="0.25">
      <c r="G24" s="3" t="s">
        <v>154</v>
      </c>
      <c r="H24" s="88">
        <v>0</v>
      </c>
      <c r="J24" s="80">
        <f>H24*J20</f>
        <v>0</v>
      </c>
      <c r="K24" s="80">
        <f>H24*K20</f>
        <v>0</v>
      </c>
    </row>
    <row r="27" spans="2:11" x14ac:dyDescent="0.25">
      <c r="G27" s="2" t="s">
        <v>230</v>
      </c>
      <c r="J27" s="80">
        <f>J20-J24</f>
        <v>0</v>
      </c>
      <c r="K27" s="80">
        <f>K20-K24</f>
        <v>0</v>
      </c>
    </row>
    <row r="30" spans="2:11" x14ac:dyDescent="0.25">
      <c r="G30" s="3" t="s">
        <v>258</v>
      </c>
      <c r="K30" s="80">
        <f>SUM(J27,K27)</f>
        <v>0</v>
      </c>
    </row>
    <row r="33" spans="3:4" x14ac:dyDescent="0.25">
      <c r="C33" s="87"/>
      <c r="D33" s="87"/>
    </row>
  </sheetData>
  <sheetProtection algorithmName="SHA-512" hashValue="Z+BmabG9ko74FJ2o7Km5QhWPtHUgfIfoQ892F6HdFlIIoPXV7aHj/qsEl/tcjALfMCzGQB9L8gpkhddBLUT6+w==" saltValue="19AZ+TechKk1tY9rULYKcg==" spinCount="100000" sheet="1" objects="1" scenarios="1"/>
  <mergeCells count="3">
    <mergeCell ref="E22:F22"/>
    <mergeCell ref="E23:F23"/>
    <mergeCell ref="C23:D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25</vt:i4>
      </vt:variant>
    </vt:vector>
  </HeadingPairs>
  <TitlesOfParts>
    <vt:vector size="25" baseType="lpstr">
      <vt:lpstr>Voorblad</vt:lpstr>
      <vt:lpstr>BPK-Grafiek</vt:lpstr>
      <vt:lpstr>BMC ARCTL</vt:lpstr>
      <vt:lpstr>BMC Backtrack</vt:lpstr>
      <vt:lpstr>DB-IP</vt:lpstr>
      <vt:lpstr>IBM DB2</vt:lpstr>
      <vt:lpstr>IBM DB2Connect</vt:lpstr>
      <vt:lpstr>IBM ECM</vt:lpstr>
      <vt:lpstr>IBM MIH</vt:lpstr>
      <vt:lpstr>IBM Watson</vt:lpstr>
      <vt:lpstr>Mainstar</vt:lpstr>
      <vt:lpstr>MariaDB</vt:lpstr>
      <vt:lpstr>Matomo</vt:lpstr>
      <vt:lpstr>MS EXT</vt:lpstr>
      <vt:lpstr>MS SQL</vt:lpstr>
      <vt:lpstr>Oracle Exadata (1)</vt:lpstr>
      <vt:lpstr>Oracle Exadata (2)</vt:lpstr>
      <vt:lpstr>Quark</vt:lpstr>
      <vt:lpstr>Readspeaker</vt:lpstr>
      <vt:lpstr>SAP BO &amp; HANA</vt:lpstr>
      <vt:lpstr>SQL DD</vt:lpstr>
      <vt:lpstr>SQL DM</vt:lpstr>
      <vt:lpstr>Tridion</vt:lpstr>
      <vt:lpstr>WS_FTP</vt:lpstr>
      <vt:lpstr>DATA</vt:lpstr>
    </vt:vector>
  </TitlesOfParts>
  <Company>Ministerie van Financiën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A.C. JONGEJAN</dc:creator>
  <cp:lastModifiedBy>Kees A.C. JONGEJAN</cp:lastModifiedBy>
  <dcterms:created xsi:type="dcterms:W3CDTF">2013-11-19T13:31:42Z</dcterms:created>
  <dcterms:modified xsi:type="dcterms:W3CDTF">2021-08-05T06:11:51Z</dcterms:modified>
</cp:coreProperties>
</file>