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defaultThemeVersion="124226"/>
  <xr:revisionPtr revIDLastSave="0" documentId="8_{470B3435-262A-4129-BD3A-05CA3916EBBB}" xr6:coauthVersionLast="47" xr6:coauthVersionMax="47" xr10:uidLastSave="{00000000-0000-0000-0000-000000000000}"/>
  <bookViews>
    <workbookView xWindow="28680" yWindow="-120" windowWidth="29040" windowHeight="15840" activeTab="1" xr2:uid="{00000000-000D-0000-FFFF-FFFF00000000}"/>
  </bookViews>
  <sheets>
    <sheet name="Inschrijving GOW perceel II " sheetId="1" r:id="rId1"/>
    <sheet name="Logboek maatlat " sheetId="3" r:id="rId2"/>
  </sheets>
  <definedNames>
    <definedName name="_xlnm.Print_Area" localSheetId="0">'Inschrijving GOW perceel II '!$A$1:$M$76</definedName>
    <definedName name="_xlnm.Print_Area" localSheetId="1">'Logboek maatlat '!$A:$J</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 i="1" l="1"/>
  <c r="E59" i="1"/>
  <c r="E60" i="1"/>
  <c r="E61" i="1"/>
  <c r="E62" i="1"/>
  <c r="E63" i="1"/>
  <c r="E64" i="1"/>
  <c r="E57" i="1"/>
  <c r="N27" i="3"/>
  <c r="P27" i="3"/>
  <c r="R27" i="3"/>
  <c r="T27" i="3"/>
  <c r="V67" i="3"/>
  <c r="T67" i="3"/>
  <c r="R67" i="3"/>
  <c r="P67" i="3"/>
  <c r="N67" i="3"/>
  <c r="V66" i="3"/>
  <c r="T66" i="3"/>
  <c r="R66" i="3"/>
  <c r="P66" i="3"/>
  <c r="N66" i="3"/>
  <c r="V65" i="3"/>
  <c r="T65" i="3"/>
  <c r="R65" i="3"/>
  <c r="P65" i="3"/>
  <c r="N65" i="3"/>
  <c r="V64" i="3"/>
  <c r="T64" i="3"/>
  <c r="R64" i="3"/>
  <c r="P64" i="3"/>
  <c r="N64" i="3"/>
  <c r="V63" i="3"/>
  <c r="T63" i="3"/>
  <c r="R63" i="3"/>
  <c r="P63" i="3"/>
  <c r="N63" i="3"/>
  <c r="V62" i="3"/>
  <c r="T62" i="3"/>
  <c r="R62" i="3"/>
  <c r="P62" i="3"/>
  <c r="N62" i="3"/>
  <c r="V61" i="3"/>
  <c r="T61" i="3"/>
  <c r="R61" i="3"/>
  <c r="P61" i="3"/>
  <c r="N61" i="3"/>
  <c r="V60" i="3"/>
  <c r="T60" i="3"/>
  <c r="R60" i="3"/>
  <c r="P60" i="3"/>
  <c r="N60" i="3"/>
  <c r="V59" i="3"/>
  <c r="T59" i="3"/>
  <c r="R59" i="3"/>
  <c r="P59" i="3"/>
  <c r="N59" i="3"/>
  <c r="V45" i="3"/>
  <c r="V46" i="3"/>
  <c r="V47" i="3"/>
  <c r="V48" i="3"/>
  <c r="V49" i="3"/>
  <c r="V50" i="3"/>
  <c r="V51" i="3"/>
  <c r="V52" i="3"/>
  <c r="T45" i="3"/>
  <c r="T46" i="3"/>
  <c r="T47" i="3"/>
  <c r="T48" i="3"/>
  <c r="T49" i="3"/>
  <c r="T50" i="3"/>
  <c r="T51" i="3"/>
  <c r="T52" i="3"/>
  <c r="R45" i="3"/>
  <c r="R46" i="3"/>
  <c r="R47" i="3"/>
  <c r="R48" i="3"/>
  <c r="R49" i="3"/>
  <c r="R50" i="3"/>
  <c r="R51" i="3"/>
  <c r="R52" i="3"/>
  <c r="P45" i="3"/>
  <c r="P46" i="3"/>
  <c r="P47" i="3"/>
  <c r="P48" i="3"/>
  <c r="P49" i="3"/>
  <c r="P50" i="3"/>
  <c r="P51" i="3"/>
  <c r="P52" i="3"/>
  <c r="N45" i="3"/>
  <c r="N46" i="3"/>
  <c r="N47" i="3"/>
  <c r="N48" i="3"/>
  <c r="N49" i="3"/>
  <c r="N50" i="3"/>
  <c r="N51" i="3"/>
  <c r="N52" i="3"/>
  <c r="V44" i="3"/>
  <c r="T44" i="3"/>
  <c r="R44" i="3"/>
  <c r="P44" i="3"/>
  <c r="N44" i="3"/>
  <c r="T55" i="3" l="1"/>
  <c r="R55" i="3"/>
  <c r="P55" i="3"/>
  <c r="N55" i="3"/>
  <c r="N37" i="3"/>
  <c r="T9" i="3" l="1"/>
  <c r="T13" i="3"/>
  <c r="T16" i="3"/>
  <c r="T19" i="3"/>
  <c r="T24" i="3"/>
  <c r="T30" i="3"/>
  <c r="T33" i="3"/>
  <c r="T37" i="3"/>
  <c r="T69" i="3"/>
  <c r="T72" i="3"/>
  <c r="T76" i="3"/>
  <c r="R9" i="3"/>
  <c r="R13" i="3"/>
  <c r="R16" i="3"/>
  <c r="R19" i="3"/>
  <c r="R24" i="3"/>
  <c r="R30" i="3"/>
  <c r="R33" i="3"/>
  <c r="R37" i="3"/>
  <c r="R69" i="3"/>
  <c r="R72" i="3"/>
  <c r="R76" i="3"/>
  <c r="P24" i="3"/>
  <c r="P30" i="3"/>
  <c r="P33" i="3"/>
  <c r="P37" i="3"/>
  <c r="P69" i="3"/>
  <c r="P72" i="3"/>
  <c r="P76" i="3"/>
  <c r="P9" i="3"/>
  <c r="P13" i="3"/>
  <c r="P16" i="3"/>
  <c r="P19" i="3"/>
  <c r="N9" i="3"/>
  <c r="N13" i="3"/>
  <c r="N16" i="3"/>
  <c r="N19" i="3"/>
  <c r="N24" i="3"/>
  <c r="N30" i="3"/>
  <c r="N33" i="3"/>
  <c r="N69" i="3"/>
  <c r="N72" i="3"/>
  <c r="N76" i="3"/>
  <c r="L6" i="1" l="1"/>
  <c r="L39" i="1" l="1"/>
  <c r="L35" i="1"/>
  <c r="K37" i="1" s="1"/>
  <c r="L21" i="1"/>
  <c r="K23" i="1" s="1"/>
  <c r="L7" i="1"/>
  <c r="K55" i="1" l="1"/>
  <c r="K67" i="1"/>
  <c r="K73" i="1"/>
  <c r="K41" i="1"/>
  <c r="K70" i="1"/>
  <c r="K19" i="1"/>
  <c r="K13" i="1"/>
  <c r="K16" i="1"/>
  <c r="K9" i="1"/>
  <c r="P20" i="1"/>
  <c r="K20" i="1" s="1"/>
  <c r="P17" i="1"/>
  <c r="K17" i="1" s="1"/>
  <c r="E17" i="1" l="1"/>
  <c r="E20" i="1"/>
  <c r="P14" i="1"/>
  <c r="K14" i="1" s="1"/>
  <c r="L19" i="3" l="1"/>
  <c r="L16" i="3"/>
  <c r="K27" i="1"/>
  <c r="K74" i="1"/>
  <c r="P59" i="1"/>
  <c r="K59" i="1" s="1"/>
  <c r="P58" i="1"/>
  <c r="K58" i="1" s="1"/>
  <c r="P44" i="1"/>
  <c r="K44" i="1" s="1"/>
  <c r="P47" i="1"/>
  <c r="K47" i="1" s="1"/>
  <c r="P31" i="1"/>
  <c r="K31" i="1" s="1"/>
  <c r="O19" i="3" l="1"/>
  <c r="U19" i="3"/>
  <c r="Q19" i="3"/>
  <c r="S19" i="3"/>
  <c r="O16" i="3"/>
  <c r="S16" i="3"/>
  <c r="U16" i="3"/>
  <c r="Q16" i="3"/>
  <c r="E14" i="1"/>
  <c r="L60" i="3"/>
  <c r="K30" i="1"/>
  <c r="E31" i="1" s="1"/>
  <c r="L30" i="3" s="1"/>
  <c r="K33" i="1"/>
  <c r="U30" i="3" l="1"/>
  <c r="S30" i="3"/>
  <c r="Q30" i="3"/>
  <c r="U60" i="3"/>
  <c r="Q60" i="3"/>
  <c r="O60" i="3"/>
  <c r="S60" i="3"/>
  <c r="O30" i="3"/>
  <c r="X19" i="3"/>
  <c r="L13" i="3"/>
  <c r="X16" i="3"/>
  <c r="E53" i="1"/>
  <c r="L67" i="3"/>
  <c r="L59" i="3"/>
  <c r="E44" i="1"/>
  <c r="L45" i="3" s="1"/>
  <c r="L66" i="3"/>
  <c r="L63" i="3"/>
  <c r="L65" i="3"/>
  <c r="E47" i="1"/>
  <c r="L48" i="3" s="1"/>
  <c r="L61" i="3"/>
  <c r="L62" i="3"/>
  <c r="L64" i="3"/>
  <c r="E71" i="1"/>
  <c r="L72" i="3" s="1"/>
  <c r="E68" i="1"/>
  <c r="L69" i="3" s="1"/>
  <c r="U72" i="3" l="1"/>
  <c r="S72" i="3"/>
  <c r="Q72" i="3"/>
  <c r="U69" i="3"/>
  <c r="S69" i="3"/>
  <c r="Q69" i="3"/>
  <c r="O13" i="3"/>
  <c r="U13" i="3"/>
  <c r="Q13" i="3"/>
  <c r="S13" i="3"/>
  <c r="X60" i="3"/>
  <c r="U64" i="3"/>
  <c r="Q64" i="3"/>
  <c r="O64" i="3"/>
  <c r="S64" i="3"/>
  <c r="Q61" i="3"/>
  <c r="O61" i="3"/>
  <c r="U61" i="3"/>
  <c r="S61" i="3"/>
  <c r="Q65" i="3"/>
  <c r="O65" i="3"/>
  <c r="U65" i="3"/>
  <c r="S65" i="3"/>
  <c r="U66" i="3"/>
  <c r="O66" i="3"/>
  <c r="S66" i="3"/>
  <c r="Q66" i="3"/>
  <c r="Q59" i="3"/>
  <c r="O59" i="3"/>
  <c r="U59" i="3"/>
  <c r="S59" i="3"/>
  <c r="U62" i="3"/>
  <c r="O62" i="3"/>
  <c r="S62" i="3"/>
  <c r="Q62" i="3"/>
  <c r="Q63" i="3"/>
  <c r="O63" i="3"/>
  <c r="U63" i="3"/>
  <c r="S63" i="3"/>
  <c r="Q67" i="3"/>
  <c r="O67" i="3"/>
  <c r="U67" i="3"/>
  <c r="S67" i="3"/>
  <c r="U48" i="3"/>
  <c r="S48" i="3"/>
  <c r="Q48" i="3"/>
  <c r="O48" i="3"/>
  <c r="U45" i="3"/>
  <c r="S45" i="3"/>
  <c r="Q45" i="3"/>
  <c r="O45" i="3"/>
  <c r="O72" i="3"/>
  <c r="O69" i="3"/>
  <c r="X30" i="3"/>
  <c r="E65" i="1"/>
  <c r="O56" i="1"/>
  <c r="O42" i="1"/>
  <c r="P28" i="1"/>
  <c r="K28" i="1" s="1"/>
  <c r="P75" i="1"/>
  <c r="K75" i="1" s="1"/>
  <c r="P71" i="1"/>
  <c r="K71" i="1" s="1"/>
  <c r="P68" i="1"/>
  <c r="K68" i="1" s="1"/>
  <c r="P64" i="1"/>
  <c r="K64" i="1" s="1"/>
  <c r="P63" i="1"/>
  <c r="K63" i="1" s="1"/>
  <c r="P62" i="1"/>
  <c r="K62" i="1" s="1"/>
  <c r="P61" i="1"/>
  <c r="K61" i="1" s="1"/>
  <c r="P60" i="1"/>
  <c r="K60" i="1" s="1"/>
  <c r="P57" i="1"/>
  <c r="K57" i="1" s="1"/>
  <c r="P50" i="1"/>
  <c r="K50" i="1" s="1"/>
  <c r="P49" i="1"/>
  <c r="K49" i="1" s="1"/>
  <c r="P48" i="1"/>
  <c r="K48" i="1" s="1"/>
  <c r="P46" i="1"/>
  <c r="K46" i="1" s="1"/>
  <c r="P45" i="1"/>
  <c r="K45" i="1" s="1"/>
  <c r="P43" i="1"/>
  <c r="K43" i="1" s="1"/>
  <c r="P38" i="1"/>
  <c r="K38" i="1" s="1"/>
  <c r="P34" i="1"/>
  <c r="K34" i="1" s="1"/>
  <c r="P25" i="1"/>
  <c r="K25" i="1" s="1"/>
  <c r="P10" i="1"/>
  <c r="K10" i="1" s="1"/>
  <c r="X67" i="3" l="1"/>
  <c r="X63" i="3"/>
  <c r="X62" i="3"/>
  <c r="X59" i="3"/>
  <c r="X66" i="3"/>
  <c r="X65" i="3"/>
  <c r="X61" i="3"/>
  <c r="X64" i="3"/>
  <c r="X45" i="3"/>
  <c r="X48" i="3"/>
  <c r="X72" i="3"/>
  <c r="X13" i="3"/>
  <c r="X69" i="3"/>
  <c r="E10" i="1"/>
  <c r="L9" i="3" l="1"/>
  <c r="E75" i="1"/>
  <c r="L76" i="3" s="1"/>
  <c r="U76" i="3" l="1"/>
  <c r="S76" i="3"/>
  <c r="Q76" i="3"/>
  <c r="U9" i="3"/>
  <c r="Q9" i="3"/>
  <c r="S9" i="3"/>
  <c r="O9" i="3"/>
  <c r="O76" i="3"/>
  <c r="E38" i="1"/>
  <c r="L37" i="3" s="1"/>
  <c r="E50" i="1"/>
  <c r="L52" i="3" s="1"/>
  <c r="L51" i="3"/>
  <c r="E49" i="1"/>
  <c r="L50" i="3" s="1"/>
  <c r="E48" i="1"/>
  <c r="L49" i="3" s="1"/>
  <c r="E46" i="1"/>
  <c r="L47" i="3" s="1"/>
  <c r="E45" i="1"/>
  <c r="L46" i="3" s="1"/>
  <c r="E43" i="1"/>
  <c r="L44" i="3" s="1"/>
  <c r="E34" i="1"/>
  <c r="L33" i="3" s="1"/>
  <c r="E28" i="1"/>
  <c r="L27" i="3" s="1"/>
  <c r="E25" i="1"/>
  <c r="U37" i="3" l="1"/>
  <c r="S37" i="3"/>
  <c r="Q37" i="3"/>
  <c r="X9" i="3"/>
  <c r="U33" i="3"/>
  <c r="S33" i="3"/>
  <c r="Q33" i="3"/>
  <c r="U27" i="3"/>
  <c r="S27" i="3"/>
  <c r="Q27" i="3"/>
  <c r="O27" i="3"/>
  <c r="L24" i="3"/>
  <c r="O24" i="3" s="1"/>
  <c r="U46" i="3"/>
  <c r="S46" i="3"/>
  <c r="Q46" i="3"/>
  <c r="O46" i="3"/>
  <c r="U49" i="3"/>
  <c r="S49" i="3"/>
  <c r="Q49" i="3"/>
  <c r="O49" i="3"/>
  <c r="U51" i="3"/>
  <c r="S51" i="3"/>
  <c r="Q51" i="3"/>
  <c r="O51" i="3"/>
  <c r="U44" i="3"/>
  <c r="S44" i="3"/>
  <c r="Q44" i="3"/>
  <c r="O44" i="3"/>
  <c r="U47" i="3"/>
  <c r="S47" i="3"/>
  <c r="Q47" i="3"/>
  <c r="O47" i="3"/>
  <c r="U50" i="3"/>
  <c r="S50" i="3"/>
  <c r="Q50" i="3"/>
  <c r="O50" i="3"/>
  <c r="O52" i="3"/>
  <c r="S52" i="3"/>
  <c r="U52" i="3"/>
  <c r="Q52" i="3"/>
  <c r="O33" i="3"/>
  <c r="O37" i="3"/>
  <c r="X76" i="3"/>
  <c r="E51" i="1"/>
  <c r="E76" i="1" s="1"/>
  <c r="X27" i="3" l="1"/>
  <c r="U24" i="3"/>
  <c r="Q24" i="3"/>
  <c r="S24" i="3"/>
  <c r="X50" i="3"/>
  <c r="X47" i="3"/>
  <c r="X44" i="3"/>
  <c r="X51" i="3"/>
  <c r="X49" i="3"/>
  <c r="X46" i="3"/>
  <c r="X52" i="3"/>
  <c r="X37" i="3"/>
  <c r="X33" i="3"/>
  <c r="X24" i="3" l="1"/>
  <c r="X78" i="3" s="1"/>
</calcChain>
</file>

<file path=xl/sharedStrings.xml><?xml version="1.0" encoding="utf-8"?>
<sst xmlns="http://schemas.openxmlformats.org/spreadsheetml/2006/main" count="454" uniqueCount="202">
  <si>
    <t>EMVI criterium Groot onderhoud, perceel II</t>
  </si>
  <si>
    <t xml:space="preserve">Naam aannemer: </t>
  </si>
  <si>
    <t>Naam bevoegd persoon:</t>
  </si>
  <si>
    <t>Datum</t>
  </si>
  <si>
    <t>EMVI-criteria (Zie ook tekst INSCHRIJVINGSLEIDRAAD)</t>
  </si>
  <si>
    <t xml:space="preserve">A Kwaliteit                                                                                                                                                                                        B Proces en organisatie                                                                                                                                                       C Communicatie en omgevingsmanagement                                                                                            D Duurzaamheid en SROI                                                                             </t>
  </si>
  <si>
    <t>In te voeren door de inschrijver: maatlat</t>
  </si>
  <si>
    <t>auteurs</t>
  </si>
  <si>
    <t>P. Zegers</t>
  </si>
  <si>
    <t>D. de Vries</t>
  </si>
  <si>
    <t>datum</t>
  </si>
  <si>
    <t>d.d.</t>
  </si>
  <si>
    <t>Indien niet alle groene velden zijn ingevuld en/of de tekst ‘NIET GOED INGEVULD’ verschijnt dan is uw inschrijving ongeldig en wordt u uitgesloten van deelname!</t>
  </si>
  <si>
    <t>Soort criterium</t>
  </si>
  <si>
    <t>Op te geven waarde</t>
  </si>
  <si>
    <t>FICTIEVE KORTING</t>
  </si>
  <si>
    <t xml:space="preserve"> omschrijving</t>
  </si>
  <si>
    <t xml:space="preserve"> wat op te geven</t>
  </si>
  <si>
    <t>PvA of Maatlat</t>
  </si>
  <si>
    <t xml:space="preserve">Score: </t>
  </si>
  <si>
    <t>Totale waarde:</t>
  </si>
  <si>
    <t>A</t>
  </si>
  <si>
    <t>Kwaliteit</t>
  </si>
  <si>
    <t>totaal A:</t>
  </si>
  <si>
    <t>A1.1</t>
  </si>
  <si>
    <t xml:space="preserve">Eindoplevering en opleverpunten &lt;1500m2 in jaar 1 en 2 </t>
  </si>
  <si>
    <t xml:space="preserve">Aanbesteder hecht aan een snelle en gedegen oplevering te doorlopen zonder al te veel opleverpunten.                          </t>
  </si>
  <si>
    <t>Opgeven: maximaal aantal opleverpunten dat inschrijver verwacht bij eindoplevering van deelopdracht kleiner dan 1500 m2</t>
  </si>
  <si>
    <t>Maatlat</t>
  </si>
  <si>
    <t xml:space="preserve">aantal opleverpunten x </t>
  </si>
  <si>
    <t xml:space="preserve">x≤5 </t>
  </si>
  <si>
    <t xml:space="preserve">5&lt;x≤10 </t>
  </si>
  <si>
    <t xml:space="preserve">10&lt;x≤15 </t>
  </si>
  <si>
    <t xml:space="preserve">15&lt;x≤20 </t>
  </si>
  <si>
    <t xml:space="preserve">20&lt;x≤25 </t>
  </si>
  <si>
    <t>GOED INGEVULD</t>
  </si>
  <si>
    <t>NIET GOED INGEVULD</t>
  </si>
  <si>
    <t>Door een 0 of 1 onder het absolute getal in te vullen bepaalt u uw score. U mag per rij maar één keer een 1 invoeren.</t>
  </si>
  <si>
    <t>A1.2</t>
  </si>
  <si>
    <t xml:space="preserve">Eindoplevering en opleverpunten &gt;1500m2 in jaar 1 en 2 </t>
  </si>
  <si>
    <t>Opgeven: maximaal aantal opleverpunten dat inschrijver verwacht bij eindoplevering van deelopdracht groter dan 1500 m2</t>
  </si>
  <si>
    <t>A2.1</t>
  </si>
  <si>
    <t xml:space="preserve">Verduurzaming opleverpunten &lt;1500m2 in jaar 3 en 4 </t>
  </si>
  <si>
    <t xml:space="preserve">De aanbesteder hecht er aan in de komende jaren te blijven verbeteren. De inschrijver mag hier toe zeggen om haar op gegeven opleverpunten onder punt A2.1 te verbeteren in jaar 3 en 4. </t>
  </si>
  <si>
    <t>Opgeven: maximaal aantal opleverpunten dat inschrijver verwacht bij eindoplevering van deelopdrachten kleiner dan 1500 m2 in jaar 3 en 4 van het contract. Noot: indien wordt gekozen voor verlenging van het contract in deze jaren.</t>
  </si>
  <si>
    <t>A2.2</t>
  </si>
  <si>
    <t xml:space="preserve">Verduurzaming opleverpunten &gt;1500m2 in jaar 3 en 4 </t>
  </si>
  <si>
    <t xml:space="preserve">De aanbesteder hecht er aan in de komende jaren te blijven verbeteren. De inschrijver mag hier toe zeggen om haar op gegeven opleverpunten onder punt A2.2 te verbeteren in jaar 3 en 4. </t>
  </si>
  <si>
    <t>Opgeven: maximaal aantal opleverpunten dat inschrijver verwacht bij eindoplevering van deelopdrachten groter dan 1500 m2 in jaar 3 en 4 van het contract. Noot: indien wordt gekozen voor verlenging van het contract in deze jaren.</t>
  </si>
  <si>
    <t>B</t>
  </si>
  <si>
    <t>Proces en organisatie</t>
  </si>
  <si>
    <t>totaal B:</t>
  </si>
  <si>
    <t>B1</t>
  </si>
  <si>
    <t>Continiteit inzet werknemers, koppels:</t>
  </si>
  <si>
    <t>Aanbesteder hecht er aan een continue werkstroom op het werk te houden met dezelfde koppels, zonder (al te veel) wisselingen van de wacht.</t>
  </si>
  <si>
    <t>Opgeven maximaal aantal wisselingen van koppels per deelopdracht</t>
  </si>
  <si>
    <t>wisseling koppels</t>
  </si>
  <si>
    <t>Voorbeeld: Bij een deelopdracht komen niet meer dan een X aantal verschillende koppels op het werk. Onder verschillend wordt verstaan op dag 1 een koppel A, dat op dag 2 vervangen is door koppel B. Noot: ziekte en ontslag dient inbegrepen te zijn en daarom wordt ook niet minder dan 1 wisseling van koppels toegestaan.</t>
  </si>
  <si>
    <t>B2</t>
  </si>
  <si>
    <t>Reactietijd Werkvoorbereiding</t>
  </si>
  <si>
    <t xml:space="preserve">Aanbesteder hecht er aan een vlotte en gedegen werkvoorbereiding te kunnen uitvoeren. Hiertoe dient inschrijver tijdig te reageren op concept deelopdrachten en eventuele prijsvorming van posten buiten de overeenkomst. </t>
  </si>
  <si>
    <t>Opgeven: maximaal aantal werkdagen dat inschrijver nodig heeft om (concept) deelopdracht te becommentariëren en af te prijzen, vanaf moment van ontvangst eerste concept, tot daadwerkelijke  ondertekening (Reactietijd van Aanbesteder is hierin niet inbegrepen).</t>
  </si>
  <si>
    <t>aantal werkdagen x</t>
  </si>
  <si>
    <t xml:space="preserve">x≤4 </t>
  </si>
  <si>
    <t xml:space="preserve">4&lt;x≤8 </t>
  </si>
  <si>
    <t xml:space="preserve">8&lt;x≤12 </t>
  </si>
  <si>
    <t>12&lt;x≤16</t>
  </si>
  <si>
    <t xml:space="preserve">16&lt;x≤20 </t>
  </si>
  <si>
    <t>B3</t>
  </si>
  <si>
    <t>Reactietijd eindafrekening</t>
  </si>
  <si>
    <t xml:space="preserve">Aanbesteder hecht aan een vlotte financiele afhandeling. Hiertoe dient de inschrijver tijdig concept eindafrekeningen van de deelopdracht in te dienen. Bij eventueel commentaar dient inschrijver er alles aan te doen om verschil van inzicht zo spoedig mogelijk gezamenlijk met opdrachtgever te bespreken en te zien hoe dit kan worden opgelost, zodat tijdige facturatie kan plaatsvinden. </t>
  </si>
  <si>
    <t xml:space="preserve">Opgeven: maximaal aantal werkdagen dat inschrijver nodig heeft om commentaar op termijnen en eindafrekeningen te onderbouwen en terug te mailen. Dit kan meerdere keren per termijn voorkomen. </t>
  </si>
  <si>
    <t>aantal werkdagen</t>
  </si>
  <si>
    <t>B4</t>
  </si>
  <si>
    <t>Veiligheid</t>
  </si>
  <si>
    <t xml:space="preserve">Aanbesteder hecht aan een veilige werkomgeving. Werknemers dienen het werk veilig uit te kunnen voeren, voorzien van juiste materieel, KAM-plannen en pbm's. Ook de omgeving hoort te allen tijde van veiligheid gegarandeerd te zijn gedurende de werkzaamheden. </t>
  </si>
  <si>
    <t>Opgeven: maximaal aantal keer dat directie gedurende een deelopdracht mag vaststellen dat niet veilig wordt gewerkt, hetzij zonder plan, dan wel pbm's, dan wel zonder afzettingen, rijplaten, loopschotten, etc. NOOT: dit criterium ontslaat inschrijver niet van eventuele reeds in het bestek en de UAV opgenomen consequenties als gevolg van het niet naleven van de veiligheidsnormering en is enkel bedoeld als extra toezegging.</t>
  </si>
  <si>
    <t>aantal maal onveiligheid</t>
  </si>
  <si>
    <t>C1</t>
  </si>
  <si>
    <t>Communicatie en Omgevingsmanagement</t>
  </si>
  <si>
    <t>totaal C:</t>
  </si>
  <si>
    <t>Continiteit inzet werknemers, werktijden</t>
  </si>
  <si>
    <t xml:space="preserve">Per deelopdracht moet het zo min mogelijk voorkomen dat werknemers vroegtijdig het werk staken en het werk stil ligt, terwijl er een normale werkvoorraad is. </t>
  </si>
  <si>
    <t>Opgeven: maximaal aantal uren dat een werk stil ligt bij een deelopdracht of dat er een verminderde inzet van werknemers plaats vindt, terwijl het werk het wel toelaat. NOOT: aantal uur is niet per geval maar in totaal voor gehele deelopdracht.</t>
  </si>
  <si>
    <t>aantal uren x geen activiteit</t>
  </si>
  <si>
    <t xml:space="preserve">x=0 </t>
  </si>
  <si>
    <t xml:space="preserve">0&lt;x≤5 </t>
  </si>
  <si>
    <t>10&lt;x≤15</t>
  </si>
  <si>
    <t>D</t>
  </si>
  <si>
    <t>Duurzaamheid en SROI</t>
  </si>
  <si>
    <t>totaal D:</t>
  </si>
  <si>
    <t>D1.1</t>
  </si>
  <si>
    <t xml:space="preserve">Inzet materieel Jaar 1 en 2 </t>
  </si>
  <si>
    <t xml:space="preserve">In deze tabel dient de Inschrijver in kolom per type materieel in te vullen of deze volledig elektrisch aangedreven is, hybride is, draait op een biobrandstof of traditioneel aangedreven met convensionele brandstoffen.  </t>
  </si>
  <si>
    <t>Maatlaat</t>
  </si>
  <si>
    <t>type / type brandstof</t>
  </si>
  <si>
    <t>Elec. / H2</t>
  </si>
  <si>
    <t>HVO / BTL</t>
  </si>
  <si>
    <t>Hybr.</t>
  </si>
  <si>
    <t>HVO20 / CNG</t>
  </si>
  <si>
    <t>Convensionele brandstof</t>
  </si>
  <si>
    <t>Prioriteit in %</t>
  </si>
  <si>
    <t>* Vrachtauto</t>
  </si>
  <si>
    <t>* Pickup/bus (indien gebruikt voor bijv. transport personeel. Zo niet dat 100% invullen bij conventioneel)</t>
  </si>
  <si>
    <t>* Mobielekraan</t>
  </si>
  <si>
    <t>* Shovel</t>
  </si>
  <si>
    <t>* Knikmops</t>
  </si>
  <si>
    <t>* Trilstamper</t>
  </si>
  <si>
    <t>* Trilplaat</t>
  </si>
  <si>
    <t>* Lamellenknipper</t>
  </si>
  <si>
    <t>* Bandenzetter</t>
  </si>
  <si>
    <t>U dient hier op te voeren per materieel soort uw inzet in procenten. De inet per type materieel sluit op 100% zie voorbeeld hieronder</t>
  </si>
  <si>
    <t>Voorbeeld</t>
  </si>
  <si>
    <t>* Vrachtauto, 20% van de inzet tijdens een deelopdracht is elektrisch en 80% is conventioneel. Totaal moet 100% zijn.</t>
  </si>
  <si>
    <t>D1.2</t>
  </si>
  <si>
    <t>Verduurzaaming inzet materieel Jaar 3 en 4</t>
  </si>
  <si>
    <t xml:space="preserve">De aanbesteder hecht er aan de komende jaren te blijven verduurzamen. De inschrijver wordt gevraagd eventueel toe te zeggen om haar duurzaamheidsinspanningen onder punt D2 tevens aan te geven na 2 jaar bij verlenging van het contract. </t>
  </si>
  <si>
    <t>D2.1</t>
  </si>
  <si>
    <t>C02 Prestatieladder</t>
  </si>
  <si>
    <t>De aanbesteder heeft als doelstelling specifiek de schadelijke emissies te beperken. De aanbesteder is gebaat bij een zo hoog mogelijke score op de CO2 Prestatieladeder. De aanbesteder wil stimuleren tot CO2-bewust handelen in de eigen bedrijfsvoering en bij het uitvoeren van projecten.</t>
  </si>
  <si>
    <t>Opgeven op welk niveau het gehele bedrijf van de inschrijver oppereert. In de eerste 2 jaar van het contract</t>
  </si>
  <si>
    <t>Co2 Ladder</t>
  </si>
  <si>
    <t>D2.2</t>
  </si>
  <si>
    <t>Verduurzaaming C02 Prestatieladder</t>
  </si>
  <si>
    <t>De aanbesteder hecht er aan de komende jaren te blijven verduurzamen. De inschrijver mag hier aangeven met hoeveelpunten de opave bij D3 jaarlijks wordt verhoogd.</t>
  </si>
  <si>
    <t>Opgeven op welk niveau het gehele bedrijf van de inschrijver oppereert. In het 3e jaar en het 4e jaar van het contract</t>
  </si>
  <si>
    <t>D3</t>
  </si>
  <si>
    <t>Regeling Social Return Den Haag</t>
  </si>
  <si>
    <r>
      <t>In de Inschrijfleidraad</t>
    </r>
    <r>
      <rPr>
        <sz val="11"/>
        <color rgb="FFFF0000"/>
        <rFont val="Calibri"/>
        <family val="2"/>
        <scheme val="minor"/>
      </rPr>
      <t xml:space="preserve"> </t>
    </r>
    <r>
      <rPr>
        <sz val="11"/>
        <color theme="1"/>
        <rFont val="Calibri"/>
        <family val="2"/>
        <scheme val="minor"/>
      </rPr>
      <t xml:space="preserve">is Social Return omschreven </t>
    </r>
  </si>
  <si>
    <t>percentage</t>
  </si>
  <si>
    <t>Aanbesteder is gebaat bij een plan om zo veel als mogelijk de inzet van de personen die vallen binnen de doelgroep  te maximaliseren.</t>
  </si>
  <si>
    <t xml:space="preserve">Opgeven percentage de inschrijver zal hanteren bovenop de minimale eis. </t>
  </si>
  <si>
    <t>LOGBOEK EMVI criterium Groot onderhoud</t>
  </si>
  <si>
    <t>In te  voeren door werkvoorbereiding of CM-er voor overall zaken</t>
  </si>
  <si>
    <t>Som deelopdracht</t>
  </si>
  <si>
    <t>Max. malus</t>
  </si>
  <si>
    <t>Max.Bonus</t>
  </si>
  <si>
    <t>EMVI belofte is 100%</t>
  </si>
  <si>
    <t>bonus/malus bij EMVI = 100%</t>
  </si>
  <si>
    <t>EMVI belofte is 75%</t>
  </si>
  <si>
    <t>bonus/malus bij EMVI = 75%</t>
  </si>
  <si>
    <t>EMVI belofte is 50%</t>
  </si>
  <si>
    <t>bonus/malus bij EMVI = 50%</t>
  </si>
  <si>
    <t>EMVI belofte is 25%</t>
  </si>
  <si>
    <t>bonus/malus bij EMVI = 25%</t>
  </si>
  <si>
    <t>EMVI belofte is 0%</t>
  </si>
  <si>
    <t>TOTAAL BONUS MALUS</t>
  </si>
  <si>
    <t>Bouwvergaderingen</t>
  </si>
  <si>
    <t>Project:</t>
  </si>
  <si>
    <t>Omschrijving:</t>
  </si>
  <si>
    <t>In te voeren door de INSCHRIJVER: score per bouwvergadering op de deelopdracht, incl. argumentatie</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</si>
  <si>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</si>
  <si>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</si>
  <si>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</si>
  <si>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</si>
  <si>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</si>
  <si>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</si>
  <si>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</si>
  <si>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</si>
  <si>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</si>
  <si>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</si>
  <si>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</si>
  <si>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</si>
  <si>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</si>
  <si>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</si>
  <si>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</si>
  <si>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</si>
  <si>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</si>
  <si>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</si>
  <si>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</si>
  <si>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</si>
  <si>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</si>
  <si>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</si>
  <si>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</si>
  <si>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</si>
  <si>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</si>
  <si>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EMVI-criterium</t>
  </si>
  <si>
    <t>Opgeven in logboek per deelopdracht/werk (iedere bouwvergadering bijwerken)</t>
  </si>
  <si>
    <t>In te voeren door de DIRECTIE        met  1  in kolom van behaalde score</t>
  </si>
  <si>
    <t>Nog niet van toepassing</t>
  </si>
  <si>
    <t>Score bonus malus wordt in de bouwvergadering vastgesteld en score laatste bouwvergadering is maatgevend voor bepaling bedrag</t>
  </si>
  <si>
    <t>Aan voorwaarden voldaan</t>
  </si>
  <si>
    <t>Nog niet aan voorwaarden voldaan, actie loopt ( waarschuwing )</t>
  </si>
  <si>
    <t xml:space="preserve"> beschrijving doel</t>
  </si>
  <si>
    <t xml:space="preserve"> uitleg wat op te geven</t>
  </si>
  <si>
    <t>PvA / Maatlat</t>
  </si>
  <si>
    <t>Niet aan voorwaarden voldaan ( sanctie )</t>
  </si>
  <si>
    <t>Afgerond</t>
  </si>
  <si>
    <t>opgeven hoeveel restpunten openstaan</t>
  </si>
  <si>
    <t>Opgeven aantal wisselingen van koppels in gehele deelopdracht/werk</t>
  </si>
  <si>
    <t>Opgeven maximaal aantal wisselingen van koppels</t>
  </si>
  <si>
    <t>Opgeven 1e bouwvergadering hoe lang WVB heeft geduurd.</t>
  </si>
  <si>
    <t>Opgeven reactietijd per termijn</t>
  </si>
  <si>
    <t>Aangeven welke gevallen zich hebben voorgedaan en hoe dit past binnen toezegging inschrijver.</t>
  </si>
  <si>
    <t>C</t>
  </si>
  <si>
    <t>opgeven hoeveel uur werk heeft stilgelegen</t>
  </si>
  <si>
    <t>vermelden welke  voertuigen hebben gereden met vermelden van kentekens en chauffeurs.</t>
  </si>
  <si>
    <t>Opgeven hoe SROI wordt ingevuld</t>
  </si>
  <si>
    <t>TOTALEN</t>
  </si>
  <si>
    <t>Opgeven percentage de inschrijver zal hanteren bovenop de minimale eis. Moet per jaar worden overlegd.</t>
  </si>
  <si>
    <t>Opgeven op welk niveau het gehele bedrijf van de inschrijver oppereert. In het 3e jaar en het 4e jaar van het contract. Moet per jaar worden overlegd.</t>
  </si>
  <si>
    <t>Opgeven op welk niveau het gehele bedrijf van de inschrijver oppereert. In de eerste 2 jaar van het contract. Moet per jaar worden overlegd.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</si>
</sst>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7" formatCode="&quot;€&quot;\ #,##0.00;&quot;€&quot;\ \-#,##0.00"/>
    <numFmt numFmtId="44" formatCode="_ &quot;€&quot;\ * #,##0.00_ ;_ &quot;€&quot;\ * \-#,##0.00_ ;_ &quot;€&quot;\ * &quot;-&quot;??_ ;_ @_ "/>
    <numFmt numFmtId="164" formatCode="&quot;€&quot;\ #,##0"/>
    <numFmt numFmtId="165" formatCode="&quot;€&quot;\ #,##0.00"/>
    <numFmt numFmtId="166" formatCode="#,##0.00000"/>
  </numFmts>
  <fonts count="17" x14ac:knownFonts="1">
    <font>
      <sz val="11"/>
      <color theme="1"/>
      <name val="Calibri"/>
      <family val="2"/>
      <scheme val="minor"/>
    </font>
    <font>
      <sz val="11"/>
      <color rgb="FFFF0000"/>
      <name val="Calibri"/>
      <family val="2"/>
      <scheme val="minor"/>
    </font>
    <font>
      <b/>
      <sz val="11"/>
      <color theme="1"/>
      <name val="Calibri"/>
      <family val="2"/>
      <scheme val="minor"/>
    </font>
    <font>
      <sz val="8"/>
      <color theme="1"/>
      <name val="Corbel"/>
      <family val="2"/>
    </font>
    <font>
      <sz val="11"/>
      <name val="Calibri"/>
      <family val="2"/>
      <scheme val="minor"/>
    </font>
    <font>
      <sz val="10"/>
      <color rgb="FFFF0000"/>
      <name val="Arial"/>
      <family val="2"/>
    </font>
    <font>
      <b/>
      <sz val="11"/>
      <name val="Calibri"/>
      <family val="2"/>
      <scheme val="minor"/>
    </font>
    <font>
      <sz val="24"/>
      <color theme="1"/>
      <name val="Calibri"/>
      <family val="2"/>
      <scheme val="minor"/>
    </font>
    <font>
      <sz val="36"/>
      <color rgb="FFFF0000"/>
      <name val="Calibri"/>
      <family val="2"/>
      <scheme val="minor"/>
    </font>
    <font>
      <b/>
      <i/>
      <sz val="11"/>
      <color theme="1"/>
      <name val="Calibri"/>
      <family val="2"/>
      <scheme val="minor"/>
    </font>
    <font>
      <b/>
      <sz val="11"/>
      <color theme="0"/>
      <name val="Calibri"/>
      <family val="2"/>
      <scheme val="minor"/>
    </font>
    <font>
      <i/>
      <sz val="11"/>
      <color theme="1"/>
      <name val="Calibri"/>
      <family val="2"/>
      <scheme val="minor"/>
    </font>
    <font>
      <sz val="11"/>
      <color theme="1"/>
      <name val="Calibri"/>
      <family val="2"/>
      <scheme val="minor"/>
    </font>
    <font>
      <sz val="10"/>
      <name val="Arial"/>
      <family val="2"/>
    </font>
    <font>
      <sz val="10"/>
      <color theme="1"/>
      <name val="Arial"/>
      <family val="2"/>
    </font>
    <font>
      <sz val="16"/>
      <color theme="1"/>
      <name val="Calibri"/>
      <family val="2"/>
      <scheme val="minor"/>
    </font>
    <font>
      <b/>
      <sz val="16"/>
      <color theme="1"/>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A5A5A5"/>
      </patternFill>
    </fill>
    <fill>
      <patternFill patternType="solid">
        <fgColor rgb="FF00B05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5"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10" fillId="6" borderId="22" applyNumberFormat="0" applyAlignment="0" applyProtection="0"/>
    <xf numFmtId="44" fontId="12" fillId="0" borderId="0" applyFont="0" applyFill="0" applyBorder="0" applyAlignment="0" applyProtection="0"/>
  </cellStyleXfs>
  <cellXfs count="494">
    <xf numFmtId="0" fontId="0" fillId="0" borderId="0" xfId="0"/>
    <xf numFmtId="0" fontId="0" fillId="0" borderId="0" xfId="0" applyAlignment="1">
      <alignment vertical="top"/>
    </xf>
    <xf numFmtId="0" fontId="0" fillId="0" borderId="3" xfId="0" applyBorder="1" applyAlignment="1">
      <alignment vertical="top"/>
    </xf>
    <xf numFmtId="9" fontId="0" fillId="0" borderId="0" xfId="0" applyNumberFormat="1" applyAlignment="1">
      <alignment vertical="top"/>
    </xf>
    <xf numFmtId="9" fontId="0" fillId="0" borderId="8" xfId="0" applyNumberFormat="1" applyBorder="1" applyAlignment="1">
      <alignment vertical="top"/>
    </xf>
    <xf numFmtId="164" fontId="0" fillId="0" borderId="7" xfId="0" applyNumberFormat="1" applyBorder="1" applyAlignment="1">
      <alignment vertical="top"/>
    </xf>
    <xf numFmtId="0" fontId="0" fillId="0" borderId="7" xfId="0" applyBorder="1" applyAlignment="1">
      <alignment vertical="top" wrapText="1"/>
    </xf>
    <xf numFmtId="0" fontId="0" fillId="0" borderId="3" xfId="0" applyBorder="1" applyAlignment="1">
      <alignment vertical="top" wrapText="1"/>
    </xf>
    <xf numFmtId="0" fontId="5" fillId="0" borderId="0" xfId="0" applyFont="1" applyAlignment="1">
      <alignment horizontal="left" vertical="top" wrapText="1"/>
    </xf>
    <xf numFmtId="9" fontId="1" fillId="0" borderId="0" xfId="0" applyNumberFormat="1" applyFont="1" applyAlignment="1">
      <alignment vertical="top" wrapText="1"/>
    </xf>
    <xf numFmtId="0" fontId="1" fillId="0" borderId="0" xfId="0" applyFont="1" applyAlignment="1">
      <alignment vertical="top" wrapText="1"/>
    </xf>
    <xf numFmtId="0" fontId="1" fillId="0" borderId="0" xfId="0" applyFont="1" applyAlignment="1">
      <alignment vertical="top"/>
    </xf>
    <xf numFmtId="164" fontId="0" fillId="0" borderId="3" xfId="0" applyNumberFormat="1" applyBorder="1" applyAlignment="1">
      <alignment horizontal="right" vertical="top"/>
    </xf>
    <xf numFmtId="165" fontId="1" fillId="0" borderId="0" xfId="0" applyNumberFormat="1" applyFont="1" applyAlignment="1">
      <alignment vertical="top"/>
    </xf>
    <xf numFmtId="10" fontId="1" fillId="0" borderId="0" xfId="0" applyNumberFormat="1" applyFont="1" applyAlignment="1">
      <alignment vertical="top"/>
    </xf>
    <xf numFmtId="9" fontId="1" fillId="0" borderId="0" xfId="0" applyNumberFormat="1" applyFont="1" applyAlignment="1">
      <alignment horizontal="left" vertical="top"/>
    </xf>
    <xf numFmtId="164" fontId="0" fillId="0" borderId="0" xfId="0" applyNumberFormat="1" applyAlignment="1">
      <alignment horizontal="right" vertical="top"/>
    </xf>
    <xf numFmtId="0" fontId="0" fillId="0" borderId="5" xfId="0" applyBorder="1" applyAlignment="1">
      <alignment vertical="top"/>
    </xf>
    <xf numFmtId="0" fontId="0" fillId="0" borderId="11" xfId="0" applyBorder="1" applyAlignment="1">
      <alignment vertical="top"/>
    </xf>
    <xf numFmtId="0" fontId="0" fillId="0" borderId="7" xfId="0" applyBorder="1" applyAlignment="1">
      <alignment vertical="top"/>
    </xf>
    <xf numFmtId="0" fontId="1" fillId="0" borderId="0" xfId="0" applyFont="1"/>
    <xf numFmtId="0" fontId="10" fillId="6" borderId="22" xfId="1"/>
    <xf numFmtId="0" fontId="4" fillId="7" borderId="0" xfId="0" applyFont="1" applyFill="1"/>
    <xf numFmtId="9" fontId="1" fillId="0" borderId="0" xfId="0" applyNumberFormat="1" applyFont="1" applyAlignment="1">
      <alignment vertical="top"/>
    </xf>
    <xf numFmtId="0" fontId="0" fillId="4" borderId="16" xfId="0" applyFill="1" applyBorder="1" applyAlignment="1">
      <alignment vertical="top" wrapText="1"/>
    </xf>
    <xf numFmtId="0" fontId="0" fillId="4" borderId="24" xfId="0" applyFill="1" applyBorder="1" applyAlignment="1">
      <alignment vertical="top" wrapText="1"/>
    </xf>
    <xf numFmtId="0" fontId="0" fillId="3" borderId="3" xfId="0" applyFill="1" applyBorder="1" applyAlignment="1">
      <alignment vertical="top" wrapText="1"/>
    </xf>
    <xf numFmtId="164" fontId="0" fillId="4" borderId="0" xfId="0" applyNumberFormat="1" applyFill="1" applyAlignment="1">
      <alignment horizontal="right" vertical="top" wrapText="1"/>
    </xf>
    <xf numFmtId="164" fontId="0" fillId="4" borderId="8" xfId="0" applyNumberFormat="1" applyFill="1" applyBorder="1" applyAlignment="1">
      <alignment horizontal="right" vertical="top" wrapText="1"/>
    </xf>
    <xf numFmtId="14" fontId="0" fillId="4" borderId="12" xfId="0" applyNumberFormat="1" applyFill="1" applyBorder="1" applyAlignment="1">
      <alignment horizontal="right" vertical="top" wrapText="1"/>
    </xf>
    <xf numFmtId="0" fontId="0" fillId="4" borderId="9" xfId="0" applyFill="1" applyBorder="1" applyAlignment="1">
      <alignment vertical="top" wrapText="1"/>
    </xf>
    <xf numFmtId="0" fontId="0" fillId="4" borderId="13" xfId="0" applyFill="1" applyBorder="1" applyAlignment="1">
      <alignment vertical="top" wrapText="1"/>
    </xf>
    <xf numFmtId="0" fontId="0" fillId="4" borderId="3" xfId="0" applyFill="1" applyBorder="1" applyAlignment="1">
      <alignment vertical="top"/>
    </xf>
    <xf numFmtId="9" fontId="0" fillId="4" borderId="0" xfId="0" applyNumberFormat="1" applyFill="1" applyAlignment="1">
      <alignment vertical="top"/>
    </xf>
    <xf numFmtId="0" fontId="0" fillId="4" borderId="4" xfId="0" applyFill="1" applyBorder="1" applyAlignment="1">
      <alignment vertical="top" wrapText="1"/>
    </xf>
    <xf numFmtId="9" fontId="0" fillId="4" borderId="5" xfId="0" applyNumberFormat="1" applyFill="1" applyBorder="1" applyAlignment="1">
      <alignment vertical="top" wrapText="1"/>
    </xf>
    <xf numFmtId="9" fontId="0" fillId="4" borderId="6" xfId="0" applyNumberFormat="1" applyFill="1" applyBorder="1" applyAlignment="1">
      <alignment vertical="top" wrapText="1"/>
    </xf>
    <xf numFmtId="164" fontId="0" fillId="4" borderId="2" xfId="0" applyNumberFormat="1" applyFill="1" applyBorder="1" applyAlignment="1">
      <alignment vertical="top" wrapText="1"/>
    </xf>
    <xf numFmtId="164" fontId="0" fillId="4" borderId="3" xfId="0" applyNumberFormat="1" applyFill="1" applyBorder="1" applyAlignment="1">
      <alignment horizontal="right" vertical="top" wrapText="1"/>
    </xf>
    <xf numFmtId="0" fontId="4" fillId="4" borderId="3" xfId="0" applyFont="1" applyFill="1" applyBorder="1" applyAlignment="1">
      <alignment horizontal="left" vertical="top" wrapText="1"/>
    </xf>
    <xf numFmtId="9" fontId="0" fillId="4" borderId="0" xfId="0" applyNumberFormat="1" applyFill="1" applyAlignment="1">
      <alignment vertical="top" wrapText="1"/>
    </xf>
    <xf numFmtId="9" fontId="0" fillId="4" borderId="8" xfId="0" applyNumberFormat="1" applyFill="1" applyBorder="1" applyAlignment="1">
      <alignment vertical="top" wrapText="1"/>
    </xf>
    <xf numFmtId="0" fontId="4" fillId="4" borderId="10" xfId="0" applyFont="1" applyFill="1" applyBorder="1" applyAlignment="1">
      <alignment horizontal="left" vertical="top" wrapText="1"/>
    </xf>
    <xf numFmtId="165" fontId="0" fillId="5" borderId="1" xfId="0" applyNumberFormat="1" applyFill="1" applyBorder="1" applyAlignment="1">
      <alignment vertical="top" wrapText="1"/>
    </xf>
    <xf numFmtId="164" fontId="0" fillId="4" borderId="10" xfId="0" applyNumberFormat="1" applyFill="1" applyBorder="1" applyAlignment="1">
      <alignment horizontal="right" vertical="top" wrapText="1"/>
    </xf>
    <xf numFmtId="0" fontId="6" fillId="4"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0" fillId="4" borderId="1" xfId="0" applyFill="1" applyBorder="1" applyAlignment="1">
      <alignment vertical="top" wrapText="1"/>
    </xf>
    <xf numFmtId="0" fontId="4" fillId="4" borderId="7" xfId="0" applyFont="1" applyFill="1" applyBorder="1" applyAlignment="1">
      <alignment horizontal="left" vertical="top" wrapText="1"/>
    </xf>
    <xf numFmtId="165" fontId="0" fillId="5" borderId="2" xfId="0" applyNumberFormat="1" applyFill="1" applyBorder="1" applyAlignment="1">
      <alignment vertical="top" wrapText="1"/>
    </xf>
    <xf numFmtId="0" fontId="9" fillId="4" borderId="14" xfId="0" applyFont="1" applyFill="1" applyBorder="1" applyAlignment="1">
      <alignment vertical="top" wrapText="1"/>
    </xf>
    <xf numFmtId="0" fontId="9" fillId="4" borderId="15" xfId="0" applyFont="1" applyFill="1" applyBorder="1" applyAlignment="1">
      <alignment vertical="top" wrapText="1"/>
    </xf>
    <xf numFmtId="0" fontId="6" fillId="4" borderId="3" xfId="0" applyFont="1" applyFill="1" applyBorder="1" applyAlignment="1">
      <alignment horizontal="left" vertical="top" wrapText="1"/>
    </xf>
    <xf numFmtId="0" fontId="0" fillId="4" borderId="0" xfId="0" applyFill="1" applyAlignment="1">
      <alignment vertical="top" wrapText="1"/>
    </xf>
    <xf numFmtId="0" fontId="0" fillId="4" borderId="8" xfId="0" applyFill="1" applyBorder="1" applyAlignment="1">
      <alignment vertical="top" wrapText="1"/>
    </xf>
    <xf numFmtId="164" fontId="0" fillId="4" borderId="2" xfId="0" applyNumberFormat="1" applyFill="1" applyBorder="1" applyAlignment="1">
      <alignment horizontal="right" vertical="top" wrapText="1"/>
    </xf>
    <xf numFmtId="164" fontId="0" fillId="4" borderId="7" xfId="0" applyNumberFormat="1" applyFill="1" applyBorder="1" applyAlignment="1">
      <alignment vertical="top" wrapText="1"/>
    </xf>
    <xf numFmtId="0" fontId="2" fillId="4" borderId="2" xfId="0" applyFont="1" applyFill="1" applyBorder="1" applyAlignment="1">
      <alignment horizontal="left" vertical="top" wrapText="1"/>
    </xf>
    <xf numFmtId="0" fontId="0" fillId="4" borderId="2" xfId="0" applyFill="1" applyBorder="1" applyAlignment="1">
      <alignment horizontal="left" vertical="top" wrapText="1"/>
    </xf>
    <xf numFmtId="0" fontId="0" fillId="4" borderId="5" xfId="0" applyFill="1" applyBorder="1" applyAlignment="1">
      <alignment vertical="top" wrapText="1"/>
    </xf>
    <xf numFmtId="0" fontId="0" fillId="4" borderId="6" xfId="0" applyFill="1" applyBorder="1" applyAlignment="1">
      <alignment vertical="top" wrapText="1"/>
    </xf>
    <xf numFmtId="0" fontId="0" fillId="4" borderId="3" xfId="0" applyFill="1" applyBorder="1" applyAlignment="1">
      <alignment horizontal="left" vertical="top" wrapText="1"/>
    </xf>
    <xf numFmtId="0" fontId="4" fillId="4" borderId="9" xfId="0" applyFont="1" applyFill="1" applyBorder="1" applyAlignment="1">
      <alignment horizontal="left" vertical="top" wrapText="1"/>
    </xf>
    <xf numFmtId="165" fontId="0" fillId="5" borderId="10" xfId="0" applyNumberFormat="1" applyFill="1" applyBorder="1" applyAlignment="1">
      <alignment vertical="top" wrapText="1"/>
    </xf>
    <xf numFmtId="0" fontId="0" fillId="4" borderId="10" xfId="0" applyFill="1" applyBorder="1" applyAlignment="1">
      <alignment horizontal="left" vertical="top" wrapText="1"/>
    </xf>
    <xf numFmtId="7" fontId="0" fillId="5" borderId="1" xfId="0" applyNumberFormat="1" applyFill="1" applyBorder="1" applyAlignment="1">
      <alignment vertical="top" wrapText="1"/>
    </xf>
    <xf numFmtId="0" fontId="2" fillId="4" borderId="3" xfId="0" applyFont="1" applyFill="1" applyBorder="1" applyAlignment="1">
      <alignment horizontal="left"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2" xfId="0" applyFill="1" applyBorder="1" applyAlignment="1">
      <alignment horizontal="left" vertical="top" wrapText="1"/>
    </xf>
    <xf numFmtId="164" fontId="0" fillId="4" borderId="7" xfId="0" applyNumberFormat="1" applyFill="1" applyBorder="1" applyAlignment="1">
      <alignment horizontal="right" vertical="top" wrapText="1"/>
    </xf>
    <xf numFmtId="0" fontId="2" fillId="4" borderId="4" xfId="0" applyFont="1" applyFill="1" applyBorder="1" applyAlignment="1">
      <alignment vertical="top" wrapText="1"/>
    </xf>
    <xf numFmtId="0" fontId="2" fillId="4" borderId="3" xfId="0" applyFont="1" applyFill="1" applyBorder="1" applyAlignment="1">
      <alignment vertical="top" wrapText="1"/>
    </xf>
    <xf numFmtId="0" fontId="6" fillId="4" borderId="4" xfId="0" applyFont="1" applyFill="1" applyBorder="1" applyAlignment="1">
      <alignment horizontal="left" vertical="top" wrapText="1"/>
    </xf>
    <xf numFmtId="164" fontId="0" fillId="4" borderId="4" xfId="0" applyNumberFormat="1" applyFill="1" applyBorder="1" applyAlignment="1">
      <alignment vertical="top" wrapText="1"/>
    </xf>
    <xf numFmtId="164" fontId="0" fillId="4" borderId="4" xfId="0" applyNumberFormat="1" applyFill="1" applyBorder="1" applyAlignment="1">
      <alignment horizontal="right" vertical="top" wrapText="1"/>
    </xf>
    <xf numFmtId="164" fontId="0" fillId="4" borderId="9" xfId="0" applyNumberFormat="1" applyFill="1" applyBorder="1" applyAlignment="1">
      <alignment horizontal="right" vertical="top" wrapText="1"/>
    </xf>
    <xf numFmtId="0" fontId="4" fillId="4" borderId="4" xfId="0" applyFont="1" applyFill="1" applyBorder="1" applyAlignment="1">
      <alignment horizontal="left" vertical="top" wrapText="1"/>
    </xf>
    <xf numFmtId="0" fontId="6" fillId="4" borderId="4" xfId="0" applyFont="1" applyFill="1" applyBorder="1" applyAlignment="1">
      <alignment vertical="top" wrapText="1"/>
    </xf>
    <xf numFmtId="0" fontId="4" fillId="4" borderId="4" xfId="0" applyFont="1" applyFill="1" applyBorder="1" applyAlignment="1">
      <alignment vertical="top" wrapText="1"/>
    </xf>
    <xf numFmtId="164" fontId="0" fillId="4" borderId="1" xfId="0" applyNumberFormat="1" applyFill="1" applyBorder="1" applyAlignment="1">
      <alignment vertical="top" wrapText="1"/>
    </xf>
    <xf numFmtId="9" fontId="0" fillId="4" borderId="13" xfId="0" applyNumberFormat="1" applyFill="1" applyBorder="1" applyAlignment="1">
      <alignment vertical="top" wrapText="1"/>
    </xf>
    <xf numFmtId="9" fontId="0" fillId="4" borderId="10" xfId="0" applyNumberFormat="1" applyFill="1" applyBorder="1" applyAlignment="1">
      <alignment vertical="top" wrapText="1"/>
    </xf>
    <xf numFmtId="9" fontId="0" fillId="4" borderId="9" xfId="0" applyNumberFormat="1" applyFill="1" applyBorder="1" applyAlignment="1">
      <alignment vertical="top" wrapText="1"/>
    </xf>
    <xf numFmtId="0" fontId="0" fillId="4" borderId="9" xfId="0" applyFill="1" applyBorder="1" applyAlignment="1">
      <alignment vertical="top"/>
    </xf>
    <xf numFmtId="0" fontId="0" fillId="4" borderId="7" xfId="0" applyFill="1" applyBorder="1" applyAlignment="1">
      <alignment vertical="top"/>
    </xf>
    <xf numFmtId="0" fontId="0" fillId="4" borderId="0" xfId="0" applyFill="1" applyAlignment="1">
      <alignment vertical="top"/>
    </xf>
    <xf numFmtId="0" fontId="3" fillId="4" borderId="0" xfId="0" applyFont="1" applyFill="1" applyAlignment="1">
      <alignment horizontal="left" vertical="top" wrapText="1"/>
    </xf>
    <xf numFmtId="0" fontId="2" fillId="4" borderId="0" xfId="0" applyFont="1" applyFill="1" applyAlignment="1">
      <alignment horizontal="right"/>
    </xf>
    <xf numFmtId="165" fontId="2" fillId="5" borderId="0" xfId="0" applyNumberFormat="1" applyFont="1" applyFill="1" applyAlignment="1">
      <alignment wrapText="1"/>
    </xf>
    <xf numFmtId="164" fontId="0" fillId="4" borderId="0" xfId="0" applyNumberFormat="1" applyFill="1" applyAlignment="1">
      <alignment vertical="top"/>
    </xf>
    <xf numFmtId="164" fontId="0" fillId="4" borderId="0" xfId="0" applyNumberFormat="1" applyFill="1" applyAlignment="1">
      <alignment horizontal="right" vertical="top"/>
    </xf>
    <xf numFmtId="0" fontId="9" fillId="4" borderId="3" xfId="0" applyFont="1" applyFill="1" applyBorder="1" applyAlignment="1">
      <alignment vertical="top" wrapText="1"/>
    </xf>
    <xf numFmtId="0" fontId="0" fillId="4" borderId="11" xfId="0" applyFill="1" applyBorder="1" applyAlignment="1">
      <alignment vertical="top" wrapText="1"/>
    </xf>
    <xf numFmtId="0" fontId="0" fillId="4" borderId="20" xfId="0" applyFill="1" applyBorder="1" applyAlignment="1">
      <alignment vertical="top" wrapText="1"/>
    </xf>
    <xf numFmtId="0" fontId="0" fillId="4" borderId="10" xfId="0" applyFill="1" applyBorder="1" applyAlignment="1">
      <alignment vertical="top" wrapText="1"/>
    </xf>
    <xf numFmtId="0" fontId="2" fillId="4" borderId="27" xfId="0" applyFont="1" applyFill="1" applyBorder="1" applyAlignment="1">
      <alignment vertical="top" wrapText="1"/>
    </xf>
    <xf numFmtId="0" fontId="2" fillId="4" borderId="26" xfId="0" applyFont="1" applyFill="1" applyBorder="1" applyAlignment="1">
      <alignment vertical="top" wrapText="1"/>
    </xf>
    <xf numFmtId="0" fontId="0" fillId="4" borderId="25" xfId="0" applyFill="1" applyBorder="1" applyAlignment="1">
      <alignment vertical="top"/>
    </xf>
    <xf numFmtId="9" fontId="0" fillId="4" borderId="21" xfId="0" applyNumberFormat="1" applyFill="1" applyBorder="1" applyAlignment="1">
      <alignment vertical="top"/>
    </xf>
    <xf numFmtId="9" fontId="0" fillId="4" borderId="28" xfId="0" applyNumberFormat="1" applyFill="1" applyBorder="1" applyAlignment="1">
      <alignment vertical="top"/>
    </xf>
    <xf numFmtId="164" fontId="2" fillId="4" borderId="20" xfId="0" applyNumberFormat="1" applyFont="1" applyFill="1" applyBorder="1" applyAlignment="1">
      <alignment vertical="top" wrapText="1"/>
    </xf>
    <xf numFmtId="164" fontId="2" fillId="4" borderId="26" xfId="0" applyNumberFormat="1" applyFont="1" applyFill="1" applyBorder="1" applyAlignment="1">
      <alignment horizontal="right" vertical="top" wrapText="1"/>
    </xf>
    <xf numFmtId="164" fontId="0" fillId="4" borderId="29" xfId="0" applyNumberFormat="1" applyFill="1" applyBorder="1" applyAlignment="1">
      <alignment horizontal="right" vertical="top" wrapText="1"/>
    </xf>
    <xf numFmtId="0" fontId="0" fillId="4" borderId="30" xfId="0" applyFill="1" applyBorder="1" applyAlignment="1">
      <alignment vertical="top" wrapText="1"/>
    </xf>
    <xf numFmtId="0" fontId="0" fillId="4" borderId="19" xfId="0" applyFill="1" applyBorder="1" applyAlignment="1">
      <alignment vertical="top" wrapText="1"/>
    </xf>
    <xf numFmtId="164" fontId="0" fillId="4" borderId="32" xfId="0" applyNumberFormat="1" applyFill="1" applyBorder="1" applyAlignment="1">
      <alignment horizontal="left" vertical="top" wrapText="1"/>
    </xf>
    <xf numFmtId="0" fontId="0" fillId="4" borderId="33" xfId="0" applyFill="1" applyBorder="1" applyAlignment="1">
      <alignment vertical="top" wrapText="1"/>
    </xf>
    <xf numFmtId="164" fontId="0" fillId="4" borderId="34" xfId="0" applyNumberFormat="1" applyFill="1" applyBorder="1" applyAlignment="1">
      <alignment horizontal="left" vertical="top" wrapText="1"/>
    </xf>
    <xf numFmtId="164" fontId="0" fillId="4" borderId="35" xfId="0" applyNumberFormat="1" applyFill="1" applyBorder="1" applyAlignment="1">
      <alignment horizontal="left" vertical="top" wrapText="1"/>
    </xf>
    <xf numFmtId="0" fontId="9" fillId="4" borderId="32" xfId="0" applyFont="1" applyFill="1" applyBorder="1" applyAlignment="1">
      <alignment horizontal="left" vertical="top" wrapText="1"/>
    </xf>
    <xf numFmtId="0" fontId="0" fillId="4" borderId="36" xfId="0" applyFill="1" applyBorder="1" applyAlignment="1">
      <alignment vertical="top" wrapText="1"/>
    </xf>
    <xf numFmtId="0" fontId="4" fillId="4" borderId="37" xfId="0" applyFont="1" applyFill="1" applyBorder="1" applyAlignment="1">
      <alignment horizontal="left" vertical="top" wrapText="1"/>
    </xf>
    <xf numFmtId="165" fontId="0" fillId="5" borderId="38" xfId="0" applyNumberFormat="1" applyFill="1" applyBorder="1" applyAlignment="1">
      <alignment vertical="top" wrapText="1"/>
    </xf>
    <xf numFmtId="164" fontId="0" fillId="4" borderId="41" xfId="0" applyNumberFormat="1" applyFill="1" applyBorder="1" applyAlignment="1">
      <alignment horizontal="left" vertical="top" wrapText="1"/>
    </xf>
    <xf numFmtId="0" fontId="0" fillId="4" borderId="26" xfId="0" applyFill="1" applyBorder="1" applyAlignment="1">
      <alignment vertical="top" wrapText="1"/>
    </xf>
    <xf numFmtId="0" fontId="0" fillId="4" borderId="42" xfId="0" applyFill="1" applyBorder="1" applyAlignment="1">
      <alignment vertical="top" wrapText="1"/>
    </xf>
    <xf numFmtId="9" fontId="0" fillId="4" borderId="43" xfId="0" applyNumberFormat="1" applyFill="1" applyBorder="1" applyAlignment="1">
      <alignment vertical="top" wrapText="1"/>
    </xf>
    <xf numFmtId="9" fontId="0" fillId="4" borderId="44" xfId="0" applyNumberFormat="1" applyFill="1" applyBorder="1" applyAlignment="1">
      <alignment vertical="top" wrapText="1"/>
    </xf>
    <xf numFmtId="164" fontId="2" fillId="4" borderId="42" xfId="0" applyNumberFormat="1" applyFont="1" applyFill="1" applyBorder="1" applyAlignment="1">
      <alignment vertical="top" wrapText="1"/>
    </xf>
    <xf numFmtId="164" fontId="0" fillId="4" borderId="29" xfId="0" applyNumberFormat="1" applyFill="1" applyBorder="1" applyAlignment="1">
      <alignment horizontal="left" vertical="top" wrapText="1"/>
    </xf>
    <xf numFmtId="0" fontId="0" fillId="4" borderId="45" xfId="0" applyFill="1" applyBorder="1" applyAlignment="1">
      <alignment vertical="top" wrapText="1"/>
    </xf>
    <xf numFmtId="7" fontId="0" fillId="5" borderId="38" xfId="0" applyNumberFormat="1" applyFill="1" applyBorder="1" applyAlignment="1">
      <alignment vertical="top" wrapText="1"/>
    </xf>
    <xf numFmtId="0" fontId="1" fillId="4" borderId="48" xfId="0" applyFont="1" applyFill="1" applyBorder="1" applyAlignment="1">
      <alignment horizontal="left" vertical="top" wrapText="1"/>
    </xf>
    <xf numFmtId="166" fontId="0" fillId="4" borderId="41" xfId="0" applyNumberFormat="1" applyFill="1" applyBorder="1" applyAlignment="1">
      <alignment horizontal="left" vertical="top" wrapText="1"/>
    </xf>
    <xf numFmtId="0" fontId="0" fillId="4" borderId="46" xfId="0" applyFill="1" applyBorder="1" applyAlignment="1">
      <alignment vertical="top" wrapText="1"/>
    </xf>
    <xf numFmtId="164" fontId="0" fillId="4" borderId="32" xfId="0" applyNumberFormat="1" applyFill="1" applyBorder="1" applyAlignment="1">
      <alignment vertical="top" wrapText="1"/>
    </xf>
    <xf numFmtId="164" fontId="0" fillId="4" borderId="34" xfId="0" applyNumberFormat="1" applyFill="1" applyBorder="1" applyAlignment="1">
      <alignment vertical="top"/>
    </xf>
    <xf numFmtId="164" fontId="0" fillId="4" borderId="32" xfId="0" applyNumberFormat="1" applyFill="1" applyBorder="1" applyAlignment="1">
      <alignment vertical="top"/>
    </xf>
    <xf numFmtId="0" fontId="0" fillId="4" borderId="48" xfId="0" applyFill="1" applyBorder="1" applyAlignment="1">
      <alignment vertical="top" wrapText="1"/>
    </xf>
    <xf numFmtId="164" fontId="0" fillId="4" borderId="41" xfId="0" applyNumberFormat="1" applyFill="1" applyBorder="1" applyAlignment="1">
      <alignment vertical="top"/>
    </xf>
    <xf numFmtId="0" fontId="11" fillId="4" borderId="3" xfId="0" applyFont="1" applyFill="1" applyBorder="1" applyAlignment="1">
      <alignment wrapText="1"/>
    </xf>
    <xf numFmtId="0" fontId="11" fillId="4" borderId="2" xfId="0" applyFont="1" applyFill="1" applyBorder="1" applyAlignment="1">
      <alignment wrapText="1"/>
    </xf>
    <xf numFmtId="0" fontId="11" fillId="4" borderId="4" xfId="0" applyFont="1" applyFill="1" applyBorder="1" applyAlignment="1">
      <alignment wrapText="1"/>
    </xf>
    <xf numFmtId="9" fontId="9" fillId="4" borderId="2" xfId="0" applyNumberFormat="1" applyFont="1" applyFill="1" applyBorder="1" applyAlignment="1">
      <alignment wrapText="1"/>
    </xf>
    <xf numFmtId="0" fontId="9" fillId="4" borderId="1" xfId="0" applyFont="1" applyFill="1" applyBorder="1" applyAlignment="1">
      <alignment wrapText="1"/>
    </xf>
    <xf numFmtId="164" fontId="11" fillId="4" borderId="7" xfId="0" applyNumberFormat="1" applyFont="1" applyFill="1" applyBorder="1" applyAlignment="1">
      <alignment wrapText="1"/>
    </xf>
    <xf numFmtId="0" fontId="11" fillId="4" borderId="3" xfId="0" applyFont="1" applyFill="1" applyBorder="1" applyAlignment="1">
      <alignment horizontal="center" wrapText="1"/>
    </xf>
    <xf numFmtId="164" fontId="0" fillId="4" borderId="11" xfId="0" applyNumberFormat="1" applyFill="1" applyBorder="1" applyAlignment="1">
      <alignment horizontal="right" vertical="top" wrapText="1"/>
    </xf>
    <xf numFmtId="0" fontId="11" fillId="4" borderId="1" xfId="0" applyFont="1" applyFill="1" applyBorder="1" applyAlignment="1">
      <alignment wrapText="1"/>
    </xf>
    <xf numFmtId="0" fontId="0" fillId="0" borderId="0" xfId="0" applyAlignment="1">
      <alignment horizontal="left" vertical="top"/>
    </xf>
    <xf numFmtId="9" fontId="0" fillId="4" borderId="24" xfId="0" applyNumberFormat="1" applyFill="1" applyBorder="1" applyAlignment="1">
      <alignment vertical="top" wrapText="1"/>
    </xf>
    <xf numFmtId="0" fontId="0" fillId="4" borderId="1" xfId="0" applyFill="1" applyBorder="1" applyAlignment="1">
      <alignment horizontal="right" vertical="top" wrapText="1"/>
    </xf>
    <xf numFmtId="0" fontId="0" fillId="4" borderId="7" xfId="0" applyFill="1" applyBorder="1" applyAlignment="1">
      <alignment horizontal="right" vertical="top" wrapText="1"/>
    </xf>
    <xf numFmtId="0" fontId="0" fillId="4" borderId="9" xfId="0" applyFill="1" applyBorder="1" applyAlignment="1">
      <alignment horizontal="right" vertical="top" wrapText="1"/>
    </xf>
    <xf numFmtId="0" fontId="0" fillId="4" borderId="37" xfId="0" applyFill="1" applyBorder="1" applyAlignment="1">
      <alignment horizontal="right" vertical="top" wrapText="1"/>
    </xf>
    <xf numFmtId="0" fontId="0" fillId="4" borderId="3" xfId="0" applyFill="1" applyBorder="1" applyAlignment="1">
      <alignment horizontal="right" vertical="top" wrapText="1"/>
    </xf>
    <xf numFmtId="0" fontId="0" fillId="4" borderId="48" xfId="0" applyFill="1" applyBorder="1" applyAlignment="1">
      <alignment horizontal="right" vertical="top" wrapText="1"/>
    </xf>
    <xf numFmtId="0" fontId="0" fillId="0" borderId="3" xfId="0" applyBorder="1" applyAlignment="1">
      <alignment horizontal="left" vertical="top"/>
    </xf>
    <xf numFmtId="0" fontId="0" fillId="2" borderId="2" xfId="0" applyFill="1" applyBorder="1" applyAlignment="1" applyProtection="1">
      <alignment vertical="top" wrapText="1"/>
      <protection locked="0"/>
    </xf>
    <xf numFmtId="0" fontId="0" fillId="2" borderId="1" xfId="0" applyFill="1" applyBorder="1" applyAlignment="1" applyProtection="1">
      <alignment vertical="top" wrapText="1"/>
      <protection locked="0"/>
    </xf>
    <xf numFmtId="1" fontId="0" fillId="2" borderId="9" xfId="0" applyNumberFormat="1" applyFill="1" applyBorder="1" applyAlignment="1" applyProtection="1">
      <alignment vertical="top" wrapText="1"/>
      <protection locked="0"/>
    </xf>
    <xf numFmtId="1" fontId="0" fillId="2" borderId="38" xfId="0" applyNumberFormat="1" applyFill="1" applyBorder="1" applyAlignment="1" applyProtection="1">
      <alignment vertical="top" wrapText="1"/>
      <protection locked="0"/>
    </xf>
    <xf numFmtId="9" fontId="0" fillId="2" borderId="1" xfId="0" applyNumberFormat="1" applyFill="1" applyBorder="1" applyAlignment="1" applyProtection="1">
      <alignment vertical="top" wrapText="1"/>
      <protection locked="0"/>
    </xf>
    <xf numFmtId="0" fontId="0" fillId="0" borderId="0" xfId="0" applyAlignment="1">
      <alignment vertical="top" wrapText="1"/>
    </xf>
    <xf numFmtId="165" fontId="0" fillId="0" borderId="0" xfId="0" applyNumberFormat="1"/>
    <xf numFmtId="0" fontId="0" fillId="4" borderId="7" xfId="0" applyFill="1" applyBorder="1" applyAlignment="1">
      <alignment vertical="top" wrapText="1"/>
    </xf>
    <xf numFmtId="0" fontId="13" fillId="10" borderId="31" xfId="0" applyFont="1" applyFill="1" applyBorder="1" applyAlignment="1" applyProtection="1">
      <alignment vertical="center" textRotation="90" wrapText="1"/>
      <protection locked="0"/>
    </xf>
    <xf numFmtId="0" fontId="13" fillId="10" borderId="1" xfId="0" applyFont="1" applyFill="1" applyBorder="1" applyAlignment="1" applyProtection="1">
      <alignment vertical="center" textRotation="90" wrapText="1"/>
      <protection locked="0"/>
    </xf>
    <xf numFmtId="0" fontId="13" fillId="10" borderId="56" xfId="0" applyFont="1" applyFill="1" applyBorder="1" applyAlignment="1" applyProtection="1">
      <alignment vertical="center" textRotation="90" wrapText="1"/>
      <protection locked="0"/>
    </xf>
    <xf numFmtId="0" fontId="14" fillId="10" borderId="31" xfId="0" applyFont="1" applyFill="1" applyBorder="1" applyAlignment="1" applyProtection="1">
      <alignment horizontal="center" vertical="center"/>
      <protection locked="0"/>
    </xf>
    <xf numFmtId="0" fontId="14" fillId="10" borderId="1" xfId="0" applyFont="1" applyFill="1" applyBorder="1" applyAlignment="1" applyProtection="1">
      <alignment horizontal="center" vertical="center"/>
      <protection locked="0"/>
    </xf>
    <xf numFmtId="0" fontId="14" fillId="10" borderId="56" xfId="0" applyFont="1" applyFill="1" applyBorder="1" applyAlignment="1" applyProtection="1">
      <alignment horizontal="center" vertical="center"/>
      <protection locked="0"/>
    </xf>
    <xf numFmtId="0" fontId="14" fillId="10" borderId="19" xfId="0" applyFont="1" applyFill="1" applyBorder="1" applyAlignment="1" applyProtection="1">
      <alignment horizontal="center" vertical="center"/>
      <protection locked="0"/>
    </xf>
    <xf numFmtId="0" fontId="14" fillId="10" borderId="55" xfId="0" applyFont="1" applyFill="1" applyBorder="1" applyAlignment="1" applyProtection="1">
      <alignment horizontal="center" vertical="center"/>
      <protection locked="0"/>
    </xf>
    <xf numFmtId="0" fontId="14" fillId="10" borderId="49" xfId="0" applyFont="1" applyFill="1" applyBorder="1" applyAlignment="1" applyProtection="1">
      <alignment horizontal="center" vertical="center"/>
      <protection locked="0"/>
    </xf>
    <xf numFmtId="0" fontId="14" fillId="10" borderId="21" xfId="0" applyFont="1" applyFill="1" applyBorder="1" applyAlignment="1" applyProtection="1">
      <alignment horizontal="center" vertical="center"/>
      <protection locked="0"/>
    </xf>
    <xf numFmtId="0" fontId="14" fillId="10" borderId="52" xfId="0" applyFont="1" applyFill="1" applyBorder="1" applyAlignment="1" applyProtection="1">
      <alignment horizontal="center" vertical="center"/>
      <protection locked="0"/>
    </xf>
    <xf numFmtId="0" fontId="0" fillId="10" borderId="1" xfId="0" applyFill="1" applyBorder="1" applyAlignment="1" applyProtection="1">
      <alignment vertical="top"/>
      <protection locked="0"/>
    </xf>
    <xf numFmtId="0" fontId="0" fillId="10" borderId="19" xfId="0" applyFill="1" applyBorder="1" applyProtection="1">
      <protection locked="0"/>
    </xf>
    <xf numFmtId="0" fontId="0" fillId="10" borderId="31" xfId="0" applyFill="1" applyBorder="1" applyProtection="1">
      <protection locked="0"/>
    </xf>
    <xf numFmtId="0" fontId="0" fillId="10" borderId="55" xfId="0" applyFill="1" applyBorder="1" applyProtection="1">
      <protection locked="0"/>
    </xf>
    <xf numFmtId="0" fontId="0" fillId="10" borderId="1" xfId="0" applyFill="1" applyBorder="1" applyProtection="1">
      <protection locked="0"/>
    </xf>
    <xf numFmtId="0" fontId="0" fillId="10" borderId="56" xfId="0" applyFill="1" applyBorder="1" applyProtection="1">
      <protection locked="0"/>
    </xf>
    <xf numFmtId="0" fontId="0" fillId="17" borderId="2" xfId="0" applyFill="1" applyBorder="1" applyAlignment="1">
      <alignment vertical="top" wrapText="1"/>
    </xf>
    <xf numFmtId="0" fontId="0" fillId="17" borderId="49" xfId="0" applyFill="1" applyBorder="1" applyAlignment="1">
      <alignment vertical="top" wrapText="1"/>
    </xf>
    <xf numFmtId="0" fontId="0" fillId="17" borderId="20" xfId="0" applyFill="1" applyBorder="1" applyAlignment="1">
      <alignment horizontal="left" vertical="top" wrapText="1"/>
    </xf>
    <xf numFmtId="0" fontId="0" fillId="17" borderId="20" xfId="0" applyFill="1" applyBorder="1" applyAlignment="1">
      <alignment horizontal="center" vertical="top" wrapText="1"/>
    </xf>
    <xf numFmtId="165" fontId="0" fillId="8" borderId="26" xfId="0" applyNumberFormat="1" applyFill="1" applyBorder="1" applyAlignment="1">
      <alignment wrapText="1"/>
    </xf>
    <xf numFmtId="0" fontId="0" fillId="4" borderId="21" xfId="0" applyFill="1" applyBorder="1" applyAlignment="1">
      <alignment vertical="top" wrapText="1"/>
    </xf>
    <xf numFmtId="0" fontId="0" fillId="0" borderId="21" xfId="0" applyBorder="1" applyAlignment="1">
      <alignment vertical="top"/>
    </xf>
    <xf numFmtId="0" fontId="0" fillId="17" borderId="3" xfId="0" applyFill="1" applyBorder="1" applyAlignment="1">
      <alignment vertical="top" wrapText="1"/>
    </xf>
    <xf numFmtId="0" fontId="0" fillId="17" borderId="19" xfId="0" applyFill="1" applyBorder="1" applyAlignment="1">
      <alignment vertical="top" wrapText="1"/>
    </xf>
    <xf numFmtId="0" fontId="0" fillId="17" borderId="7" xfId="0" applyFill="1" applyBorder="1" applyAlignment="1">
      <alignment vertical="top" wrapText="1"/>
    </xf>
    <xf numFmtId="165" fontId="0" fillId="8" borderId="1" xfId="0" applyNumberFormat="1" applyFill="1" applyBorder="1" applyAlignment="1">
      <alignment wrapText="1"/>
    </xf>
    <xf numFmtId="165" fontId="0" fillId="8" borderId="1" xfId="0" applyNumberFormat="1" applyFill="1" applyBorder="1"/>
    <xf numFmtId="0" fontId="2" fillId="17" borderId="4" xfId="0" applyFont="1" applyFill="1" applyBorder="1" applyAlignment="1">
      <alignment vertical="top" wrapText="1"/>
    </xf>
    <xf numFmtId="0" fontId="0" fillId="17" borderId="30" xfId="0" applyFill="1" applyBorder="1" applyAlignment="1">
      <alignment vertical="top" wrapText="1"/>
    </xf>
    <xf numFmtId="0" fontId="2" fillId="17" borderId="5" xfId="0" applyFont="1" applyFill="1" applyBorder="1" applyAlignment="1">
      <alignment horizontal="left" vertical="top" wrapText="1"/>
    </xf>
    <xf numFmtId="0" fontId="0" fillId="4" borderId="5" xfId="0" applyFill="1" applyBorder="1" applyAlignment="1">
      <alignment horizontal="left" vertical="top" wrapText="1"/>
    </xf>
    <xf numFmtId="0" fontId="2" fillId="17" borderId="10" xfId="0" applyFont="1" applyFill="1" applyBorder="1" applyAlignment="1">
      <alignment horizontal="left" vertical="top" wrapText="1"/>
    </xf>
    <xf numFmtId="0" fontId="11" fillId="17" borderId="2" xfId="0" applyFont="1" applyFill="1" applyBorder="1" applyAlignment="1">
      <alignment wrapText="1"/>
    </xf>
    <xf numFmtId="0" fontId="9" fillId="17" borderId="57" xfId="0" applyFont="1" applyFill="1" applyBorder="1" applyAlignment="1">
      <alignment wrapText="1"/>
    </xf>
    <xf numFmtId="0" fontId="0" fillId="17" borderId="2" xfId="0" applyFill="1" applyBorder="1" applyAlignment="1">
      <alignment horizontal="left" vertical="top" wrapText="1"/>
    </xf>
    <xf numFmtId="9" fontId="9" fillId="17" borderId="2" xfId="0" applyNumberFormat="1" applyFont="1" applyFill="1" applyBorder="1" applyAlignment="1">
      <alignment wrapText="1"/>
    </xf>
    <xf numFmtId="0" fontId="4" fillId="0" borderId="0" xfId="0" applyFont="1" applyAlignment="1">
      <alignment vertical="top" wrapText="1"/>
    </xf>
    <xf numFmtId="0" fontId="11" fillId="17" borderId="30" xfId="0" applyFont="1" applyFill="1" applyBorder="1" applyAlignment="1">
      <alignment horizontal="left" vertical="top" wrapText="1"/>
    </xf>
    <xf numFmtId="165" fontId="0" fillId="8" borderId="38" xfId="0" applyNumberFormat="1" applyFill="1" applyBorder="1" applyAlignment="1">
      <alignment wrapText="1"/>
    </xf>
    <xf numFmtId="165" fontId="0" fillId="8" borderId="38" xfId="0" applyNumberFormat="1" applyFill="1" applyBorder="1"/>
    <xf numFmtId="0" fontId="4" fillId="0" borderId="58" xfId="0" applyFont="1" applyBorder="1" applyAlignment="1">
      <alignment vertical="top" wrapText="1"/>
    </xf>
    <xf numFmtId="0" fontId="0" fillId="0" borderId="53" xfId="0" applyBorder="1" applyAlignment="1">
      <alignment vertical="top"/>
    </xf>
    <xf numFmtId="0" fontId="2" fillId="17" borderId="26" xfId="0" applyFont="1" applyFill="1" applyBorder="1" applyAlignment="1">
      <alignment vertical="top" wrapText="1"/>
    </xf>
    <xf numFmtId="0" fontId="0" fillId="17" borderId="7" xfId="0" applyFill="1" applyBorder="1" applyAlignment="1">
      <alignment vertical="top"/>
    </xf>
    <xf numFmtId="0" fontId="0" fillId="17" borderId="4" xfId="0" applyFill="1" applyBorder="1" applyAlignment="1">
      <alignment vertical="top" wrapText="1"/>
    </xf>
    <xf numFmtId="0" fontId="4" fillId="17" borderId="3" xfId="0" applyFont="1" applyFill="1" applyBorder="1" applyAlignment="1">
      <alignment horizontal="left" vertical="top" wrapText="1"/>
    </xf>
    <xf numFmtId="0" fontId="0" fillId="17" borderId="33" xfId="0" applyFill="1" applyBorder="1" applyAlignment="1">
      <alignment vertical="top" wrapText="1"/>
    </xf>
    <xf numFmtId="0" fontId="4" fillId="17" borderId="10" xfId="0" applyFont="1" applyFill="1" applyBorder="1" applyAlignment="1">
      <alignment horizontal="left" vertical="top" wrapText="1"/>
    </xf>
    <xf numFmtId="0" fontId="6" fillId="17" borderId="2" xfId="0" applyFont="1" applyFill="1" applyBorder="1" applyAlignment="1">
      <alignment horizontal="left" vertical="top" wrapText="1"/>
    </xf>
    <xf numFmtId="0" fontId="4" fillId="17" borderId="2" xfId="0" applyFont="1" applyFill="1" applyBorder="1" applyAlignment="1">
      <alignment horizontal="left" vertical="top" wrapText="1"/>
    </xf>
    <xf numFmtId="0" fontId="4" fillId="17" borderId="7" xfId="0" applyFont="1" applyFill="1" applyBorder="1" applyAlignment="1">
      <alignment horizontal="left" vertical="top" wrapText="1"/>
    </xf>
    <xf numFmtId="0" fontId="0" fillId="17" borderId="10" xfId="0" applyFill="1" applyBorder="1" applyAlignment="1">
      <alignment vertical="top" wrapText="1"/>
    </xf>
    <xf numFmtId="0" fontId="4" fillId="17" borderId="9" xfId="0" applyFont="1" applyFill="1" applyBorder="1" applyAlignment="1">
      <alignment horizontal="left" vertical="top" wrapText="1"/>
    </xf>
    <xf numFmtId="0" fontId="6" fillId="17" borderId="3" xfId="0" applyFont="1" applyFill="1" applyBorder="1" applyAlignment="1">
      <alignment horizontal="left" vertical="top" wrapText="1"/>
    </xf>
    <xf numFmtId="0" fontId="0" fillId="17" borderId="36" xfId="0" applyFill="1" applyBorder="1" applyAlignment="1">
      <alignment vertical="top" wrapText="1"/>
    </xf>
    <xf numFmtId="0" fontId="4" fillId="17" borderId="37" xfId="0" applyFont="1" applyFill="1" applyBorder="1" applyAlignment="1">
      <alignment horizontal="left" vertical="top" wrapText="1"/>
    </xf>
    <xf numFmtId="0" fontId="0" fillId="17" borderId="48" xfId="0" applyFill="1" applyBorder="1" applyAlignment="1">
      <alignment vertical="top" wrapText="1"/>
    </xf>
    <xf numFmtId="0" fontId="2" fillId="17" borderId="27" xfId="0" applyFont="1" applyFill="1" applyBorder="1" applyAlignment="1">
      <alignment vertical="top" wrapText="1"/>
    </xf>
    <xf numFmtId="0" fontId="0" fillId="17" borderId="42" xfId="0" applyFill="1" applyBorder="1" applyAlignment="1">
      <alignment vertical="top" wrapText="1"/>
    </xf>
    <xf numFmtId="0" fontId="2" fillId="17" borderId="2" xfId="0" applyFont="1" applyFill="1" applyBorder="1" applyAlignment="1">
      <alignment horizontal="left" vertical="top" wrapText="1"/>
    </xf>
    <xf numFmtId="0" fontId="0" fillId="17" borderId="3" xfId="0" applyFill="1" applyBorder="1" applyAlignment="1">
      <alignment horizontal="left" vertical="top" wrapText="1"/>
    </xf>
    <xf numFmtId="0" fontId="0" fillId="17" borderId="45" xfId="0" applyFill="1" applyBorder="1" applyAlignment="1">
      <alignment vertical="top" wrapText="1"/>
    </xf>
    <xf numFmtId="0" fontId="0" fillId="17" borderId="10" xfId="0" applyFill="1" applyBorder="1" applyAlignment="1">
      <alignment horizontal="left" vertical="top" wrapText="1"/>
    </xf>
    <xf numFmtId="0" fontId="0" fillId="17" borderId="13" xfId="0" applyFill="1" applyBorder="1" applyAlignment="1">
      <alignment vertical="top" wrapText="1"/>
    </xf>
    <xf numFmtId="0" fontId="2" fillId="17" borderId="3" xfId="0" applyFont="1" applyFill="1" applyBorder="1" applyAlignment="1">
      <alignment horizontal="left" vertical="top" wrapText="1"/>
    </xf>
    <xf numFmtId="0" fontId="0" fillId="17" borderId="8" xfId="0" applyFill="1" applyBorder="1" applyAlignment="1">
      <alignment horizontal="left" vertical="top" wrapText="1"/>
    </xf>
    <xf numFmtId="0" fontId="0" fillId="17" borderId="9" xfId="0" applyFill="1" applyBorder="1" applyAlignment="1">
      <alignment horizontal="left" vertical="top" wrapText="1"/>
    </xf>
    <xf numFmtId="0" fontId="0" fillId="17" borderId="12" xfId="0" applyFill="1" applyBorder="1" applyAlignment="1">
      <alignment horizontal="left" vertical="top" wrapText="1"/>
    </xf>
    <xf numFmtId="0" fontId="2" fillId="17" borderId="49" xfId="0" applyFont="1" applyFill="1" applyBorder="1" applyAlignment="1">
      <alignment vertical="top" wrapText="1"/>
    </xf>
    <xf numFmtId="0" fontId="2" fillId="17" borderId="25" xfId="0" applyFont="1" applyFill="1" applyBorder="1" applyAlignment="1">
      <alignment vertical="top" wrapText="1"/>
    </xf>
    <xf numFmtId="0" fontId="2" fillId="17" borderId="28" xfId="0" applyFont="1" applyFill="1" applyBorder="1" applyAlignment="1">
      <alignment vertical="top" wrapText="1"/>
    </xf>
    <xf numFmtId="0" fontId="0" fillId="17" borderId="20" xfId="0" applyFill="1" applyBorder="1" applyAlignment="1">
      <alignment vertical="top" wrapText="1"/>
    </xf>
    <xf numFmtId="0" fontId="6" fillId="17" borderId="4" xfId="0" applyFont="1" applyFill="1" applyBorder="1" applyAlignment="1">
      <alignment horizontal="left" vertical="top" wrapText="1"/>
    </xf>
    <xf numFmtId="0" fontId="4" fillId="17" borderId="4" xfId="0" applyFont="1" applyFill="1" applyBorder="1" applyAlignment="1">
      <alignment horizontal="left" vertical="top" wrapText="1"/>
    </xf>
    <xf numFmtId="0" fontId="1" fillId="17" borderId="48" xfId="0" applyFont="1" applyFill="1" applyBorder="1" applyAlignment="1">
      <alignment horizontal="left" vertical="top" wrapText="1"/>
    </xf>
    <xf numFmtId="0" fontId="0" fillId="17" borderId="0" xfId="0" applyFill="1" applyAlignment="1">
      <alignment vertical="top" wrapText="1"/>
    </xf>
    <xf numFmtId="0" fontId="6" fillId="17" borderId="4" xfId="0" applyFont="1" applyFill="1" applyBorder="1" applyAlignment="1">
      <alignment vertical="top" wrapText="1"/>
    </xf>
    <xf numFmtId="0" fontId="4" fillId="17" borderId="4" xfId="0" applyFont="1" applyFill="1" applyBorder="1" applyAlignment="1">
      <alignment vertical="top" wrapText="1"/>
    </xf>
    <xf numFmtId="0" fontId="0" fillId="17" borderId="1" xfId="0" applyFill="1" applyBorder="1" applyAlignment="1">
      <alignment vertical="top" wrapText="1"/>
    </xf>
    <xf numFmtId="9" fontId="0" fillId="17" borderId="13" xfId="0" applyNumberFormat="1" applyFill="1" applyBorder="1" applyAlignment="1">
      <alignment vertical="top" wrapText="1"/>
    </xf>
    <xf numFmtId="0" fontId="0" fillId="17" borderId="46" xfId="0" applyFill="1" applyBorder="1" applyAlignment="1">
      <alignment vertical="top" wrapText="1"/>
    </xf>
    <xf numFmtId="9" fontId="0" fillId="17" borderId="10" xfId="0" applyNumberFormat="1" applyFill="1" applyBorder="1" applyAlignment="1">
      <alignment vertical="top" wrapText="1"/>
    </xf>
    <xf numFmtId="0" fontId="0" fillId="17" borderId="9" xfId="0" applyFill="1" applyBorder="1" applyAlignment="1">
      <alignment vertical="top" wrapText="1"/>
    </xf>
    <xf numFmtId="0" fontId="2" fillId="17" borderId="3" xfId="0" applyFont="1" applyFill="1" applyBorder="1" applyAlignment="1">
      <alignment vertical="top" wrapText="1"/>
    </xf>
    <xf numFmtId="0" fontId="0" fillId="17" borderId="0" xfId="0" applyFill="1" applyAlignment="1">
      <alignment vertical="top"/>
    </xf>
    <xf numFmtId="0" fontId="0" fillId="17" borderId="0" xfId="0" applyFill="1" applyAlignment="1">
      <alignment horizontal="left" vertical="top" wrapText="1"/>
    </xf>
    <xf numFmtId="9" fontId="0" fillId="17" borderId="21" xfId="0" applyNumberFormat="1" applyFill="1" applyBorder="1" applyAlignment="1">
      <alignment vertical="top"/>
    </xf>
    <xf numFmtId="9" fontId="0" fillId="17" borderId="28" xfId="0" applyNumberFormat="1" applyFill="1" applyBorder="1" applyAlignment="1">
      <alignment vertical="top"/>
    </xf>
    <xf numFmtId="165" fontId="0" fillId="8" borderId="2" xfId="0" applyNumberFormat="1" applyFill="1" applyBorder="1" applyAlignment="1">
      <alignment wrapText="1"/>
    </xf>
    <xf numFmtId="165" fontId="0" fillId="8" borderId="2" xfId="0" applyNumberFormat="1" applyFill="1" applyBorder="1"/>
    <xf numFmtId="0" fontId="4" fillId="0" borderId="5" xfId="0" applyFont="1" applyBorder="1" applyAlignment="1">
      <alignment vertical="top" wrapText="1"/>
    </xf>
    <xf numFmtId="0" fontId="0" fillId="17" borderId="20" xfId="0" applyFill="1" applyBorder="1" applyAlignment="1">
      <alignment vertical="top"/>
    </xf>
    <xf numFmtId="0" fontId="0" fillId="17" borderId="60" xfId="0" applyFill="1" applyBorder="1" applyAlignment="1">
      <alignment vertical="top" wrapText="1"/>
    </xf>
    <xf numFmtId="0" fontId="13" fillId="17" borderId="0" xfId="0" applyFont="1" applyFill="1" applyAlignment="1">
      <alignment horizontal="left" vertical="center"/>
    </xf>
    <xf numFmtId="0" fontId="13" fillId="17" borderId="31" xfId="0" applyFont="1" applyFill="1" applyBorder="1" applyAlignment="1">
      <alignment horizontal="left" vertical="center"/>
    </xf>
    <xf numFmtId="0" fontId="0" fillId="17" borderId="50" xfId="0" applyFill="1" applyBorder="1" applyAlignment="1">
      <alignment vertical="top" wrapText="1"/>
    </xf>
    <xf numFmtId="0" fontId="2" fillId="17" borderId="35" xfId="0" applyFont="1" applyFill="1" applyBorder="1" applyAlignment="1">
      <alignment vertical="top" wrapText="1"/>
    </xf>
    <xf numFmtId="0" fontId="0" fillId="17" borderId="32" xfId="0" applyFill="1" applyBorder="1" applyAlignment="1">
      <alignment vertical="top" wrapText="1"/>
    </xf>
    <xf numFmtId="0" fontId="0" fillId="17" borderId="32" xfId="0" applyFill="1" applyBorder="1" applyAlignment="1">
      <alignment horizontal="left" vertical="top" wrapText="1"/>
    </xf>
    <xf numFmtId="0" fontId="0" fillId="17" borderId="61" xfId="0" applyFill="1" applyBorder="1" applyAlignment="1">
      <alignment vertical="top" wrapText="1"/>
    </xf>
    <xf numFmtId="0" fontId="11" fillId="17" borderId="37" xfId="0" applyFont="1" applyFill="1" applyBorder="1" applyAlignment="1">
      <alignment wrapText="1"/>
    </xf>
    <xf numFmtId="0" fontId="11" fillId="17" borderId="41" xfId="0" applyFont="1" applyFill="1" applyBorder="1" applyAlignment="1">
      <alignment wrapText="1"/>
    </xf>
    <xf numFmtId="9" fontId="0" fillId="17" borderId="21" xfId="0" applyNumberFormat="1" applyFill="1" applyBorder="1" applyAlignment="1">
      <alignment vertical="top" wrapText="1"/>
    </xf>
    <xf numFmtId="9" fontId="0" fillId="17" borderId="28" xfId="0" applyNumberFormat="1" applyFill="1" applyBorder="1" applyAlignment="1">
      <alignment vertical="top" wrapText="1"/>
    </xf>
    <xf numFmtId="9" fontId="0" fillId="17" borderId="0" xfId="0" applyNumberFormat="1" applyFill="1" applyAlignment="1">
      <alignment vertical="top" wrapText="1"/>
    </xf>
    <xf numFmtId="9" fontId="0" fillId="17" borderId="5" xfId="0" applyNumberFormat="1" applyFill="1" applyBorder="1" applyAlignment="1">
      <alignment vertical="top" wrapText="1"/>
    </xf>
    <xf numFmtId="9" fontId="0" fillId="17" borderId="6" xfId="0" applyNumberFormat="1" applyFill="1" applyBorder="1" applyAlignment="1">
      <alignment vertical="top" wrapText="1"/>
    </xf>
    <xf numFmtId="0" fontId="0" fillId="17" borderId="1" xfId="0" applyFill="1" applyBorder="1" applyAlignment="1">
      <alignment horizontal="right" vertical="top" wrapText="1"/>
    </xf>
    <xf numFmtId="0" fontId="0" fillId="17" borderId="8" xfId="0" applyFill="1" applyBorder="1" applyAlignment="1">
      <alignment vertical="top" wrapText="1"/>
    </xf>
    <xf numFmtId="0" fontId="0" fillId="17" borderId="5" xfId="0" applyFill="1" applyBorder="1" applyAlignment="1">
      <alignment vertical="top" wrapText="1"/>
    </xf>
    <xf numFmtId="9" fontId="0" fillId="17" borderId="9" xfId="0" applyNumberFormat="1" applyFill="1" applyBorder="1" applyAlignment="1">
      <alignment vertical="top" wrapText="1"/>
    </xf>
    <xf numFmtId="0" fontId="4" fillId="0" borderId="21" xfId="0" applyFont="1" applyBorder="1" applyAlignment="1">
      <alignment vertical="top" wrapText="1"/>
    </xf>
    <xf numFmtId="164" fontId="0" fillId="8" borderId="1" xfId="0" applyNumberFormat="1" applyFill="1" applyBorder="1" applyAlignment="1">
      <alignment wrapText="1"/>
    </xf>
    <xf numFmtId="0" fontId="4" fillId="0" borderId="11" xfId="0" applyFont="1" applyBorder="1" applyAlignment="1">
      <alignment vertical="top" wrapText="1"/>
    </xf>
    <xf numFmtId="0" fontId="4" fillId="0" borderId="53" xfId="0" applyFont="1" applyBorder="1" applyAlignment="1">
      <alignment vertical="top" wrapText="1"/>
    </xf>
    <xf numFmtId="164" fontId="0" fillId="8" borderId="38" xfId="0" applyNumberFormat="1" applyFill="1" applyBorder="1" applyAlignment="1">
      <alignment wrapText="1"/>
    </xf>
    <xf numFmtId="164" fontId="0" fillId="8" borderId="26" xfId="0" applyNumberFormat="1" applyFill="1" applyBorder="1" applyAlignment="1">
      <alignment wrapText="1"/>
    </xf>
    <xf numFmtId="0" fontId="4" fillId="0" borderId="5" xfId="0" applyFont="1" applyBorder="1" applyAlignment="1">
      <alignment vertical="top"/>
    </xf>
    <xf numFmtId="0" fontId="14" fillId="10" borderId="2" xfId="0" applyFont="1" applyFill="1" applyBorder="1" applyAlignment="1" applyProtection="1">
      <alignment horizontal="center" vertical="center"/>
      <protection locked="0"/>
    </xf>
    <xf numFmtId="0" fontId="14" fillId="10" borderId="9" xfId="0" applyFont="1" applyFill="1" applyBorder="1" applyAlignment="1" applyProtection="1">
      <alignment horizontal="center" vertical="center"/>
      <protection locked="0"/>
    </xf>
    <xf numFmtId="0" fontId="14" fillId="10" borderId="13" xfId="0" applyFont="1" applyFill="1" applyBorder="1" applyAlignment="1" applyProtection="1">
      <alignment horizontal="center" vertical="center"/>
      <protection locked="0"/>
    </xf>
    <xf numFmtId="9" fontId="0" fillId="17" borderId="17" xfId="0" applyNumberFormat="1" applyFill="1" applyBorder="1" applyAlignment="1">
      <alignment vertical="top" wrapText="1"/>
    </xf>
    <xf numFmtId="9" fontId="0" fillId="17" borderId="51" xfId="0" applyNumberFormat="1" applyFill="1" applyBorder="1" applyAlignment="1">
      <alignment vertical="top" wrapText="1"/>
    </xf>
    <xf numFmtId="9" fontId="0" fillId="17" borderId="53" xfId="0" applyNumberFormat="1" applyFill="1" applyBorder="1" applyAlignment="1">
      <alignment vertical="top" wrapText="1"/>
    </xf>
    <xf numFmtId="9" fontId="0" fillId="17" borderId="47" xfId="0" applyNumberFormat="1" applyFill="1" applyBorder="1" applyAlignment="1">
      <alignment vertical="top" wrapText="1"/>
    </xf>
    <xf numFmtId="164" fontId="0" fillId="8" borderId="9" xfId="0" applyNumberFormat="1" applyFill="1" applyBorder="1" applyAlignment="1">
      <alignment wrapText="1"/>
    </xf>
    <xf numFmtId="164" fontId="0" fillId="8" borderId="2" xfId="0" applyNumberFormat="1" applyFill="1" applyBorder="1" applyAlignment="1">
      <alignment wrapText="1"/>
    </xf>
    <xf numFmtId="0" fontId="0" fillId="17" borderId="21" xfId="0" applyFill="1" applyBorder="1" applyAlignment="1">
      <alignment vertical="top" wrapText="1"/>
    </xf>
    <xf numFmtId="0" fontId="0" fillId="17" borderId="28" xfId="0" applyFill="1" applyBorder="1" applyAlignment="1">
      <alignment vertical="top" wrapText="1"/>
    </xf>
    <xf numFmtId="0" fontId="2" fillId="17" borderId="20" xfId="0" applyFont="1" applyFill="1" applyBorder="1" applyAlignment="1">
      <alignment vertical="top" wrapText="1"/>
    </xf>
    <xf numFmtId="0" fontId="0" fillId="0" borderId="21" xfId="0" applyBorder="1" applyAlignment="1">
      <alignment vertical="top" wrapText="1"/>
    </xf>
    <xf numFmtId="0" fontId="0" fillId="9" borderId="62" xfId="0" applyFill="1" applyBorder="1" applyAlignment="1">
      <alignment vertical="top" wrapText="1"/>
    </xf>
    <xf numFmtId="0" fontId="0" fillId="9" borderId="63" xfId="0" applyFill="1" applyBorder="1" applyAlignment="1">
      <alignment vertical="top" wrapText="1"/>
    </xf>
    <xf numFmtId="0" fontId="0" fillId="9" borderId="66" xfId="0" applyFill="1" applyBorder="1" applyAlignment="1">
      <alignment vertical="top" wrapText="1"/>
    </xf>
    <xf numFmtId="0" fontId="0" fillId="9" borderId="65" xfId="0" applyFill="1" applyBorder="1" applyAlignment="1">
      <alignment vertical="top" wrapText="1"/>
    </xf>
    <xf numFmtId="9" fontId="16" fillId="9" borderId="16" xfId="0" applyNumberFormat="1" applyFont="1" applyFill="1" applyBorder="1" applyAlignment="1">
      <alignment vertical="top"/>
    </xf>
    <xf numFmtId="9" fontId="16" fillId="9" borderId="17" xfId="0" applyNumberFormat="1" applyFont="1" applyFill="1" applyBorder="1" applyAlignment="1">
      <alignment vertical="top"/>
    </xf>
    <xf numFmtId="0" fontId="16" fillId="9" borderId="17" xfId="0" applyFont="1" applyFill="1" applyBorder="1" applyAlignment="1">
      <alignment vertical="top" wrapText="1"/>
    </xf>
    <xf numFmtId="0" fontId="15" fillId="0" borderId="0" xfId="0" applyFont="1" applyAlignment="1">
      <alignment vertical="top"/>
    </xf>
    <xf numFmtId="0" fontId="0" fillId="17" borderId="29" xfId="0" applyFill="1" applyBorder="1" applyAlignment="1">
      <alignment horizontal="left" vertical="top" wrapText="1"/>
    </xf>
    <xf numFmtId="0" fontId="0" fillId="17" borderId="49" xfId="0" applyFill="1" applyBorder="1" applyAlignment="1">
      <alignment horizontal="left" vertical="top" wrapText="1"/>
    </xf>
    <xf numFmtId="165" fontId="0" fillId="8" borderId="26" xfId="0" applyNumberFormat="1" applyFill="1" applyBorder="1"/>
    <xf numFmtId="0" fontId="0" fillId="17" borderId="19" xfId="0" applyFill="1" applyBorder="1" applyAlignment="1">
      <alignment horizontal="left" vertical="top" wrapText="1"/>
    </xf>
    <xf numFmtId="0" fontId="0" fillId="17" borderId="46" xfId="0" applyFill="1" applyBorder="1" applyAlignment="1">
      <alignment horizontal="left" vertical="top" wrapText="1"/>
    </xf>
    <xf numFmtId="164" fontId="0" fillId="9" borderId="67" xfId="0" applyNumberFormat="1" applyFill="1" applyBorder="1" applyAlignment="1">
      <alignment vertical="top" wrapText="1"/>
    </xf>
    <xf numFmtId="164" fontId="0" fillId="9" borderId="65" xfId="0" applyNumberFormat="1" applyFill="1" applyBorder="1" applyAlignment="1">
      <alignment vertical="top" wrapText="1"/>
    </xf>
    <xf numFmtId="165" fontId="0" fillId="8" borderId="9" xfId="0" applyNumberFormat="1" applyFill="1" applyBorder="1"/>
    <xf numFmtId="164" fontId="0" fillId="9" borderId="65" xfId="0" applyNumberFormat="1" applyFill="1" applyBorder="1" applyAlignment="1">
      <alignment wrapText="1"/>
    </xf>
    <xf numFmtId="0" fontId="0" fillId="9" borderId="67" xfId="0" applyFill="1" applyBorder="1" applyAlignment="1">
      <alignment vertical="top" wrapText="1"/>
    </xf>
    <xf numFmtId="0" fontId="0" fillId="17" borderId="36" xfId="0" applyFill="1" applyBorder="1" applyAlignment="1">
      <alignment horizontal="left" vertical="top" wrapText="1"/>
    </xf>
    <xf numFmtId="0" fontId="0" fillId="9" borderId="64" xfId="0" applyFill="1" applyBorder="1" applyAlignment="1">
      <alignment vertical="top" wrapText="1"/>
    </xf>
    <xf numFmtId="0" fontId="0" fillId="9" borderId="69" xfId="0" applyFill="1" applyBorder="1" applyAlignment="1">
      <alignment vertical="top" wrapText="1"/>
    </xf>
    <xf numFmtId="164" fontId="0" fillId="9" borderId="63" xfId="0" applyNumberFormat="1" applyFill="1" applyBorder="1" applyAlignment="1">
      <alignment vertical="top" wrapText="1"/>
    </xf>
    <xf numFmtId="165" fontId="0" fillId="8" borderId="9" xfId="0" applyNumberFormat="1" applyFill="1" applyBorder="1" applyAlignment="1">
      <alignment wrapText="1"/>
    </xf>
    <xf numFmtId="164" fontId="0" fillId="9" borderId="64" xfId="0" applyNumberFormat="1" applyFill="1" applyBorder="1" applyAlignment="1">
      <alignment wrapText="1"/>
    </xf>
    <xf numFmtId="0" fontId="0" fillId="17" borderId="68" xfId="0" applyFill="1" applyBorder="1" applyAlignment="1">
      <alignment vertical="top" wrapText="1"/>
    </xf>
    <xf numFmtId="164" fontId="0" fillId="9" borderId="69" xfId="0" applyNumberFormat="1" applyFill="1" applyBorder="1" applyAlignment="1">
      <alignment wrapText="1"/>
    </xf>
    <xf numFmtId="165" fontId="0" fillId="8" borderId="0" xfId="0" applyNumberFormat="1" applyFill="1"/>
    <xf numFmtId="0" fontId="0" fillId="17" borderId="60" xfId="0" applyFill="1" applyBorder="1" applyAlignment="1">
      <alignment horizontal="left" vertical="top" wrapText="1"/>
    </xf>
    <xf numFmtId="165" fontId="0" fillId="8" borderId="21" xfId="0" applyNumberFormat="1" applyFill="1" applyBorder="1"/>
    <xf numFmtId="0" fontId="16" fillId="9" borderId="16" xfId="0" applyFont="1" applyFill="1" applyBorder="1" applyAlignment="1">
      <alignment horizontal="left" vertical="top" wrapText="1"/>
    </xf>
    <xf numFmtId="165" fontId="16" fillId="9" borderId="17" xfId="0" applyNumberFormat="1" applyFont="1" applyFill="1" applyBorder="1"/>
    <xf numFmtId="0" fontId="16" fillId="9" borderId="17" xfId="0" applyFont="1" applyFill="1" applyBorder="1" applyAlignment="1">
      <alignment vertical="top"/>
    </xf>
    <xf numFmtId="164" fontId="16" fillId="9" borderId="59" xfId="0" applyNumberFormat="1" applyFont="1" applyFill="1" applyBorder="1" applyAlignment="1">
      <alignment vertical="top" wrapText="1"/>
    </xf>
    <xf numFmtId="9" fontId="4" fillId="0" borderId="0" xfId="0" applyNumberFormat="1" applyFont="1" applyAlignment="1">
      <alignment vertical="top" wrapText="1"/>
    </xf>
    <xf numFmtId="165" fontId="0" fillId="4" borderId="21" xfId="0" applyNumberFormat="1" applyFill="1" applyBorder="1" applyAlignment="1">
      <alignment vertical="top" wrapText="1"/>
    </xf>
    <xf numFmtId="165" fontId="0" fillId="4" borderId="0" xfId="0" applyNumberFormat="1" applyFill="1" applyAlignment="1">
      <alignment vertical="top" wrapText="1"/>
    </xf>
    <xf numFmtId="165" fontId="0" fillId="4" borderId="5" xfId="0" applyNumberFormat="1" applyFill="1" applyBorder="1" applyAlignment="1">
      <alignment horizontal="left" vertical="top" wrapText="1"/>
    </xf>
    <xf numFmtId="165" fontId="0" fillId="4" borderId="11" xfId="0" applyNumberFormat="1" applyFill="1" applyBorder="1" applyAlignment="1">
      <alignment vertical="top" wrapText="1"/>
    </xf>
    <xf numFmtId="165" fontId="4" fillId="0" borderId="0" xfId="0" applyNumberFormat="1" applyFont="1" applyAlignment="1">
      <alignment vertical="top" wrapText="1"/>
    </xf>
    <xf numFmtId="165" fontId="4" fillId="0" borderId="58" xfId="0" applyNumberFormat="1" applyFont="1" applyBorder="1" applyAlignment="1">
      <alignment vertical="top" wrapText="1"/>
    </xf>
    <xf numFmtId="165" fontId="4" fillId="0" borderId="21" xfId="0" applyNumberFormat="1" applyFont="1" applyBorder="1" applyAlignment="1">
      <alignment vertical="top" wrapText="1"/>
    </xf>
    <xf numFmtId="165" fontId="4" fillId="0" borderId="11" xfId="0" applyNumberFormat="1" applyFont="1" applyBorder="1" applyAlignment="1">
      <alignment vertical="top" wrapText="1"/>
    </xf>
    <xf numFmtId="165" fontId="4" fillId="0" borderId="5" xfId="0" applyNumberFormat="1" applyFont="1" applyBorder="1" applyAlignment="1">
      <alignment vertical="top" wrapText="1"/>
    </xf>
    <xf numFmtId="165" fontId="0" fillId="0" borderId="0" xfId="0" applyNumberFormat="1" applyAlignment="1">
      <alignment vertical="top"/>
    </xf>
    <xf numFmtId="165" fontId="4" fillId="0" borderId="53" xfId="0" applyNumberFormat="1" applyFont="1" applyBorder="1" applyAlignment="1">
      <alignment vertical="top" wrapText="1"/>
    </xf>
    <xf numFmtId="165" fontId="4" fillId="0" borderId="5" xfId="0" applyNumberFormat="1" applyFont="1" applyBorder="1" applyAlignment="1">
      <alignment vertical="top"/>
    </xf>
    <xf numFmtId="165" fontId="0" fillId="0" borderId="0" xfId="0" applyNumberFormat="1" applyAlignment="1">
      <alignment vertical="top" wrapText="1"/>
    </xf>
    <xf numFmtId="165" fontId="2" fillId="9" borderId="17" xfId="0" applyNumberFormat="1" applyFont="1" applyFill="1" applyBorder="1" applyAlignment="1">
      <alignment vertical="top" wrapText="1"/>
    </xf>
    <xf numFmtId="0" fontId="0" fillId="8" borderId="49" xfId="0" applyFill="1" applyBorder="1" applyAlignment="1">
      <alignment horizontal="center"/>
    </xf>
    <xf numFmtId="0" fontId="14" fillId="13" borderId="21" xfId="0" applyFont="1" applyFill="1" applyBorder="1" applyAlignment="1">
      <alignment horizontal="left"/>
    </xf>
    <xf numFmtId="0" fontId="13" fillId="13" borderId="21" xfId="0" applyFont="1" applyFill="1" applyBorder="1" applyAlignment="1">
      <alignment vertical="center" textRotation="90" wrapText="1"/>
    </xf>
    <xf numFmtId="0" fontId="13" fillId="13" borderId="52" xfId="0" applyFont="1" applyFill="1" applyBorder="1" applyAlignment="1">
      <alignment vertical="center" textRotation="90" wrapText="1"/>
    </xf>
    <xf numFmtId="0" fontId="0" fillId="14" borderId="19" xfId="0" applyFill="1" applyBorder="1" applyAlignment="1">
      <alignment horizontal="center"/>
    </xf>
    <xf numFmtId="0" fontId="14" fillId="13" borderId="0" xfId="0" applyFont="1" applyFill="1" applyAlignment="1">
      <alignment horizontal="left"/>
    </xf>
    <xf numFmtId="0" fontId="13" fillId="13" borderId="0" xfId="0" applyFont="1" applyFill="1" applyAlignment="1">
      <alignment vertical="center" textRotation="90" wrapText="1"/>
    </xf>
    <xf numFmtId="0" fontId="13" fillId="13" borderId="31" xfId="0" applyFont="1" applyFill="1" applyBorder="1" applyAlignment="1">
      <alignment vertical="center" textRotation="90" wrapText="1"/>
    </xf>
    <xf numFmtId="0" fontId="0" fillId="15" borderId="19" xfId="0" applyFill="1" applyBorder="1" applyAlignment="1">
      <alignment horizontal="center"/>
    </xf>
    <xf numFmtId="0" fontId="0" fillId="11" borderId="19" xfId="0" applyFill="1" applyBorder="1" applyAlignment="1">
      <alignment horizontal="center"/>
    </xf>
    <xf numFmtId="0" fontId="14" fillId="13" borderId="0" xfId="0" applyFont="1" applyFill="1"/>
    <xf numFmtId="0" fontId="0" fillId="16" borderId="36" xfId="0" applyFill="1" applyBorder="1" applyAlignment="1">
      <alignment horizontal="center"/>
    </xf>
    <xf numFmtId="0" fontId="14" fillId="13" borderId="53" xfId="0" applyFont="1" applyFill="1" applyBorder="1"/>
    <xf numFmtId="0" fontId="4" fillId="13" borderId="53" xfId="0" applyFont="1" applyFill="1" applyBorder="1"/>
    <xf numFmtId="0" fontId="0" fillId="13" borderId="53" xfId="0" applyFill="1" applyBorder="1"/>
    <xf numFmtId="0" fontId="0" fillId="13" borderId="54" xfId="0" applyFill="1" applyBorder="1"/>
    <xf numFmtId="0" fontId="13" fillId="10" borderId="0" xfId="0" applyFont="1" applyFill="1" applyAlignment="1" applyProtection="1">
      <alignment vertical="center" textRotation="90" wrapText="1"/>
      <protection locked="0"/>
    </xf>
    <xf numFmtId="0" fontId="13" fillId="10" borderId="15" xfId="0" applyFont="1" applyFill="1" applyBorder="1" applyAlignment="1" applyProtection="1">
      <alignment vertical="center" textRotation="90" wrapText="1"/>
      <protection locked="0"/>
    </xf>
    <xf numFmtId="0" fontId="13" fillId="10" borderId="13" xfId="0" applyFont="1" applyFill="1" applyBorder="1" applyAlignment="1" applyProtection="1">
      <alignment vertical="center" textRotation="90" wrapText="1"/>
      <protection locked="0"/>
    </xf>
    <xf numFmtId="0" fontId="0" fillId="10" borderId="0" xfId="0" applyFill="1" applyAlignment="1" applyProtection="1">
      <alignment horizontal="center"/>
      <protection locked="0"/>
    </xf>
    <xf numFmtId="0" fontId="14" fillId="10" borderId="0" xfId="0" applyFont="1" applyFill="1" applyAlignment="1" applyProtection="1">
      <alignment horizontal="left"/>
      <protection locked="0"/>
    </xf>
    <xf numFmtId="0" fontId="14" fillId="10" borderId="0" xfId="0" applyFont="1" applyFill="1" applyAlignment="1" applyProtection="1">
      <alignment horizontal="center" vertical="center"/>
      <protection locked="0"/>
    </xf>
    <xf numFmtId="0" fontId="0" fillId="10" borderId="15" xfId="0" applyFill="1" applyBorder="1" applyAlignment="1" applyProtection="1">
      <alignment horizontal="center"/>
      <protection locked="0"/>
    </xf>
    <xf numFmtId="0" fontId="14" fillId="10" borderId="1" xfId="0" applyFont="1" applyFill="1" applyBorder="1" applyAlignment="1" applyProtection="1">
      <alignment horizontal="left"/>
      <protection locked="0"/>
    </xf>
    <xf numFmtId="0" fontId="14" fillId="10" borderId="15" xfId="0" applyFont="1" applyFill="1" applyBorder="1" applyAlignment="1" applyProtection="1">
      <alignment horizontal="center" vertical="center"/>
      <protection locked="0"/>
    </xf>
    <xf numFmtId="0" fontId="14" fillId="10" borderId="0" xfId="0" applyFont="1" applyFill="1" applyProtection="1">
      <protection locked="0"/>
    </xf>
    <xf numFmtId="0" fontId="14" fillId="10" borderId="1" xfId="0" applyFont="1" applyFill="1" applyBorder="1" applyProtection="1">
      <protection locked="0"/>
    </xf>
    <xf numFmtId="0" fontId="0" fillId="10" borderId="0" xfId="0" applyFill="1" applyProtection="1">
      <protection locked="0"/>
    </xf>
    <xf numFmtId="0" fontId="0" fillId="10" borderId="13" xfId="0" applyFill="1" applyBorder="1" applyProtection="1">
      <protection locked="0"/>
    </xf>
    <xf numFmtId="0" fontId="0" fillId="10" borderId="15" xfId="0" applyFill="1" applyBorder="1" applyProtection="1">
      <protection locked="0"/>
    </xf>
    <xf numFmtId="0" fontId="14" fillId="10" borderId="55" xfId="0" applyFont="1" applyFill="1" applyBorder="1" applyAlignment="1" applyProtection="1">
      <alignment horizontal="left"/>
      <protection locked="0"/>
    </xf>
    <xf numFmtId="0" fontId="14" fillId="10" borderId="55" xfId="0" applyFont="1" applyFill="1" applyBorder="1" applyProtection="1">
      <protection locked="0"/>
    </xf>
    <xf numFmtId="0" fontId="0" fillId="10" borderId="36" xfId="0" applyFill="1" applyBorder="1" applyProtection="1">
      <protection locked="0"/>
    </xf>
    <xf numFmtId="0" fontId="0" fillId="10" borderId="53" xfId="0" applyFill="1" applyBorder="1" applyProtection="1">
      <protection locked="0"/>
    </xf>
    <xf numFmtId="0" fontId="0" fillId="10" borderId="54" xfId="0" applyFill="1" applyBorder="1" applyProtection="1">
      <protection locked="0"/>
    </xf>
    <xf numFmtId="0" fontId="0" fillId="7" borderId="1" xfId="0" applyFill="1" applyBorder="1" applyAlignment="1" applyProtection="1">
      <alignment vertical="top" wrapText="1"/>
      <protection locked="0"/>
    </xf>
    <xf numFmtId="1" fontId="0" fillId="7" borderId="1" xfId="0" applyNumberFormat="1" applyFill="1" applyBorder="1" applyAlignment="1" applyProtection="1">
      <alignment vertical="top" wrapText="1"/>
      <protection locked="0"/>
    </xf>
    <xf numFmtId="0" fontId="0" fillId="7" borderId="0" xfId="0" applyFill="1" applyProtection="1">
      <protection locked="0"/>
    </xf>
    <xf numFmtId="0" fontId="0" fillId="7" borderId="31" xfId="0" applyFill="1" applyBorder="1" applyProtection="1">
      <protection locked="0"/>
    </xf>
    <xf numFmtId="1" fontId="0" fillId="7" borderId="2" xfId="0" applyNumberFormat="1" applyFill="1" applyBorder="1" applyAlignment="1" applyProtection="1">
      <alignment vertical="top" wrapText="1"/>
      <protection locked="0"/>
    </xf>
    <xf numFmtId="0" fontId="0" fillId="17" borderId="11" xfId="0" applyFill="1" applyBorder="1" applyAlignment="1">
      <alignment vertical="top" wrapText="1"/>
    </xf>
    <xf numFmtId="9" fontId="0" fillId="4" borderId="1" xfId="0" applyNumberFormat="1" applyFill="1" applyBorder="1" applyAlignment="1">
      <alignment vertical="top" wrapText="1"/>
    </xf>
    <xf numFmtId="164" fontId="0" fillId="4" borderId="3" xfId="0" applyNumberFormat="1" applyFill="1" applyBorder="1" applyAlignment="1">
      <alignment vertical="top" wrapText="1"/>
    </xf>
    <xf numFmtId="0" fontId="0" fillId="4" borderId="3" xfId="0" applyFill="1" applyBorder="1" applyAlignment="1">
      <alignment vertical="top" wrapText="1"/>
    </xf>
    <xf numFmtId="0" fontId="0" fillId="4" borderId="2" xfId="0" applyFill="1" applyBorder="1" applyAlignment="1">
      <alignment vertical="top" wrapText="1"/>
    </xf>
    <xf numFmtId="165" fontId="0" fillId="8" borderId="21" xfId="0" applyNumberFormat="1" applyFill="1" applyBorder="1" applyAlignment="1">
      <alignment wrapText="1"/>
    </xf>
    <xf numFmtId="165" fontId="0" fillId="8" borderId="5" xfId="0" applyNumberFormat="1" applyFill="1" applyBorder="1"/>
    <xf numFmtId="165" fontId="0" fillId="8" borderId="11" xfId="0" applyNumberFormat="1" applyFill="1" applyBorder="1"/>
    <xf numFmtId="165" fontId="0" fillId="8" borderId="0" xfId="0" applyNumberFormat="1" applyFill="1" applyAlignment="1">
      <alignment wrapText="1"/>
    </xf>
    <xf numFmtId="165" fontId="0" fillId="8" borderId="53" xfId="0" applyNumberFormat="1" applyFill="1" applyBorder="1"/>
    <xf numFmtId="0" fontId="4" fillId="0" borderId="0" xfId="0" applyFont="1" applyAlignment="1">
      <alignment wrapText="1"/>
    </xf>
    <xf numFmtId="0" fontId="0" fillId="3" borderId="23" xfId="0" applyFill="1" applyBorder="1" applyAlignment="1" applyProtection="1">
      <alignment vertical="top" wrapText="1"/>
      <protection locked="0"/>
    </xf>
    <xf numFmtId="0" fontId="0" fillId="3" borderId="17" xfId="0" applyFill="1" applyBorder="1" applyAlignment="1" applyProtection="1">
      <alignment vertical="top" wrapText="1"/>
      <protection locked="0"/>
    </xf>
    <xf numFmtId="0" fontId="0" fillId="3" borderId="18" xfId="0" applyFill="1" applyBorder="1" applyAlignment="1" applyProtection="1">
      <alignment vertical="top" wrapText="1"/>
      <protection locked="0"/>
    </xf>
    <xf numFmtId="0" fontId="0" fillId="3" borderId="2" xfId="0"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0" fillId="3" borderId="38" xfId="0" applyFill="1" applyBorder="1" applyAlignment="1" applyProtection="1">
      <alignment vertical="top" wrapText="1"/>
      <protection locked="0"/>
    </xf>
    <xf numFmtId="1" fontId="0" fillId="3" borderId="9" xfId="0" applyNumberFormat="1" applyFill="1" applyBorder="1" applyAlignment="1" applyProtection="1">
      <alignment vertical="top" wrapText="1"/>
      <protection locked="0"/>
    </xf>
    <xf numFmtId="1" fontId="0" fillId="3" borderId="38" xfId="0" applyNumberFormat="1" applyFill="1" applyBorder="1" applyAlignment="1" applyProtection="1">
      <alignment vertical="top" wrapText="1"/>
      <protection locked="0"/>
    </xf>
    <xf numFmtId="9" fontId="0" fillId="3" borderId="1" xfId="0" applyNumberFormat="1" applyFill="1" applyBorder="1" applyAlignment="1" applyProtection="1">
      <alignment vertical="top" wrapText="1"/>
      <protection locked="0"/>
    </xf>
    <xf numFmtId="1" fontId="0" fillId="3" borderId="1" xfId="0" applyNumberFormat="1" applyFill="1" applyBorder="1" applyAlignment="1" applyProtection="1">
      <alignment vertical="top" wrapText="1"/>
      <protection locked="0"/>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5" xfId="0" applyFont="1" applyFill="1" applyBorder="1" applyAlignment="1">
      <alignment horizontal="left" vertical="top" wrapText="1"/>
    </xf>
    <xf numFmtId="0" fontId="0" fillId="4" borderId="39" xfId="0" applyFill="1" applyBorder="1" applyAlignment="1">
      <alignment horizontal="left" vertical="top" wrapText="1"/>
    </xf>
    <xf numFmtId="0" fontId="0" fillId="0" borderId="40" xfId="0" applyBorder="1" applyAlignment="1">
      <alignment horizontal="left" vertical="top" wrapText="1"/>
    </xf>
    <xf numFmtId="0" fontId="0" fillId="4" borderId="13" xfId="0" applyFill="1" applyBorder="1" applyAlignment="1">
      <alignment horizontal="left" vertical="top" wrapText="1"/>
    </xf>
    <xf numFmtId="0" fontId="0" fillId="0" borderId="15" xfId="0" applyBorder="1" applyAlignment="1">
      <alignment horizontal="left" vertical="top" wrapText="1"/>
    </xf>
    <xf numFmtId="0" fontId="0" fillId="4" borderId="15" xfId="0" applyFill="1" applyBorder="1" applyAlignment="1">
      <alignment horizontal="left" vertical="top" wrapText="1"/>
    </xf>
    <xf numFmtId="0" fontId="0" fillId="4" borderId="40" xfId="0" applyFill="1" applyBorder="1" applyAlignment="1">
      <alignment horizontal="left" vertical="top" wrapText="1"/>
    </xf>
    <xf numFmtId="0" fontId="1" fillId="4" borderId="13" xfId="0" applyFont="1" applyFill="1" applyBorder="1" applyAlignment="1">
      <alignment horizontal="left" vertical="top" wrapText="1"/>
    </xf>
    <xf numFmtId="0" fontId="1" fillId="4" borderId="15" xfId="0" applyFont="1" applyFill="1" applyBorder="1" applyAlignment="1">
      <alignment horizontal="left" vertical="top" wrapText="1"/>
    </xf>
    <xf numFmtId="0" fontId="7" fillId="4" borderId="17" xfId="0" applyFont="1" applyFill="1" applyBorder="1" applyAlignment="1">
      <alignment vertical="top" wrapText="1"/>
    </xf>
    <xf numFmtId="0" fontId="0" fillId="4" borderId="17" xfId="0" applyFill="1" applyBorder="1" applyAlignment="1">
      <alignment vertical="top" wrapText="1"/>
    </xf>
    <xf numFmtId="0" fontId="8" fillId="0" borderId="0" xfId="0" applyFont="1" applyAlignment="1">
      <alignment horizontal="center" vertical="center"/>
    </xf>
    <xf numFmtId="0" fontId="9" fillId="4" borderId="13" xfId="0" applyFont="1" applyFill="1" applyBorder="1" applyAlignment="1">
      <alignment wrapText="1"/>
    </xf>
    <xf numFmtId="0" fontId="11" fillId="4" borderId="15" xfId="0" applyFont="1" applyFill="1" applyBorder="1" applyAlignment="1">
      <alignment wrapText="1"/>
    </xf>
    <xf numFmtId="0" fontId="11" fillId="4" borderId="7" xfId="0" applyFont="1" applyFill="1" applyBorder="1" applyAlignment="1">
      <alignment vertical="top" wrapText="1"/>
    </xf>
    <xf numFmtId="0" fontId="11" fillId="0" borderId="0" xfId="0" applyFont="1" applyAlignment="1">
      <alignment vertical="top" wrapText="1"/>
    </xf>
    <xf numFmtId="0" fontId="11" fillId="4" borderId="13" xfId="0" applyFont="1" applyFill="1" applyBorder="1" applyAlignment="1">
      <alignment horizontal="center" wrapText="1"/>
    </xf>
    <xf numFmtId="0" fontId="11" fillId="4" borderId="14" xfId="0" applyFont="1" applyFill="1" applyBorder="1" applyAlignment="1">
      <alignment horizontal="center" wrapText="1"/>
    </xf>
    <xf numFmtId="0" fontId="11" fillId="4" borderId="15" xfId="0" applyFont="1" applyFill="1" applyBorder="1" applyAlignment="1">
      <alignment horizontal="center" wrapText="1"/>
    </xf>
    <xf numFmtId="0" fontId="0" fillId="4" borderId="23" xfId="0" applyFill="1" applyBorder="1" applyAlignment="1">
      <alignment horizontal="left" vertical="top" wrapText="1"/>
    </xf>
    <xf numFmtId="0" fontId="0" fillId="4" borderId="51" xfId="0" applyFill="1" applyBorder="1" applyAlignment="1">
      <alignment horizontal="left" vertical="top" wrapText="1"/>
    </xf>
    <xf numFmtId="0" fontId="0" fillId="4" borderId="2" xfId="0" applyFill="1" applyBorder="1" applyAlignment="1">
      <alignment vertical="top" wrapText="1"/>
    </xf>
    <xf numFmtId="0" fontId="0" fillId="0" borderId="9" xfId="0" applyBorder="1" applyAlignment="1">
      <alignment vertical="top" wrapText="1"/>
    </xf>
    <xf numFmtId="164" fontId="9" fillId="4" borderId="13" xfId="0" applyNumberFormat="1" applyFont="1" applyFill="1" applyBorder="1" applyAlignment="1">
      <alignment horizontal="left" vertical="top" wrapText="1"/>
    </xf>
    <xf numFmtId="164" fontId="9" fillId="4" borderId="14" xfId="0" applyNumberFormat="1" applyFont="1" applyFill="1" applyBorder="1" applyAlignment="1">
      <alignment horizontal="left" vertical="top" wrapText="1"/>
    </xf>
    <xf numFmtId="164" fontId="9" fillId="4" borderId="15" xfId="0" applyNumberFormat="1" applyFont="1" applyFill="1" applyBorder="1" applyAlignment="1">
      <alignment horizontal="left" vertical="top" wrapText="1"/>
    </xf>
    <xf numFmtId="0" fontId="0" fillId="4" borderId="3" xfId="0" applyFill="1" applyBorder="1" applyAlignment="1">
      <alignment vertical="top" wrapText="1"/>
    </xf>
    <xf numFmtId="0" fontId="0" fillId="0" borderId="3" xfId="0" applyBorder="1" applyAlignment="1">
      <alignment vertical="top"/>
    </xf>
    <xf numFmtId="0" fontId="0" fillId="4" borderId="1" xfId="0" applyFill="1" applyBorder="1" applyAlignment="1">
      <alignment vertical="top" wrapText="1"/>
    </xf>
    <xf numFmtId="0" fontId="0" fillId="0" borderId="1" xfId="0" applyBorder="1" applyAlignment="1">
      <alignment vertical="top" wrapText="1"/>
    </xf>
    <xf numFmtId="9" fontId="0" fillId="4" borderId="1" xfId="0" applyNumberFormat="1" applyFill="1" applyBorder="1" applyAlignment="1">
      <alignment vertical="top" wrapText="1"/>
    </xf>
    <xf numFmtId="0" fontId="0" fillId="0" borderId="1" xfId="0" applyBorder="1" applyAlignment="1">
      <alignment vertical="top"/>
    </xf>
    <xf numFmtId="164" fontId="0" fillId="4" borderId="3" xfId="0" applyNumberFormat="1" applyFill="1" applyBorder="1" applyAlignment="1">
      <alignment vertical="top" wrapText="1"/>
    </xf>
    <xf numFmtId="0" fontId="0" fillId="0" borderId="9" xfId="0" applyBorder="1" applyAlignment="1">
      <alignment vertical="top"/>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0" fontId="9" fillId="4" borderId="15" xfId="0" applyFont="1" applyFill="1" applyBorder="1" applyAlignment="1">
      <alignment horizontal="center" wrapText="1"/>
    </xf>
    <xf numFmtId="0" fontId="0" fillId="4" borderId="3" xfId="0" applyFill="1" applyBorder="1" applyAlignment="1">
      <alignment horizontal="left" vertical="top" wrapText="1"/>
    </xf>
    <xf numFmtId="0" fontId="0" fillId="4" borderId="9" xfId="0" applyFill="1" applyBorder="1" applyAlignment="1">
      <alignment horizontal="left" vertical="top" wrapText="1"/>
    </xf>
    <xf numFmtId="0" fontId="2" fillId="4" borderId="3" xfId="0" applyFont="1" applyFill="1" applyBorder="1" applyAlignment="1">
      <alignment horizontal="left" vertical="center" wrapText="1"/>
    </xf>
    <xf numFmtId="0" fontId="11" fillId="4" borderId="13" xfId="0" applyFont="1" applyFill="1" applyBorder="1" applyAlignment="1">
      <alignment horizontal="left" wrapText="1"/>
    </xf>
    <xf numFmtId="0" fontId="11" fillId="4" borderId="14" xfId="0" applyFont="1" applyFill="1" applyBorder="1" applyAlignment="1">
      <alignment horizontal="left" wrapText="1"/>
    </xf>
    <xf numFmtId="0" fontId="11" fillId="4" borderId="15" xfId="0" applyFont="1" applyFill="1" applyBorder="1" applyAlignment="1">
      <alignment horizontal="left" wrapText="1"/>
    </xf>
    <xf numFmtId="0" fontId="0" fillId="17" borderId="20" xfId="0" applyFill="1" applyBorder="1" applyAlignment="1">
      <alignment horizontal="center" vertical="top" wrapText="1"/>
    </xf>
    <xf numFmtId="0" fontId="0" fillId="17" borderId="21" xfId="0" applyFill="1" applyBorder="1" applyAlignment="1">
      <alignment horizontal="center" vertical="top" wrapText="1"/>
    </xf>
    <xf numFmtId="6" fontId="2" fillId="7" borderId="20" xfId="0" applyNumberFormat="1" applyFont="1" applyFill="1" applyBorder="1" applyAlignment="1" applyProtection="1">
      <alignment horizontal="center" vertical="top" wrapText="1"/>
      <protection locked="0"/>
    </xf>
    <xf numFmtId="0" fontId="2" fillId="7" borderId="21" xfId="0" applyFont="1" applyFill="1" applyBorder="1" applyAlignment="1" applyProtection="1">
      <alignment horizontal="center" vertical="top" wrapText="1"/>
      <protection locked="0"/>
    </xf>
    <xf numFmtId="0" fontId="0" fillId="17" borderId="2" xfId="0" applyFill="1" applyBorder="1" applyAlignment="1">
      <alignment vertical="top" wrapText="1"/>
    </xf>
    <xf numFmtId="0" fontId="0" fillId="17" borderId="9" xfId="0" applyFill="1" applyBorder="1" applyAlignment="1">
      <alignment vertical="top" wrapText="1"/>
    </xf>
    <xf numFmtId="0" fontId="9" fillId="17" borderId="11" xfId="0" applyFont="1" applyFill="1" applyBorder="1" applyAlignment="1">
      <alignment horizontal="left" vertical="top" wrapText="1"/>
    </xf>
    <xf numFmtId="9" fontId="0" fillId="17" borderId="26" xfId="0" applyNumberFormat="1" applyFill="1" applyBorder="1" applyAlignment="1">
      <alignment vertical="top" wrapText="1"/>
    </xf>
    <xf numFmtId="0" fontId="0" fillId="17" borderId="1" xfId="0" applyFill="1" applyBorder="1" applyAlignment="1">
      <alignment vertical="top"/>
    </xf>
    <xf numFmtId="0" fontId="2" fillId="10" borderId="20" xfId="0" applyFont="1" applyFill="1" applyBorder="1" applyAlignment="1">
      <alignment horizontal="center" vertical="top" wrapText="1"/>
    </xf>
    <xf numFmtId="0" fontId="2" fillId="10" borderId="21" xfId="0" applyFont="1" applyFill="1" applyBorder="1" applyAlignment="1">
      <alignment horizontal="center" vertical="top" wrapText="1"/>
    </xf>
    <xf numFmtId="0" fontId="2" fillId="10" borderId="28" xfId="0" applyFont="1" applyFill="1" applyBorder="1" applyAlignment="1">
      <alignment horizontal="center" vertical="top" wrapText="1"/>
    </xf>
    <xf numFmtId="0" fontId="2" fillId="10" borderId="48" xfId="0" applyFont="1" applyFill="1" applyBorder="1" applyAlignment="1">
      <alignment horizontal="center" vertical="top" wrapText="1"/>
    </xf>
    <xf numFmtId="0" fontId="2" fillId="10" borderId="53" xfId="0" applyFont="1" applyFill="1" applyBorder="1" applyAlignment="1">
      <alignment horizontal="center" vertical="top" wrapText="1"/>
    </xf>
    <xf numFmtId="0" fontId="2" fillId="10" borderId="47" xfId="0" applyFont="1" applyFill="1" applyBorder="1" applyAlignment="1">
      <alignment horizontal="center" vertical="top" wrapText="1"/>
    </xf>
    <xf numFmtId="0" fontId="2" fillId="2" borderId="42"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4" xfId="0" applyFont="1" applyFill="1" applyBorder="1" applyAlignment="1">
      <alignment horizontal="center" vertical="top" wrapText="1"/>
    </xf>
    <xf numFmtId="0" fontId="0" fillId="17" borderId="13" xfId="0" applyFill="1" applyBorder="1" applyAlignment="1">
      <alignment horizontal="center" vertical="top" wrapText="1"/>
    </xf>
    <xf numFmtId="0" fontId="0" fillId="17" borderId="14" xfId="0" applyFill="1" applyBorder="1" applyAlignment="1">
      <alignment horizontal="center" vertical="top" wrapText="1"/>
    </xf>
    <xf numFmtId="164" fontId="9" fillId="17" borderId="5" xfId="0" applyNumberFormat="1" applyFont="1" applyFill="1" applyBorder="1" applyAlignment="1">
      <alignment horizontal="left" vertical="top" wrapText="1"/>
    </xf>
    <xf numFmtId="164" fontId="9" fillId="17" borderId="6" xfId="0" applyNumberFormat="1" applyFont="1" applyFill="1" applyBorder="1" applyAlignment="1">
      <alignment horizontal="left" vertical="top" wrapText="1"/>
    </xf>
    <xf numFmtId="0" fontId="7" fillId="17" borderId="21" xfId="0" applyFont="1" applyFill="1" applyBorder="1" applyAlignment="1">
      <alignment vertical="top" wrapText="1"/>
    </xf>
    <xf numFmtId="0" fontId="0" fillId="17" borderId="52" xfId="0" applyFill="1" applyBorder="1" applyAlignment="1">
      <alignment vertical="top" wrapText="1"/>
    </xf>
    <xf numFmtId="0" fontId="0" fillId="17" borderId="35" xfId="0" applyFill="1" applyBorder="1" applyAlignment="1">
      <alignment horizontal="left" vertical="top" wrapText="1"/>
    </xf>
    <xf numFmtId="0" fontId="0" fillId="17" borderId="32" xfId="0" applyFill="1" applyBorder="1" applyAlignment="1">
      <alignment horizontal="left" vertical="top" wrapText="1"/>
    </xf>
    <xf numFmtId="0" fontId="0" fillId="17" borderId="41" xfId="0" applyFill="1" applyBorder="1" applyAlignment="1">
      <alignment horizontal="left" vertical="top" wrapText="1"/>
    </xf>
    <xf numFmtId="0" fontId="0" fillId="17" borderId="34" xfId="0" applyFill="1" applyBorder="1" applyAlignment="1">
      <alignment horizontal="left" vertical="top" wrapText="1"/>
    </xf>
    <xf numFmtId="0" fontId="0" fillId="17" borderId="2" xfId="0" applyFill="1" applyBorder="1" applyAlignment="1">
      <alignment horizontal="left" vertical="top" wrapText="1"/>
    </xf>
    <xf numFmtId="0" fontId="0" fillId="17" borderId="9" xfId="0" applyFill="1" applyBorder="1" applyAlignment="1">
      <alignment horizontal="left" vertical="top" wrapText="1"/>
    </xf>
    <xf numFmtId="0" fontId="2" fillId="7" borderId="4" xfId="0" applyFont="1" applyFill="1" applyBorder="1" applyAlignment="1">
      <alignment horizontal="center" vertical="top" wrapText="1"/>
    </xf>
    <xf numFmtId="0" fontId="2" fillId="7" borderId="6" xfId="0" applyFont="1" applyFill="1" applyBorder="1" applyAlignment="1">
      <alignment horizontal="center" vertical="top" wrapText="1"/>
    </xf>
    <xf numFmtId="0" fontId="2" fillId="7" borderId="10" xfId="0" applyFont="1" applyFill="1" applyBorder="1" applyAlignment="1">
      <alignment horizontal="center" vertical="top" wrapText="1"/>
    </xf>
    <xf numFmtId="0" fontId="2" fillId="7" borderId="12" xfId="0" applyFont="1" applyFill="1" applyBorder="1" applyAlignment="1">
      <alignment horizontal="center" vertical="top" wrapText="1"/>
    </xf>
    <xf numFmtId="0" fontId="13" fillId="12" borderId="21" xfId="0" applyFont="1" applyFill="1" applyBorder="1" applyAlignment="1">
      <alignment horizontal="center" vertical="center" textRotation="90" wrapText="1"/>
    </xf>
    <xf numFmtId="0" fontId="13" fillId="12" borderId="53" xfId="0" applyFont="1" applyFill="1" applyBorder="1" applyAlignment="1">
      <alignment horizontal="center" vertical="center" textRotation="90" wrapText="1"/>
    </xf>
    <xf numFmtId="0" fontId="16" fillId="9" borderId="16" xfId="0" applyFont="1" applyFill="1" applyBorder="1" applyAlignment="1">
      <alignment horizontal="center" vertical="top" wrapText="1"/>
    </xf>
    <xf numFmtId="0" fontId="16" fillId="9" borderId="17" xfId="0" applyFont="1" applyFill="1" applyBorder="1" applyAlignment="1">
      <alignment horizontal="center" vertical="top" wrapText="1"/>
    </xf>
    <xf numFmtId="0" fontId="16" fillId="9" borderId="18" xfId="0" applyFont="1" applyFill="1" applyBorder="1" applyAlignment="1">
      <alignment horizontal="center" vertical="top" wrapText="1"/>
    </xf>
    <xf numFmtId="0" fontId="0" fillId="17" borderId="7" xfId="0" applyFill="1" applyBorder="1" applyAlignment="1">
      <alignment vertical="top" wrapText="1"/>
    </xf>
    <xf numFmtId="0" fontId="0" fillId="17" borderId="7" xfId="0" applyFill="1" applyBorder="1" applyAlignment="1">
      <alignment vertical="top"/>
    </xf>
    <xf numFmtId="0" fontId="0" fillId="17" borderId="68" xfId="0" applyFill="1" applyBorder="1" applyAlignment="1">
      <alignment horizontal="center" vertical="top" wrapText="1"/>
    </xf>
    <xf numFmtId="0" fontId="0" fillId="17" borderId="32" xfId="0" applyFill="1" applyBorder="1" applyAlignment="1">
      <alignment horizontal="center" vertical="top" wrapText="1"/>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18" xfId="0" applyFont="1" applyFill="1" applyBorder="1" applyAlignment="1">
      <alignment horizontal="center" vertical="center"/>
    </xf>
    <xf numFmtId="0" fontId="13" fillId="12" borderId="52" xfId="0" applyFont="1" applyFill="1" applyBorder="1" applyAlignment="1">
      <alignment horizontal="center" vertical="center" textRotation="90" wrapText="1"/>
    </xf>
    <xf numFmtId="0" fontId="13" fillId="12" borderId="54" xfId="0" applyFont="1" applyFill="1" applyBorder="1" applyAlignment="1">
      <alignment horizontal="center" vertical="center" textRotation="90" wrapText="1"/>
    </xf>
    <xf numFmtId="0" fontId="13" fillId="12" borderId="49" xfId="0" applyFont="1" applyFill="1" applyBorder="1" applyAlignment="1">
      <alignment horizontal="center" vertical="center" textRotation="90" wrapText="1"/>
    </xf>
    <xf numFmtId="0" fontId="13" fillId="12" borderId="36" xfId="0" applyFont="1" applyFill="1" applyBorder="1" applyAlignment="1">
      <alignment horizontal="center" vertical="center" textRotation="90" wrapText="1"/>
    </xf>
  </cellXfs>
  <cellStyles count="3">
    <cellStyle name="Controlecel" xfId="1" builtinId="23"/>
    <cellStyle name="Standaard" xfId="0" builtinId="0"/>
    <cellStyle name="Valuta 2" xfId="2" xr:uid="{AF78B2F7-396F-4D58-B821-20B78BEF107A}"/>
  </cellStyles>
  <dxfs count="32">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ont>
        <color theme="1"/>
      </font>
      <fill>
        <patternFill>
          <bgColor theme="6" tint="0.39994506668294322"/>
        </patternFill>
      </fill>
    </dxf>
    <dxf>
      <font>
        <color theme="1"/>
      </font>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ill>
        <patternFill>
          <bgColor theme="6" tint="0.39994506668294322"/>
        </patternFill>
      </fill>
    </dxf>
    <dxf>
      <fill>
        <patternFill>
          <bgColor rgb="FFEA3A36"/>
        </patternFill>
      </fill>
    </dxf>
    <dxf>
      <font>
        <color theme="1"/>
      </font>
      <fill>
        <patternFill>
          <bgColor theme="6" tint="0.39994506668294322"/>
        </patternFill>
      </fill>
    </dxf>
    <dxf>
      <font>
        <color theme="1"/>
      </font>
    </dxf>
  </dxfs>
  <tableStyles count="0" defaultTableStyle="TableStyleMedium2" defaultPivotStyle="PivotStyleMedium9"/>
  <colors>
    <mruColors>
      <color rgb="FFEA3A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X76"/>
  <sheetViews>
    <sheetView zoomScale="70" zoomScaleNormal="70" workbookViewId="0">
      <selection activeCell="E70" sqref="E70"/>
    </sheetView>
  </sheetViews>
  <sheetFormatPr defaultColWidth="9.140625" defaultRowHeight="15" x14ac:dyDescent="0.25"/>
  <cols>
    <col min="1" max="1" width="11.42578125" style="1" customWidth="1"/>
    <col min="2" max="2" width="53.5703125" style="7" customWidth="1"/>
    <col min="3" max="3" width="49.5703125" style="7" customWidth="1"/>
    <col min="4" max="4" width="14.85546875" style="2" customWidth="1"/>
    <col min="5" max="5" width="17.85546875" style="6" customWidth="1"/>
    <col min="6" max="9" width="8.28515625" style="3" customWidth="1"/>
    <col min="10" max="10" width="8.28515625" style="4" customWidth="1"/>
    <col min="11" max="11" width="11.5703125" style="5" customWidth="1"/>
    <col min="12" max="12" width="13.28515625" style="12" customWidth="1"/>
    <col min="13" max="13" width="13.28515625" style="16" customWidth="1"/>
    <col min="14" max="14" width="8" style="1" hidden="1" customWidth="1"/>
    <col min="15" max="15" width="7.85546875" style="1" hidden="1" customWidth="1"/>
    <col min="16" max="16" width="0" style="1" hidden="1" customWidth="1"/>
    <col min="17" max="17" width="17.85546875" style="1" hidden="1" customWidth="1"/>
    <col min="18" max="18" width="7.85546875" style="1" hidden="1" customWidth="1"/>
    <col min="19" max="20" width="0" style="1" hidden="1" customWidth="1"/>
    <col min="21" max="16384" width="9.140625" style="1"/>
  </cols>
  <sheetData>
    <row r="1" spans="1:24" ht="30.75" customHeight="1" thickBot="1" x14ac:dyDescent="0.3">
      <c r="A1" s="24"/>
      <c r="B1" s="410" t="s">
        <v>0</v>
      </c>
      <c r="C1" s="411"/>
      <c r="D1" s="25" t="s">
        <v>1</v>
      </c>
      <c r="E1" s="389"/>
      <c r="F1" s="420" t="s">
        <v>2</v>
      </c>
      <c r="G1" s="421"/>
      <c r="H1" s="390"/>
      <c r="I1" s="390"/>
      <c r="J1" s="141" t="s">
        <v>3</v>
      </c>
      <c r="K1" s="390"/>
      <c r="L1" s="390"/>
      <c r="M1" s="391"/>
      <c r="N1" s="412"/>
      <c r="O1" s="412"/>
    </row>
    <row r="2" spans="1:24" x14ac:dyDescent="0.25">
      <c r="A2" s="381"/>
      <c r="B2" s="440" t="s">
        <v>4</v>
      </c>
      <c r="C2" s="438" t="s">
        <v>5</v>
      </c>
      <c r="D2" s="26"/>
      <c r="E2" s="415" t="s">
        <v>6</v>
      </c>
      <c r="F2" s="416"/>
      <c r="G2" s="416"/>
      <c r="H2" s="416"/>
      <c r="I2" s="416"/>
      <c r="J2" s="416"/>
      <c r="K2" s="70" t="s">
        <v>7</v>
      </c>
      <c r="L2" s="27" t="s">
        <v>8</v>
      </c>
      <c r="M2" s="28" t="s">
        <v>9</v>
      </c>
      <c r="N2" s="11"/>
      <c r="O2" s="11"/>
    </row>
    <row r="3" spans="1:24" ht="14.45" customHeight="1" x14ac:dyDescent="0.25">
      <c r="A3" s="381"/>
      <c r="B3" s="440"/>
      <c r="C3" s="438"/>
      <c r="D3" s="139"/>
      <c r="E3" s="417"/>
      <c r="F3" s="418"/>
      <c r="G3" s="418"/>
      <c r="H3" s="418"/>
      <c r="I3" s="418"/>
      <c r="J3" s="419"/>
      <c r="K3" s="44" t="s">
        <v>10</v>
      </c>
      <c r="L3" s="138" t="s">
        <v>11</v>
      </c>
      <c r="M3" s="29">
        <v>44834</v>
      </c>
      <c r="N3" s="11"/>
      <c r="O3" s="11"/>
    </row>
    <row r="4" spans="1:24" ht="48.75" customHeight="1" x14ac:dyDescent="0.25">
      <c r="A4" s="30"/>
      <c r="B4" s="139"/>
      <c r="C4" s="439"/>
      <c r="D4" s="135"/>
      <c r="E4" s="441" t="s">
        <v>12</v>
      </c>
      <c r="F4" s="442"/>
      <c r="G4" s="442"/>
      <c r="H4" s="442"/>
      <c r="I4" s="442"/>
      <c r="J4" s="443"/>
      <c r="K4" s="413"/>
      <c r="L4" s="414"/>
      <c r="M4" s="135"/>
      <c r="N4" s="11"/>
      <c r="O4" s="11"/>
    </row>
    <row r="5" spans="1:24" ht="21.75" customHeight="1" x14ac:dyDescent="0.25">
      <c r="A5" s="381"/>
      <c r="B5" s="131"/>
      <c r="C5" s="61"/>
      <c r="D5" s="135" t="s">
        <v>13</v>
      </c>
      <c r="E5" s="435" t="s">
        <v>14</v>
      </c>
      <c r="F5" s="436"/>
      <c r="G5" s="436"/>
      <c r="H5" s="436"/>
      <c r="I5" s="436"/>
      <c r="J5" s="437"/>
      <c r="K5" s="435" t="s">
        <v>15</v>
      </c>
      <c r="L5" s="437"/>
      <c r="M5" s="135"/>
      <c r="N5" s="11"/>
      <c r="O5" s="11"/>
    </row>
    <row r="6" spans="1:24" ht="30.75" thickBot="1" x14ac:dyDescent="0.3">
      <c r="A6" s="381"/>
      <c r="B6" s="131" t="s">
        <v>16</v>
      </c>
      <c r="C6" s="131" t="s">
        <v>17</v>
      </c>
      <c r="D6" s="132" t="s">
        <v>18</v>
      </c>
      <c r="E6" s="133" t="s">
        <v>19</v>
      </c>
      <c r="F6" s="134">
        <v>1</v>
      </c>
      <c r="G6" s="134">
        <v>0.75</v>
      </c>
      <c r="H6" s="134">
        <v>0.5</v>
      </c>
      <c r="I6" s="134">
        <v>0.25</v>
      </c>
      <c r="J6" s="134">
        <v>0</v>
      </c>
      <c r="K6" s="136" t="s">
        <v>20</v>
      </c>
      <c r="L6" s="136">
        <f>0.4*3000000</f>
        <v>1200000</v>
      </c>
      <c r="M6" s="137"/>
      <c r="N6" s="9"/>
      <c r="O6" s="9"/>
      <c r="P6" s="11"/>
      <c r="Q6" s="11"/>
      <c r="R6" s="11"/>
    </row>
    <row r="7" spans="1:24" x14ac:dyDescent="0.25">
      <c r="A7" s="96" t="s">
        <v>21</v>
      </c>
      <c r="B7" s="97" t="s">
        <v>22</v>
      </c>
      <c r="C7" s="97"/>
      <c r="D7" s="98"/>
      <c r="E7" s="94"/>
      <c r="F7" s="99"/>
      <c r="G7" s="99"/>
      <c r="H7" s="99"/>
      <c r="I7" s="99"/>
      <c r="J7" s="100"/>
      <c r="K7" s="101" t="s">
        <v>23</v>
      </c>
      <c r="L7" s="102">
        <f>1/4*$L$6</f>
        <v>300000</v>
      </c>
      <c r="M7" s="103"/>
      <c r="N7" s="11"/>
      <c r="O7" s="11"/>
      <c r="P7" s="11"/>
      <c r="Q7" s="11"/>
      <c r="R7" s="11"/>
    </row>
    <row r="8" spans="1:24" x14ac:dyDescent="0.25">
      <c r="A8" s="104" t="s">
        <v>24</v>
      </c>
      <c r="B8" s="45" t="s">
        <v>25</v>
      </c>
      <c r="C8" s="46"/>
      <c r="D8" s="382"/>
      <c r="E8" s="34"/>
      <c r="F8" s="35"/>
      <c r="G8" s="35"/>
      <c r="H8" s="35"/>
      <c r="I8" s="35"/>
      <c r="J8" s="36"/>
      <c r="K8" s="37"/>
      <c r="L8" s="38"/>
      <c r="M8" s="109"/>
      <c r="N8" s="11"/>
      <c r="O8" s="11"/>
      <c r="P8" s="14"/>
      <c r="Q8" s="11"/>
      <c r="R8" s="13"/>
    </row>
    <row r="9" spans="1:24" ht="45" customHeight="1" thickBot="1" x14ac:dyDescent="0.3">
      <c r="A9" s="105"/>
      <c r="B9" s="39" t="s">
        <v>26</v>
      </c>
      <c r="C9" s="39" t="s">
        <v>27</v>
      </c>
      <c r="D9" s="381" t="s">
        <v>28</v>
      </c>
      <c r="E9" s="47" t="s">
        <v>29</v>
      </c>
      <c r="F9" s="142" t="s">
        <v>30</v>
      </c>
      <c r="G9" s="142" t="s">
        <v>31</v>
      </c>
      <c r="H9" s="142" t="s">
        <v>32</v>
      </c>
      <c r="I9" s="142" t="s">
        <v>33</v>
      </c>
      <c r="J9" s="142" t="s">
        <v>34</v>
      </c>
      <c r="K9" s="380">
        <f>1/6*$L$7</f>
        <v>50000</v>
      </c>
      <c r="L9" s="38"/>
      <c r="M9" s="106"/>
      <c r="N9" s="11"/>
      <c r="O9" s="10"/>
      <c r="P9" s="11"/>
      <c r="Q9" s="11"/>
      <c r="R9" s="11"/>
      <c r="X9" s="140"/>
    </row>
    <row r="10" spans="1:24" ht="16.5" customHeight="1" thickTop="1" thickBot="1" x14ac:dyDescent="0.3">
      <c r="A10" s="105"/>
      <c r="B10" s="48"/>
      <c r="C10" s="48"/>
      <c r="D10" s="143" t="s">
        <v>19</v>
      </c>
      <c r="E10" s="49">
        <f>SUM(((F10*$F$6*K9)))+(G10*$G$6*K9)+(H10*$H$6*K9)+(I10*$I$6*K9)+(J10*$J$6*K9)</f>
        <v>0</v>
      </c>
      <c r="F10" s="392"/>
      <c r="G10" s="392">
        <v>0</v>
      </c>
      <c r="H10" s="392">
        <v>0</v>
      </c>
      <c r="I10" s="392">
        <v>0</v>
      </c>
      <c r="J10" s="392">
        <v>0</v>
      </c>
      <c r="K10" s="404" t="str">
        <f t="shared" ref="K10" si="0">IF(P10=1,Q10, R10)</f>
        <v>NIET GOED INGEVULD</v>
      </c>
      <c r="L10" s="405"/>
      <c r="M10" s="110"/>
      <c r="N10" s="11"/>
      <c r="O10" s="10"/>
      <c r="P10" s="21">
        <f>SUM(F10:J10)</f>
        <v>0</v>
      </c>
      <c r="Q10" s="22" t="s">
        <v>35</v>
      </c>
      <c r="R10" s="20" t="s">
        <v>36</v>
      </c>
      <c r="S10"/>
    </row>
    <row r="11" spans="1:24" ht="30" customHeight="1" thickTop="1" x14ac:dyDescent="0.25">
      <c r="A11" s="107"/>
      <c r="B11" s="42"/>
      <c r="C11" s="42"/>
      <c r="D11" s="95"/>
      <c r="E11" s="424" t="s">
        <v>37</v>
      </c>
      <c r="F11" s="425"/>
      <c r="G11" s="425"/>
      <c r="H11" s="425"/>
      <c r="I11" s="425"/>
      <c r="J11" s="426"/>
      <c r="K11" s="50"/>
      <c r="L11" s="51"/>
      <c r="M11" s="106"/>
      <c r="N11" s="11"/>
      <c r="O11" s="10"/>
      <c r="P11" s="11"/>
      <c r="Q11" s="11"/>
      <c r="R11" s="11"/>
    </row>
    <row r="12" spans="1:24" x14ac:dyDescent="0.25">
      <c r="A12" s="105" t="s">
        <v>38</v>
      </c>
      <c r="B12" s="45" t="s">
        <v>39</v>
      </c>
      <c r="C12" s="39"/>
      <c r="D12" s="381"/>
      <c r="E12" s="156"/>
      <c r="F12" s="53"/>
      <c r="G12" s="53"/>
      <c r="H12" s="53"/>
      <c r="I12" s="53"/>
      <c r="J12" s="54"/>
      <c r="K12" s="380"/>
      <c r="L12" s="55"/>
      <c r="M12" s="109"/>
      <c r="N12" s="11"/>
      <c r="O12" s="10"/>
      <c r="P12" s="11"/>
      <c r="Q12" s="11"/>
      <c r="R12" s="11"/>
    </row>
    <row r="13" spans="1:24" ht="82.5" customHeight="1" thickBot="1" x14ac:dyDescent="0.3">
      <c r="A13" s="105"/>
      <c r="B13" s="39" t="s">
        <v>26</v>
      </c>
      <c r="C13" s="39" t="s">
        <v>40</v>
      </c>
      <c r="D13" s="381" t="s">
        <v>28</v>
      </c>
      <c r="E13" s="47" t="s">
        <v>29</v>
      </c>
      <c r="F13" s="142" t="s">
        <v>30</v>
      </c>
      <c r="G13" s="142" t="s">
        <v>31</v>
      </c>
      <c r="H13" s="142" t="s">
        <v>32</v>
      </c>
      <c r="I13" s="142" t="s">
        <v>33</v>
      </c>
      <c r="J13" s="142" t="s">
        <v>34</v>
      </c>
      <c r="K13" s="380">
        <f>1/6*$L$7</f>
        <v>50000</v>
      </c>
      <c r="L13" s="38"/>
      <c r="M13" s="106"/>
      <c r="N13" s="11"/>
      <c r="O13" s="10"/>
      <c r="P13" s="11"/>
      <c r="Q13" s="11"/>
      <c r="R13" s="11"/>
    </row>
    <row r="14" spans="1:24" ht="16.5" customHeight="1" thickTop="1" thickBot="1" x14ac:dyDescent="0.3">
      <c r="A14" s="107"/>
      <c r="B14" s="62"/>
      <c r="C14" s="62"/>
      <c r="D14" s="144" t="s">
        <v>19</v>
      </c>
      <c r="E14" s="43">
        <f>SUM(((F14*$F$6*K13)))+(G14*$G$6*K13)+(H14*$H$6*K13)+(I14*$I$6*K13)+(J14*$J$6*K13)</f>
        <v>0</v>
      </c>
      <c r="F14" s="393">
        <v>0</v>
      </c>
      <c r="G14" s="393">
        <v>0</v>
      </c>
      <c r="H14" s="393">
        <v>0</v>
      </c>
      <c r="I14" s="393">
        <v>0</v>
      </c>
      <c r="J14" s="393">
        <v>0</v>
      </c>
      <c r="K14" s="404" t="str">
        <f t="shared" ref="K14" si="1">IF(P14=1,Q14, R14)</f>
        <v>NIET GOED INGEVULD</v>
      </c>
      <c r="L14" s="406"/>
      <c r="M14" s="108"/>
      <c r="N14" s="11"/>
      <c r="O14" s="10"/>
      <c r="P14" s="21">
        <f>SUM(F14:J14)</f>
        <v>0</v>
      </c>
      <c r="Q14" s="22" t="s">
        <v>35</v>
      </c>
      <c r="R14" s="20" t="s">
        <v>36</v>
      </c>
      <c r="S14"/>
    </row>
    <row r="15" spans="1:24" ht="15.75" thickTop="1" x14ac:dyDescent="0.25">
      <c r="A15" s="105" t="s">
        <v>41</v>
      </c>
      <c r="B15" s="52" t="s">
        <v>42</v>
      </c>
      <c r="C15" s="39"/>
      <c r="D15" s="381"/>
      <c r="E15" s="156"/>
      <c r="F15" s="53"/>
      <c r="G15" s="53"/>
      <c r="H15" s="53"/>
      <c r="I15" s="53"/>
      <c r="J15" s="54"/>
      <c r="K15" s="380"/>
      <c r="L15" s="38"/>
      <c r="M15" s="106"/>
      <c r="N15" s="11"/>
      <c r="O15" s="10"/>
      <c r="P15" s="11"/>
      <c r="Q15" s="11"/>
      <c r="R15" s="11"/>
    </row>
    <row r="16" spans="1:24" ht="82.5" customHeight="1" thickBot="1" x14ac:dyDescent="0.3">
      <c r="A16" s="105"/>
      <c r="B16" s="39" t="s">
        <v>43</v>
      </c>
      <c r="C16" s="39" t="s">
        <v>44</v>
      </c>
      <c r="D16" s="381" t="s">
        <v>28</v>
      </c>
      <c r="E16" s="47" t="s">
        <v>29</v>
      </c>
      <c r="F16" s="142" t="s">
        <v>30</v>
      </c>
      <c r="G16" s="142" t="s">
        <v>31</v>
      </c>
      <c r="H16" s="142" t="s">
        <v>32</v>
      </c>
      <c r="I16" s="142" t="s">
        <v>33</v>
      </c>
      <c r="J16" s="142" t="s">
        <v>34</v>
      </c>
      <c r="K16" s="380">
        <f>2/6*$L$7</f>
        <v>100000</v>
      </c>
      <c r="L16" s="38"/>
      <c r="M16" s="106"/>
      <c r="N16" s="11"/>
      <c r="O16" s="10"/>
      <c r="P16" s="11"/>
      <c r="Q16" s="11"/>
      <c r="R16" s="11"/>
    </row>
    <row r="17" spans="1:19" ht="16.5" customHeight="1" thickTop="1" thickBot="1" x14ac:dyDescent="0.3">
      <c r="A17" s="107"/>
      <c r="B17" s="62"/>
      <c r="C17" s="62"/>
      <c r="D17" s="144" t="s">
        <v>19</v>
      </c>
      <c r="E17" s="43">
        <f>SUM(((F17*$F$6*K16)))+(G17*$G$6*K16)+(H17*$H$6*K16)+(I17*$I$6*K16)+(J17*$J$6*K16)</f>
        <v>0</v>
      </c>
      <c r="F17" s="393">
        <v>0</v>
      </c>
      <c r="G17" s="393">
        <v>0</v>
      </c>
      <c r="H17" s="393">
        <v>0</v>
      </c>
      <c r="I17" s="393">
        <v>0</v>
      </c>
      <c r="J17" s="393">
        <v>0</v>
      </c>
      <c r="K17" s="404" t="str">
        <f t="shared" ref="K17" si="2">IF(P17=1,Q17, R17)</f>
        <v>NIET GOED INGEVULD</v>
      </c>
      <c r="L17" s="406"/>
      <c r="M17" s="108"/>
      <c r="N17" s="11"/>
      <c r="O17" s="10"/>
      <c r="P17" s="21">
        <f>SUM(F17:J17)</f>
        <v>0</v>
      </c>
      <c r="Q17" s="22" t="s">
        <v>35</v>
      </c>
      <c r="R17" s="20" t="s">
        <v>36</v>
      </c>
      <c r="S17"/>
    </row>
    <row r="18" spans="1:19" ht="15.75" thickTop="1" x14ac:dyDescent="0.25">
      <c r="A18" s="105" t="s">
        <v>45</v>
      </c>
      <c r="B18" s="52" t="s">
        <v>46</v>
      </c>
      <c r="C18" s="39"/>
      <c r="D18" s="381"/>
      <c r="E18" s="156"/>
      <c r="F18" s="53"/>
      <c r="G18" s="53"/>
      <c r="H18" s="53"/>
      <c r="I18" s="53"/>
      <c r="J18" s="54"/>
      <c r="K18" s="380"/>
      <c r="L18" s="38"/>
      <c r="M18" s="106"/>
      <c r="N18" s="11"/>
      <c r="O18" s="10"/>
      <c r="P18" s="11"/>
      <c r="Q18" s="11"/>
      <c r="R18" s="11"/>
    </row>
    <row r="19" spans="1:19" ht="82.5" customHeight="1" thickBot="1" x14ac:dyDescent="0.3">
      <c r="A19" s="105"/>
      <c r="B19" s="39" t="s">
        <v>47</v>
      </c>
      <c r="C19" s="39" t="s">
        <v>48</v>
      </c>
      <c r="D19" s="381" t="s">
        <v>28</v>
      </c>
      <c r="E19" s="47" t="s">
        <v>29</v>
      </c>
      <c r="F19" s="142" t="s">
        <v>30</v>
      </c>
      <c r="G19" s="142" t="s">
        <v>31</v>
      </c>
      <c r="H19" s="142" t="s">
        <v>32</v>
      </c>
      <c r="I19" s="142" t="s">
        <v>33</v>
      </c>
      <c r="J19" s="142" t="s">
        <v>34</v>
      </c>
      <c r="K19" s="380">
        <f>2/6*$L$7</f>
        <v>100000</v>
      </c>
      <c r="L19" s="38"/>
      <c r="M19" s="106"/>
      <c r="N19" s="11"/>
      <c r="O19" s="10"/>
      <c r="P19" s="11"/>
      <c r="Q19" s="11"/>
      <c r="R19" s="11"/>
    </row>
    <row r="20" spans="1:19" ht="16.5" customHeight="1" thickTop="1" thickBot="1" x14ac:dyDescent="0.3">
      <c r="A20" s="111"/>
      <c r="B20" s="112"/>
      <c r="C20" s="112"/>
      <c r="D20" s="145" t="s">
        <v>19</v>
      </c>
      <c r="E20" s="113">
        <f>SUM(((F20*$F$6*K19)))+(G20*$G$6*K19)+(H20*$H$6*K19)+(I20*$I$6*K19)+(J20*$J$6*K19)</f>
        <v>0</v>
      </c>
      <c r="F20" s="394">
        <v>0</v>
      </c>
      <c r="G20" s="394">
        <v>0</v>
      </c>
      <c r="H20" s="394">
        <v>0</v>
      </c>
      <c r="I20" s="394">
        <v>0</v>
      </c>
      <c r="J20" s="394">
        <v>0</v>
      </c>
      <c r="K20" s="402" t="str">
        <f t="shared" ref="K20" si="3">IF(P20=1,Q20, R20)</f>
        <v>NIET GOED INGEVULD</v>
      </c>
      <c r="L20" s="407"/>
      <c r="M20" s="114"/>
      <c r="N20" s="11"/>
      <c r="O20" s="10"/>
      <c r="P20" s="21">
        <f>SUM(F20:J20)</f>
        <v>0</v>
      </c>
      <c r="Q20" s="22" t="s">
        <v>35</v>
      </c>
      <c r="R20" s="20" t="s">
        <v>36</v>
      </c>
      <c r="S20"/>
    </row>
    <row r="21" spans="1:19" x14ac:dyDescent="0.25">
      <c r="A21" s="96" t="s">
        <v>49</v>
      </c>
      <c r="B21" s="97" t="s">
        <v>50</v>
      </c>
      <c r="C21" s="97"/>
      <c r="D21" s="115"/>
      <c r="E21" s="116"/>
      <c r="F21" s="117"/>
      <c r="G21" s="117"/>
      <c r="H21" s="117"/>
      <c r="I21" s="117"/>
      <c r="J21" s="118"/>
      <c r="K21" s="119" t="s">
        <v>51</v>
      </c>
      <c r="L21" s="102">
        <f>5/16*$L$6</f>
        <v>375000</v>
      </c>
      <c r="M21" s="120"/>
      <c r="N21" s="13"/>
      <c r="O21" s="11"/>
    </row>
    <row r="22" spans="1:19" x14ac:dyDescent="0.25">
      <c r="A22" s="104" t="s">
        <v>52</v>
      </c>
      <c r="B22" s="57" t="s">
        <v>53</v>
      </c>
      <c r="C22" s="58"/>
      <c r="D22" s="382"/>
      <c r="E22" s="34"/>
      <c r="F22" s="59"/>
      <c r="G22" s="59"/>
      <c r="H22" s="59"/>
      <c r="I22" s="59"/>
      <c r="J22" s="60"/>
      <c r="K22" s="37"/>
      <c r="L22" s="38"/>
      <c r="M22" s="106"/>
      <c r="N22" s="11"/>
      <c r="O22" s="11"/>
    </row>
    <row r="23" spans="1:19" ht="45" x14ac:dyDescent="0.25">
      <c r="A23" s="105"/>
      <c r="B23" s="61" t="s">
        <v>54</v>
      </c>
      <c r="C23" s="61" t="s">
        <v>55</v>
      </c>
      <c r="D23" s="381" t="s">
        <v>28</v>
      </c>
      <c r="E23" s="422" t="s">
        <v>56</v>
      </c>
      <c r="F23" s="422">
        <v>1</v>
      </c>
      <c r="G23" s="422">
        <v>2</v>
      </c>
      <c r="H23" s="422">
        <v>3</v>
      </c>
      <c r="I23" s="422">
        <v>4</v>
      </c>
      <c r="J23" s="422">
        <v>5</v>
      </c>
      <c r="K23" s="380">
        <f>2/5*$L$21</f>
        <v>150000</v>
      </c>
      <c r="L23" s="38"/>
      <c r="M23" s="106"/>
      <c r="N23" s="11"/>
      <c r="O23" s="11"/>
    </row>
    <row r="24" spans="1:19" ht="90.75" thickBot="1" x14ac:dyDescent="0.3">
      <c r="A24" s="105"/>
      <c r="B24" s="61" t="s">
        <v>57</v>
      </c>
      <c r="C24" s="61"/>
      <c r="D24" s="381"/>
      <c r="E24" s="423"/>
      <c r="F24" s="423"/>
      <c r="G24" s="423"/>
      <c r="H24" s="423"/>
      <c r="I24" s="423"/>
      <c r="J24" s="423"/>
      <c r="K24" s="380"/>
      <c r="L24" s="38"/>
      <c r="M24" s="106"/>
      <c r="N24" s="11"/>
      <c r="O24" s="11"/>
    </row>
    <row r="25" spans="1:19" ht="16.5" customHeight="1" thickTop="1" thickBot="1" x14ac:dyDescent="0.3">
      <c r="A25" s="107"/>
      <c r="B25" s="62"/>
      <c r="C25" s="62"/>
      <c r="D25" s="144" t="s">
        <v>19</v>
      </c>
      <c r="E25" s="63">
        <f>SUM(((F25*$F$6*K23)))+(G25*$G$6*K23)+(H25*$H$6*K23)+(I25*$I$6*K23)+(J25*$J$6*K23)</f>
        <v>0</v>
      </c>
      <c r="F25" s="395">
        <v>0</v>
      </c>
      <c r="G25" s="395">
        <v>0</v>
      </c>
      <c r="H25" s="395">
        <v>0</v>
      </c>
      <c r="I25" s="395">
        <v>0</v>
      </c>
      <c r="J25" s="395">
        <v>0</v>
      </c>
      <c r="K25" s="404" t="str">
        <f t="shared" ref="K25" si="4">IF(P25=1,Q25, R25)</f>
        <v>NIET GOED INGEVULD</v>
      </c>
      <c r="L25" s="405"/>
      <c r="M25" s="108"/>
      <c r="N25" s="11"/>
      <c r="O25" s="11"/>
      <c r="P25" s="21">
        <f>SUM(F25:J25)</f>
        <v>0</v>
      </c>
      <c r="Q25" s="22" t="s">
        <v>35</v>
      </c>
      <c r="R25" s="20" t="s">
        <v>36</v>
      </c>
      <c r="S25"/>
    </row>
    <row r="26" spans="1:19" ht="15.75" thickTop="1" x14ac:dyDescent="0.25">
      <c r="A26" s="104" t="s">
        <v>58</v>
      </c>
      <c r="B26" s="57" t="s">
        <v>59</v>
      </c>
      <c r="C26" s="58"/>
      <c r="D26" s="382"/>
      <c r="E26" s="34"/>
      <c r="F26" s="35"/>
      <c r="G26" s="35"/>
      <c r="H26" s="35"/>
      <c r="I26" s="35"/>
      <c r="J26" s="36"/>
      <c r="K26" s="37"/>
      <c r="L26" s="38"/>
      <c r="M26" s="106"/>
      <c r="N26" s="11"/>
      <c r="O26" s="11"/>
    </row>
    <row r="27" spans="1:19" ht="90.75" thickBot="1" x14ac:dyDescent="0.3">
      <c r="A27" s="105"/>
      <c r="B27" s="61" t="s">
        <v>60</v>
      </c>
      <c r="C27" s="61" t="s">
        <v>61</v>
      </c>
      <c r="D27" s="30" t="s">
        <v>28</v>
      </c>
      <c r="E27" s="47" t="s">
        <v>62</v>
      </c>
      <c r="F27" s="142" t="s">
        <v>63</v>
      </c>
      <c r="G27" s="142" t="s">
        <v>64</v>
      </c>
      <c r="H27" s="142" t="s">
        <v>65</v>
      </c>
      <c r="I27" s="142" t="s">
        <v>66</v>
      </c>
      <c r="J27" s="142" t="s">
        <v>67</v>
      </c>
      <c r="K27" s="380">
        <f>1/5*$L$21</f>
        <v>75000</v>
      </c>
      <c r="L27" s="38"/>
      <c r="M27" s="106"/>
      <c r="N27" s="11"/>
      <c r="O27" s="11"/>
    </row>
    <row r="28" spans="1:19" ht="16.5" customHeight="1" thickTop="1" thickBot="1" x14ac:dyDescent="0.3">
      <c r="A28" s="121"/>
      <c r="B28" s="64"/>
      <c r="C28" s="64"/>
      <c r="D28" s="142" t="s">
        <v>19</v>
      </c>
      <c r="E28" s="65">
        <f>SUM(((F28*$F$6*K27)))+(G28*$G$6*K27)+(H28*$H$6*K27)+(I28*$I$6*K27)+(J28*$J$6*K27)</f>
        <v>0</v>
      </c>
      <c r="F28" s="393">
        <v>0</v>
      </c>
      <c r="G28" s="393">
        <v>0</v>
      </c>
      <c r="H28" s="393">
        <v>0</v>
      </c>
      <c r="I28" s="393">
        <v>0</v>
      </c>
      <c r="J28" s="393">
        <v>0</v>
      </c>
      <c r="K28" s="404" t="str">
        <f t="shared" ref="K28" si="5">IF(P28=1,Q28, R28)</f>
        <v>NIET GOED INGEVULD</v>
      </c>
      <c r="L28" s="405"/>
      <c r="M28" s="108"/>
      <c r="N28" s="11"/>
      <c r="O28" s="11"/>
      <c r="P28" s="21">
        <f>SUM(F28:J28)</f>
        <v>0</v>
      </c>
      <c r="Q28" s="22" t="s">
        <v>35</v>
      </c>
      <c r="R28" s="20" t="s">
        <v>36</v>
      </c>
      <c r="S28"/>
    </row>
    <row r="29" spans="1:19" ht="15.75" thickTop="1" x14ac:dyDescent="0.25">
      <c r="A29" s="105" t="s">
        <v>68</v>
      </c>
      <c r="B29" s="66" t="s">
        <v>69</v>
      </c>
      <c r="C29" s="67"/>
      <c r="D29" s="381"/>
      <c r="E29" s="156"/>
      <c r="F29" s="53"/>
      <c r="G29" s="53"/>
      <c r="H29" s="53"/>
      <c r="I29" s="53"/>
      <c r="J29" s="54"/>
      <c r="K29" s="56"/>
      <c r="L29" s="38"/>
      <c r="M29" s="106"/>
      <c r="N29" s="11"/>
      <c r="O29" s="11"/>
    </row>
    <row r="30" spans="1:19" ht="120.75" thickBot="1" x14ac:dyDescent="0.3">
      <c r="A30" s="105"/>
      <c r="B30" s="61" t="s">
        <v>70</v>
      </c>
      <c r="C30" s="67" t="s">
        <v>71</v>
      </c>
      <c r="D30" s="381" t="s">
        <v>28</v>
      </c>
      <c r="E30" s="47" t="s">
        <v>72</v>
      </c>
      <c r="F30" s="47">
        <v>1</v>
      </c>
      <c r="G30" s="47">
        <v>2</v>
      </c>
      <c r="H30" s="47">
        <v>3</v>
      </c>
      <c r="I30" s="47">
        <v>4</v>
      </c>
      <c r="J30" s="47">
        <v>5</v>
      </c>
      <c r="K30" s="380">
        <f>1/5*$L$21</f>
        <v>75000</v>
      </c>
      <c r="L30" s="38"/>
      <c r="M30" s="106"/>
      <c r="N30" s="11"/>
      <c r="O30" s="11"/>
    </row>
    <row r="31" spans="1:19" ht="16.5" customHeight="1" thickTop="1" thickBot="1" x14ac:dyDescent="0.3">
      <c r="A31" s="107"/>
      <c r="B31" s="68"/>
      <c r="C31" s="69"/>
      <c r="D31" s="144" t="s">
        <v>19</v>
      </c>
      <c r="E31" s="65">
        <f>SUM(((F31*$F$6*K30)))+(G31*$G$6*K30)+(H31*$H$6*K30)+(I31*$I$6*K30)+(J31*$J$6*K30)</f>
        <v>0</v>
      </c>
      <c r="F31" s="393">
        <v>0</v>
      </c>
      <c r="G31" s="393">
        <v>0</v>
      </c>
      <c r="H31" s="393">
        <v>0</v>
      </c>
      <c r="I31" s="393">
        <v>0</v>
      </c>
      <c r="J31" s="393">
        <v>0</v>
      </c>
      <c r="K31" s="404" t="str">
        <f t="shared" ref="K31" si="6">IF(P31=1,Q31, R31)</f>
        <v>NIET GOED INGEVULD</v>
      </c>
      <c r="L31" s="406"/>
      <c r="M31" s="106"/>
      <c r="N31" s="11"/>
      <c r="O31" s="11"/>
      <c r="P31" s="21">
        <f>SUM(F31:J31)</f>
        <v>0</v>
      </c>
      <c r="Q31" s="22" t="s">
        <v>35</v>
      </c>
      <c r="R31" s="20" t="s">
        <v>36</v>
      </c>
      <c r="S31"/>
    </row>
    <row r="32" spans="1:19" ht="15.75" thickTop="1" x14ac:dyDescent="0.25">
      <c r="A32" s="105" t="s">
        <v>73</v>
      </c>
      <c r="B32" s="66" t="s">
        <v>74</v>
      </c>
      <c r="C32" s="67"/>
      <c r="D32" s="381"/>
      <c r="E32" s="156"/>
      <c r="F32" s="53"/>
      <c r="G32" s="53"/>
      <c r="H32" s="53"/>
      <c r="I32" s="53"/>
      <c r="J32" s="54"/>
      <c r="K32" s="56"/>
      <c r="L32" s="38"/>
      <c r="M32" s="109"/>
      <c r="N32" s="11"/>
      <c r="O32" s="11"/>
    </row>
    <row r="33" spans="1:19" ht="135.75" thickBot="1" x14ac:dyDescent="0.3">
      <c r="A33" s="105"/>
      <c r="B33" s="61" t="s">
        <v>75</v>
      </c>
      <c r="C33" s="67" t="s">
        <v>76</v>
      </c>
      <c r="D33" s="381" t="s">
        <v>28</v>
      </c>
      <c r="E33" s="47" t="s">
        <v>77</v>
      </c>
      <c r="F33" s="47">
        <v>0</v>
      </c>
      <c r="G33" s="47">
        <v>1</v>
      </c>
      <c r="H33" s="47">
        <v>2</v>
      </c>
      <c r="I33" s="47">
        <v>3</v>
      </c>
      <c r="J33" s="47">
        <v>4</v>
      </c>
      <c r="K33" s="380">
        <f>1/5*$L$21</f>
        <v>75000</v>
      </c>
      <c r="L33" s="38"/>
      <c r="M33" s="106"/>
      <c r="N33" s="11"/>
      <c r="O33" s="11"/>
    </row>
    <row r="34" spans="1:19" ht="16.5" customHeight="1" thickTop="1" thickBot="1" x14ac:dyDescent="0.3">
      <c r="A34" s="105"/>
      <c r="B34" s="68"/>
      <c r="C34" s="67"/>
      <c r="D34" s="146" t="s">
        <v>19</v>
      </c>
      <c r="E34" s="65">
        <f>SUM(((F34*$F$6*K33)))+(G34*$G$6*K33)+(H34*$H$6*K33)+(I34*$I$6*K33)+(J34*$J$6*K33)</f>
        <v>0</v>
      </c>
      <c r="F34" s="393">
        <v>0</v>
      </c>
      <c r="G34" s="393">
        <v>0</v>
      </c>
      <c r="H34" s="393">
        <v>0</v>
      </c>
      <c r="I34" s="393">
        <v>0</v>
      </c>
      <c r="J34" s="393">
        <v>0</v>
      </c>
      <c r="K34" s="408" t="str">
        <f t="shared" ref="K34" si="7">IF(P34=1,Q34, R34)</f>
        <v>NIET GOED INGEVULD</v>
      </c>
      <c r="L34" s="409"/>
      <c r="M34" s="106"/>
      <c r="N34" s="11"/>
      <c r="O34" s="11"/>
      <c r="P34" s="21">
        <f>SUM(F34:J34)</f>
        <v>0</v>
      </c>
      <c r="Q34" s="22" t="s">
        <v>35</v>
      </c>
      <c r="R34" s="20" t="s">
        <v>36</v>
      </c>
      <c r="S34"/>
    </row>
    <row r="35" spans="1:19" ht="15.75" thickTop="1" x14ac:dyDescent="0.25">
      <c r="A35" s="96" t="s">
        <v>78</v>
      </c>
      <c r="B35" s="97" t="s">
        <v>79</v>
      </c>
      <c r="C35" s="97"/>
      <c r="D35" s="115"/>
      <c r="E35" s="116"/>
      <c r="F35" s="117"/>
      <c r="G35" s="117"/>
      <c r="H35" s="117"/>
      <c r="I35" s="117"/>
      <c r="J35" s="118"/>
      <c r="K35" s="119" t="s">
        <v>80</v>
      </c>
      <c r="L35" s="102">
        <f>4/32*$L$6</f>
        <v>150000</v>
      </c>
      <c r="M35" s="120"/>
      <c r="N35" s="13"/>
      <c r="O35" s="11"/>
    </row>
    <row r="36" spans="1:19" x14ac:dyDescent="0.25">
      <c r="A36" s="104" t="s">
        <v>78</v>
      </c>
      <c r="B36" s="73" t="s">
        <v>81</v>
      </c>
      <c r="C36" s="77"/>
      <c r="D36" s="34"/>
      <c r="E36" s="34"/>
      <c r="F36" s="35"/>
      <c r="G36" s="35"/>
      <c r="H36" s="35"/>
      <c r="I36" s="35"/>
      <c r="J36" s="35"/>
      <c r="K36" s="74"/>
      <c r="L36" s="38"/>
      <c r="M36" s="106"/>
      <c r="N36" s="11"/>
      <c r="O36" s="11"/>
    </row>
    <row r="37" spans="1:19" ht="75.75" thickBot="1" x14ac:dyDescent="0.3">
      <c r="A37" s="105"/>
      <c r="B37" s="39" t="s">
        <v>82</v>
      </c>
      <c r="C37" s="39" t="s">
        <v>83</v>
      </c>
      <c r="D37" s="381" t="s">
        <v>28</v>
      </c>
      <c r="E37" s="47" t="s">
        <v>84</v>
      </c>
      <c r="F37" s="142" t="s">
        <v>85</v>
      </c>
      <c r="G37" s="142" t="s">
        <v>86</v>
      </c>
      <c r="H37" s="142" t="s">
        <v>31</v>
      </c>
      <c r="I37" s="142" t="s">
        <v>87</v>
      </c>
      <c r="J37" s="142" t="s">
        <v>33</v>
      </c>
      <c r="K37" s="380">
        <f>L35</f>
        <v>150000</v>
      </c>
      <c r="L37" s="28"/>
      <c r="M37" s="106"/>
      <c r="N37" s="8"/>
      <c r="O37" s="11"/>
    </row>
    <row r="38" spans="1:19" ht="16.5" customHeight="1" thickTop="1" thickBot="1" x14ac:dyDescent="0.3">
      <c r="A38" s="111"/>
      <c r="B38" s="112"/>
      <c r="C38" s="123"/>
      <c r="D38" s="145" t="s">
        <v>19</v>
      </c>
      <c r="E38" s="122">
        <f>SUM(((F38*$F$6*K37)))+(G38*$G$6*K37)+(H38*$H$6*K37)+(I38*$I$6*K37)+(J38*$J$6*K37)</f>
        <v>0</v>
      </c>
      <c r="F38" s="396">
        <v>0</v>
      </c>
      <c r="G38" s="396">
        <v>0</v>
      </c>
      <c r="H38" s="396">
        <v>0</v>
      </c>
      <c r="I38" s="396">
        <v>0</v>
      </c>
      <c r="J38" s="396">
        <v>0</v>
      </c>
      <c r="K38" s="402" t="str">
        <f t="shared" ref="K38" si="8">IF(P38=1,Q38, R38)</f>
        <v>NIET GOED INGEVULD</v>
      </c>
      <c r="L38" s="403"/>
      <c r="M38" s="124"/>
      <c r="N38" s="11"/>
      <c r="O38" s="11"/>
      <c r="P38" s="21">
        <f>SUM(F38:J38)</f>
        <v>0</v>
      </c>
      <c r="Q38" s="22" t="s">
        <v>35</v>
      </c>
      <c r="R38" s="20" t="s">
        <v>36</v>
      </c>
      <c r="S38"/>
    </row>
    <row r="39" spans="1:19" x14ac:dyDescent="0.25">
      <c r="A39" s="96" t="s">
        <v>88</v>
      </c>
      <c r="B39" s="97" t="s">
        <v>89</v>
      </c>
      <c r="C39" s="97"/>
      <c r="D39" s="115"/>
      <c r="E39" s="116"/>
      <c r="F39" s="117"/>
      <c r="G39" s="117"/>
      <c r="H39" s="117"/>
      <c r="I39" s="117"/>
      <c r="J39" s="118"/>
      <c r="K39" s="119" t="s">
        <v>90</v>
      </c>
      <c r="L39" s="102">
        <f>10/32*$L$6</f>
        <v>375000</v>
      </c>
      <c r="M39" s="120"/>
      <c r="N39" s="13"/>
      <c r="O39" s="11"/>
    </row>
    <row r="40" spans="1:19" x14ac:dyDescent="0.25">
      <c r="A40" s="104" t="s">
        <v>91</v>
      </c>
      <c r="B40" s="78" t="s">
        <v>92</v>
      </c>
      <c r="C40" s="79"/>
      <c r="D40" s="34"/>
      <c r="E40" s="34"/>
      <c r="F40" s="59"/>
      <c r="G40" s="59"/>
      <c r="H40" s="59"/>
      <c r="I40" s="59"/>
      <c r="J40" s="59"/>
      <c r="K40" s="34"/>
      <c r="L40" s="55"/>
      <c r="M40" s="109"/>
      <c r="N40" s="11"/>
      <c r="O40" s="11"/>
    </row>
    <row r="41" spans="1:19" ht="75" x14ac:dyDescent="0.25">
      <c r="A41" s="105"/>
      <c r="B41" s="381" t="s">
        <v>93</v>
      </c>
      <c r="C41" s="381"/>
      <c r="D41" s="53" t="s">
        <v>94</v>
      </c>
      <c r="E41" s="47" t="s">
        <v>95</v>
      </c>
      <c r="F41" s="47" t="s">
        <v>96</v>
      </c>
      <c r="G41" s="47" t="s">
        <v>97</v>
      </c>
      <c r="H41" s="47" t="s">
        <v>98</v>
      </c>
      <c r="I41" s="47" t="s">
        <v>99</v>
      </c>
      <c r="J41" s="47" t="s">
        <v>100</v>
      </c>
      <c r="K41" s="380">
        <f>1/6*$L$39</f>
        <v>62500</v>
      </c>
      <c r="L41" s="38"/>
      <c r="M41" s="106"/>
      <c r="N41" s="11"/>
      <c r="O41" s="11"/>
    </row>
    <row r="42" spans="1:19" ht="15.75" thickBot="1" x14ac:dyDescent="0.3">
      <c r="A42" s="105"/>
      <c r="B42" s="381"/>
      <c r="C42" s="381"/>
      <c r="D42" s="53" t="s">
        <v>101</v>
      </c>
      <c r="E42" s="156"/>
      <c r="F42" s="53"/>
      <c r="G42" s="53"/>
      <c r="H42" s="53"/>
      <c r="I42" s="53"/>
      <c r="J42" s="53"/>
      <c r="K42" s="56"/>
      <c r="L42" s="38"/>
      <c r="M42" s="106"/>
      <c r="N42" s="11"/>
      <c r="O42" s="23">
        <f>SUM(D43:D50)</f>
        <v>1</v>
      </c>
    </row>
    <row r="43" spans="1:19" ht="16.5" customHeight="1" thickTop="1" thickBot="1" x14ac:dyDescent="0.3">
      <c r="A43" s="105"/>
      <c r="B43" s="381"/>
      <c r="C43" s="47" t="s">
        <v>102</v>
      </c>
      <c r="D43" s="379">
        <v>0.1</v>
      </c>
      <c r="E43" s="80">
        <f t="shared" ref="E43:E50" si="9">SUM((F43*$F$6*$K$41*D43)+(G43*$G$6*$K$41*D43)+H43*$H$6*$K$41*D43)+(I43*$I$6*$K$41*D43)+(J43*$J$6*$K$41*D43)</f>
        <v>0</v>
      </c>
      <c r="F43" s="397">
        <v>0</v>
      </c>
      <c r="G43" s="397">
        <v>0</v>
      </c>
      <c r="H43" s="397">
        <v>0</v>
      </c>
      <c r="I43" s="397">
        <v>0</v>
      </c>
      <c r="J43" s="397">
        <v>0</v>
      </c>
      <c r="K43" s="404" t="str">
        <f t="shared" ref="K43:K50" si="10">IF(P43=1,Q43, R43)</f>
        <v>NIET GOED INGEVULD</v>
      </c>
      <c r="L43" s="405"/>
      <c r="M43" s="106"/>
      <c r="N43" s="15"/>
      <c r="O43" s="11"/>
      <c r="P43" s="21">
        <f t="shared" ref="P43:P50" si="11">SUM(F43:J43)</f>
        <v>0</v>
      </c>
      <c r="Q43" s="22" t="s">
        <v>35</v>
      </c>
      <c r="R43" s="20" t="s">
        <v>36</v>
      </c>
      <c r="S43"/>
    </row>
    <row r="44" spans="1:19" ht="30" customHeight="1" thickTop="1" thickBot="1" x14ac:dyDescent="0.3">
      <c r="A44" s="105"/>
      <c r="B44" s="381"/>
      <c r="C44" s="47" t="s">
        <v>103</v>
      </c>
      <c r="D44" s="379">
        <v>0.1</v>
      </c>
      <c r="E44" s="80">
        <f t="shared" si="9"/>
        <v>0</v>
      </c>
      <c r="F44" s="397">
        <v>0</v>
      </c>
      <c r="G44" s="397">
        <v>0</v>
      </c>
      <c r="H44" s="397">
        <v>0</v>
      </c>
      <c r="I44" s="397">
        <v>0</v>
      </c>
      <c r="J44" s="397">
        <v>0</v>
      </c>
      <c r="K44" s="404" t="str">
        <f t="shared" ref="K44" si="12">IF(P44=1,Q44, R44)</f>
        <v>NIET GOED INGEVULD</v>
      </c>
      <c r="L44" s="405"/>
      <c r="M44" s="106"/>
      <c r="N44" s="15"/>
      <c r="O44" s="11"/>
      <c r="P44" s="21">
        <f t="shared" si="11"/>
        <v>0</v>
      </c>
      <c r="Q44" s="22" t="s">
        <v>35</v>
      </c>
      <c r="R44" s="20" t="s">
        <v>36</v>
      </c>
      <c r="S44"/>
    </row>
    <row r="45" spans="1:19" ht="16.5" customHeight="1" thickTop="1" thickBot="1" x14ac:dyDescent="0.3">
      <c r="A45" s="105"/>
      <c r="B45" s="381"/>
      <c r="C45" s="47" t="s">
        <v>104</v>
      </c>
      <c r="D45" s="379">
        <v>0.1</v>
      </c>
      <c r="E45" s="80">
        <f t="shared" si="9"/>
        <v>0</v>
      </c>
      <c r="F45" s="397">
        <v>0</v>
      </c>
      <c r="G45" s="397">
        <v>0</v>
      </c>
      <c r="H45" s="397">
        <v>0</v>
      </c>
      <c r="I45" s="397">
        <v>0</v>
      </c>
      <c r="J45" s="397">
        <v>0</v>
      </c>
      <c r="K45" s="404" t="str">
        <f t="shared" si="10"/>
        <v>NIET GOED INGEVULD</v>
      </c>
      <c r="L45" s="405"/>
      <c r="M45" s="106"/>
      <c r="N45" s="11"/>
      <c r="O45" s="11"/>
      <c r="P45" s="21">
        <f t="shared" si="11"/>
        <v>0</v>
      </c>
      <c r="Q45" s="22" t="s">
        <v>35</v>
      </c>
      <c r="R45" s="20" t="s">
        <v>36</v>
      </c>
      <c r="S45"/>
    </row>
    <row r="46" spans="1:19" ht="16.5" customHeight="1" thickTop="1" thickBot="1" x14ac:dyDescent="0.3">
      <c r="A46" s="105"/>
      <c r="B46" s="381"/>
      <c r="C46" s="47" t="s">
        <v>105</v>
      </c>
      <c r="D46" s="379">
        <v>0.1</v>
      </c>
      <c r="E46" s="80">
        <f t="shared" si="9"/>
        <v>0</v>
      </c>
      <c r="F46" s="397">
        <v>0</v>
      </c>
      <c r="G46" s="397">
        <v>0</v>
      </c>
      <c r="H46" s="397">
        <v>0</v>
      </c>
      <c r="I46" s="397">
        <v>0</v>
      </c>
      <c r="J46" s="397">
        <v>0</v>
      </c>
      <c r="K46" s="404" t="str">
        <f t="shared" si="10"/>
        <v>NIET GOED INGEVULD</v>
      </c>
      <c r="L46" s="405"/>
      <c r="M46" s="106"/>
      <c r="N46" s="11"/>
      <c r="O46" s="11"/>
      <c r="P46" s="21">
        <f t="shared" si="11"/>
        <v>0</v>
      </c>
      <c r="Q46" s="22" t="s">
        <v>35</v>
      </c>
      <c r="R46" s="20" t="s">
        <v>36</v>
      </c>
      <c r="S46"/>
    </row>
    <row r="47" spans="1:19" ht="16.5" customHeight="1" thickTop="1" thickBot="1" x14ac:dyDescent="0.3">
      <c r="A47" s="105"/>
      <c r="B47" s="381"/>
      <c r="C47" s="47" t="s">
        <v>106</v>
      </c>
      <c r="D47" s="379">
        <v>0.15</v>
      </c>
      <c r="E47" s="80">
        <f t="shared" si="9"/>
        <v>0</v>
      </c>
      <c r="F47" s="397">
        <v>0</v>
      </c>
      <c r="G47" s="397">
        <v>0</v>
      </c>
      <c r="H47" s="397">
        <v>0</v>
      </c>
      <c r="I47" s="397">
        <v>0</v>
      </c>
      <c r="J47" s="397">
        <v>0</v>
      </c>
      <c r="K47" s="404" t="str">
        <f t="shared" ref="K47" si="13">IF(P47=1,Q47, R47)</f>
        <v>NIET GOED INGEVULD</v>
      </c>
      <c r="L47" s="405"/>
      <c r="M47" s="106"/>
      <c r="N47" s="11"/>
      <c r="O47" s="11"/>
      <c r="P47" s="21">
        <f t="shared" ref="P47" si="14">SUM(F47:J47)</f>
        <v>0</v>
      </c>
      <c r="Q47" s="22" t="s">
        <v>35</v>
      </c>
      <c r="R47" s="20" t="s">
        <v>36</v>
      </c>
      <c r="S47"/>
    </row>
    <row r="48" spans="1:19" ht="16.5" customHeight="1" thickTop="1" thickBot="1" x14ac:dyDescent="0.3">
      <c r="A48" s="105"/>
      <c r="B48" s="381"/>
      <c r="C48" s="47" t="s">
        <v>107</v>
      </c>
      <c r="D48" s="379">
        <v>0.15</v>
      </c>
      <c r="E48" s="80">
        <f t="shared" si="9"/>
        <v>0</v>
      </c>
      <c r="F48" s="397">
        <v>0</v>
      </c>
      <c r="G48" s="397">
        <v>0</v>
      </c>
      <c r="H48" s="397">
        <v>0</v>
      </c>
      <c r="I48" s="397">
        <v>0</v>
      </c>
      <c r="J48" s="397">
        <v>0</v>
      </c>
      <c r="K48" s="404" t="str">
        <f t="shared" si="10"/>
        <v>NIET GOED INGEVULD</v>
      </c>
      <c r="L48" s="405"/>
      <c r="M48" s="106"/>
      <c r="N48" s="11"/>
      <c r="O48" s="11"/>
      <c r="P48" s="21">
        <f t="shared" si="11"/>
        <v>0</v>
      </c>
      <c r="Q48" s="22" t="s">
        <v>35</v>
      </c>
      <c r="R48" s="20" t="s">
        <v>36</v>
      </c>
      <c r="S48"/>
    </row>
    <row r="49" spans="1:19" ht="16.5" customHeight="1" thickTop="1" thickBot="1" x14ac:dyDescent="0.3">
      <c r="A49" s="105"/>
      <c r="B49" s="381"/>
      <c r="C49" s="47" t="s">
        <v>108</v>
      </c>
      <c r="D49" s="379">
        <v>0.15</v>
      </c>
      <c r="E49" s="80">
        <f t="shared" si="9"/>
        <v>0</v>
      </c>
      <c r="F49" s="397">
        <v>0</v>
      </c>
      <c r="G49" s="397">
        <v>0</v>
      </c>
      <c r="H49" s="397">
        <v>0</v>
      </c>
      <c r="I49" s="397">
        <v>0</v>
      </c>
      <c r="J49" s="397">
        <v>0</v>
      </c>
      <c r="K49" s="404" t="str">
        <f t="shared" si="10"/>
        <v>NIET GOED INGEVULD</v>
      </c>
      <c r="L49" s="405"/>
      <c r="M49" s="106"/>
      <c r="N49" s="11"/>
      <c r="O49" s="11"/>
      <c r="P49" s="21">
        <f t="shared" si="11"/>
        <v>0</v>
      </c>
      <c r="Q49" s="22" t="s">
        <v>35</v>
      </c>
      <c r="R49" s="20" t="s">
        <v>36</v>
      </c>
      <c r="S49"/>
    </row>
    <row r="50" spans="1:19" ht="16.5" customHeight="1" thickTop="1" thickBot="1" x14ac:dyDescent="0.3">
      <c r="A50" s="105"/>
      <c r="B50" s="381"/>
      <c r="C50" s="47" t="s">
        <v>110</v>
      </c>
      <c r="D50" s="379">
        <v>0.15</v>
      </c>
      <c r="E50" s="80">
        <f t="shared" si="9"/>
        <v>0</v>
      </c>
      <c r="F50" s="397">
        <v>0</v>
      </c>
      <c r="G50" s="397">
        <v>0</v>
      </c>
      <c r="H50" s="397">
        <v>0</v>
      </c>
      <c r="I50" s="397">
        <v>0</v>
      </c>
      <c r="J50" s="397">
        <v>0</v>
      </c>
      <c r="K50" s="404" t="str">
        <f t="shared" si="10"/>
        <v>NIET GOED INGEVULD</v>
      </c>
      <c r="L50" s="405"/>
      <c r="M50" s="106"/>
      <c r="N50" s="11"/>
      <c r="O50" s="11"/>
      <c r="P50" s="21">
        <f t="shared" si="11"/>
        <v>0</v>
      </c>
      <c r="Q50" s="22" t="s">
        <v>35</v>
      </c>
      <c r="R50" s="20" t="s">
        <v>36</v>
      </c>
      <c r="S50"/>
    </row>
    <row r="51" spans="1:19" ht="15.75" thickTop="1" x14ac:dyDescent="0.25">
      <c r="A51" s="125"/>
      <c r="B51" s="381"/>
      <c r="C51" s="156"/>
      <c r="D51" s="142" t="s">
        <v>19</v>
      </c>
      <c r="E51" s="43">
        <f>SUM(E43:E50)</f>
        <v>0</v>
      </c>
      <c r="F51" s="35"/>
      <c r="G51" s="35"/>
      <c r="H51" s="35"/>
      <c r="I51" s="35"/>
      <c r="J51" s="35"/>
      <c r="K51" s="380"/>
      <c r="L51" s="38"/>
      <c r="M51" s="106"/>
      <c r="N51" s="11"/>
      <c r="O51" s="11"/>
    </row>
    <row r="52" spans="1:19" ht="43.5" customHeight="1" x14ac:dyDescent="0.25">
      <c r="A52" s="105"/>
      <c r="B52" s="156"/>
      <c r="C52" s="156"/>
      <c r="D52" s="81"/>
      <c r="E52" s="399" t="s">
        <v>111</v>
      </c>
      <c r="F52" s="400"/>
      <c r="G52" s="400"/>
      <c r="H52" s="400"/>
      <c r="I52" s="400"/>
      <c r="J52" s="401"/>
      <c r="K52" s="92"/>
      <c r="L52" s="38"/>
      <c r="M52" s="106"/>
      <c r="N52" s="11"/>
      <c r="O52" s="11"/>
    </row>
    <row r="53" spans="1:19" ht="45" customHeight="1" x14ac:dyDescent="0.25">
      <c r="A53" s="105"/>
      <c r="B53" s="31" t="s">
        <v>112</v>
      </c>
      <c r="C53" s="47" t="s">
        <v>113</v>
      </c>
      <c r="D53" s="82">
        <v>0.06</v>
      </c>
      <c r="E53" s="80">
        <f>SUM((F53*$F$6*$K$41*D53)+(G53*$G$6*$K$41*D53)+H53*$H$6*$K$41*D53)+(I53*$I$6*$K$41*D53)+(J53*$J$6*$K$41*D53)</f>
        <v>750</v>
      </c>
      <c r="F53" s="83">
        <v>0.2</v>
      </c>
      <c r="G53" s="83"/>
      <c r="H53" s="83"/>
      <c r="I53" s="83"/>
      <c r="J53" s="83">
        <v>0.8</v>
      </c>
      <c r="K53" s="84"/>
      <c r="L53" s="76"/>
      <c r="M53" s="108"/>
      <c r="N53" s="11"/>
      <c r="O53" s="11"/>
    </row>
    <row r="54" spans="1:19" x14ac:dyDescent="0.25">
      <c r="A54" s="104" t="s">
        <v>114</v>
      </c>
      <c r="B54" s="78" t="s">
        <v>115</v>
      </c>
      <c r="C54" s="381"/>
      <c r="D54" s="85"/>
      <c r="E54" s="85"/>
      <c r="F54" s="86"/>
      <c r="G54" s="86"/>
      <c r="H54" s="86"/>
      <c r="I54" s="86"/>
      <c r="J54" s="86"/>
      <c r="K54" s="85"/>
      <c r="L54" s="38"/>
      <c r="M54" s="106"/>
      <c r="N54" s="11"/>
      <c r="O54" s="11"/>
    </row>
    <row r="55" spans="1:19" ht="75" x14ac:dyDescent="0.25">
      <c r="A55" s="105"/>
      <c r="B55" s="381" t="s">
        <v>116</v>
      </c>
      <c r="C55" s="381"/>
      <c r="D55" s="381" t="s">
        <v>28</v>
      </c>
      <c r="E55" s="47" t="s">
        <v>95</v>
      </c>
      <c r="F55" s="47" t="s">
        <v>96</v>
      </c>
      <c r="G55" s="47" t="s">
        <v>97</v>
      </c>
      <c r="H55" s="47" t="s">
        <v>98</v>
      </c>
      <c r="I55" s="47" t="s">
        <v>99</v>
      </c>
      <c r="J55" s="47" t="s">
        <v>100</v>
      </c>
      <c r="K55" s="380">
        <f>1/3*$L$39</f>
        <v>125000</v>
      </c>
      <c r="L55" s="38"/>
      <c r="M55" s="106"/>
      <c r="N55" s="10"/>
      <c r="O55" s="11"/>
    </row>
    <row r="56" spans="1:19" ht="15.75" thickBot="1" x14ac:dyDescent="0.3">
      <c r="A56" s="105"/>
      <c r="B56" s="156"/>
      <c r="C56" s="156"/>
      <c r="D56" s="381" t="s">
        <v>101</v>
      </c>
      <c r="E56" s="156"/>
      <c r="F56" s="53"/>
      <c r="G56" s="53"/>
      <c r="H56" s="53"/>
      <c r="I56" s="53"/>
      <c r="J56" s="53"/>
      <c r="K56" s="56"/>
      <c r="L56" s="38"/>
      <c r="M56" s="106"/>
      <c r="N56" s="11"/>
      <c r="O56" s="23">
        <f>SUM(D57:D64)</f>
        <v>1</v>
      </c>
    </row>
    <row r="57" spans="1:19" ht="16.5" customHeight="1" thickTop="1" thickBot="1" x14ac:dyDescent="0.3">
      <c r="A57" s="105"/>
      <c r="B57" s="381"/>
      <c r="C57" s="47" t="s">
        <v>102</v>
      </c>
      <c r="D57" s="379">
        <v>0.1</v>
      </c>
      <c r="E57" s="80">
        <f>SUM((F57*$F$6*$K$55*D57)+(G57*$G$6*$K$55*D57)+H57*$H$6*$K$55*D57)+(I57*$I$6*$K$55*D57)+(J57*$J$6*$K$55*D57)</f>
        <v>0</v>
      </c>
      <c r="F57" s="397">
        <v>0</v>
      </c>
      <c r="G57" s="397">
        <v>0</v>
      </c>
      <c r="H57" s="397">
        <v>0</v>
      </c>
      <c r="I57" s="397">
        <v>0</v>
      </c>
      <c r="J57" s="397">
        <v>0</v>
      </c>
      <c r="K57" s="404" t="str">
        <f t="shared" ref="K57:K64" si="15">IF(P57=1,Q57, R57)</f>
        <v>NIET GOED INGEVULD</v>
      </c>
      <c r="L57" s="405"/>
      <c r="M57" s="106"/>
      <c r="N57" s="15"/>
      <c r="O57" s="11"/>
      <c r="P57" s="21">
        <f t="shared" ref="P57:P64" si="16">SUM(F57:J57)</f>
        <v>0</v>
      </c>
      <c r="Q57" s="22" t="s">
        <v>35</v>
      </c>
      <c r="R57" s="20" t="s">
        <v>36</v>
      </c>
      <c r="S57"/>
    </row>
    <row r="58" spans="1:19" ht="30" customHeight="1" thickTop="1" thickBot="1" x14ac:dyDescent="0.3">
      <c r="A58" s="105"/>
      <c r="B58" s="381"/>
      <c r="C58" s="47" t="s">
        <v>103</v>
      </c>
      <c r="D58" s="379">
        <v>0.1</v>
      </c>
      <c r="E58" s="80">
        <f t="shared" ref="E58:E64" si="17">SUM((F58*$F$6*$K$55*D58)+(G58*$G$6*$K$55*D58)+H58*$H$6*$K$55*D58)+(I58*$I$6*$K$55*D58)+(J58*$J$6*$K$55*D58)</f>
        <v>0</v>
      </c>
      <c r="F58" s="397">
        <v>0</v>
      </c>
      <c r="G58" s="397">
        <v>0</v>
      </c>
      <c r="H58" s="397">
        <v>0</v>
      </c>
      <c r="I58" s="397">
        <v>0</v>
      </c>
      <c r="J58" s="397">
        <v>0</v>
      </c>
      <c r="K58" s="404" t="str">
        <f t="shared" ref="K58:K59" si="18">IF(P58=1,Q58, R58)</f>
        <v>NIET GOED INGEVULD</v>
      </c>
      <c r="L58" s="405"/>
      <c r="M58" s="106"/>
      <c r="N58" s="15"/>
      <c r="O58" s="11"/>
      <c r="P58" s="21">
        <f t="shared" ref="P58:P59" si="19">SUM(F58:J58)</f>
        <v>0</v>
      </c>
      <c r="Q58" s="22" t="s">
        <v>35</v>
      </c>
      <c r="R58" s="20" t="s">
        <v>36</v>
      </c>
      <c r="S58"/>
    </row>
    <row r="59" spans="1:19" ht="16.5" customHeight="1" thickTop="1" thickBot="1" x14ac:dyDescent="0.3">
      <c r="A59" s="105"/>
      <c r="B59" s="381"/>
      <c r="C59" s="47" t="s">
        <v>104</v>
      </c>
      <c r="D59" s="379">
        <v>0.1</v>
      </c>
      <c r="E59" s="80">
        <f t="shared" si="17"/>
        <v>0</v>
      </c>
      <c r="F59" s="397">
        <v>0</v>
      </c>
      <c r="G59" s="397">
        <v>0</v>
      </c>
      <c r="H59" s="397">
        <v>0</v>
      </c>
      <c r="I59" s="397">
        <v>0</v>
      </c>
      <c r="J59" s="397">
        <v>0</v>
      </c>
      <c r="K59" s="404" t="str">
        <f t="shared" si="18"/>
        <v>NIET GOED INGEVULD</v>
      </c>
      <c r="L59" s="405"/>
      <c r="M59" s="106"/>
      <c r="N59" s="15"/>
      <c r="O59" s="11"/>
      <c r="P59" s="21">
        <f t="shared" si="19"/>
        <v>0</v>
      </c>
      <c r="Q59" s="22" t="s">
        <v>35</v>
      </c>
      <c r="R59" s="20" t="s">
        <v>36</v>
      </c>
      <c r="S59"/>
    </row>
    <row r="60" spans="1:19" ht="16.5" customHeight="1" thickTop="1" thickBot="1" x14ac:dyDescent="0.3">
      <c r="A60" s="105"/>
      <c r="B60" s="381"/>
      <c r="C60" s="47" t="s">
        <v>105</v>
      </c>
      <c r="D60" s="379">
        <v>0.1</v>
      </c>
      <c r="E60" s="80">
        <f t="shared" si="17"/>
        <v>0</v>
      </c>
      <c r="F60" s="397">
        <v>0</v>
      </c>
      <c r="G60" s="397">
        <v>0</v>
      </c>
      <c r="H60" s="397">
        <v>0</v>
      </c>
      <c r="I60" s="397">
        <v>0</v>
      </c>
      <c r="J60" s="397">
        <v>0</v>
      </c>
      <c r="K60" s="404" t="str">
        <f t="shared" si="15"/>
        <v>NIET GOED INGEVULD</v>
      </c>
      <c r="L60" s="405"/>
      <c r="M60" s="106"/>
      <c r="N60" s="11"/>
      <c r="O60" s="11"/>
      <c r="P60" s="21">
        <f t="shared" si="16"/>
        <v>0</v>
      </c>
      <c r="Q60" s="22" t="s">
        <v>35</v>
      </c>
      <c r="R60" s="20" t="s">
        <v>36</v>
      </c>
      <c r="S60"/>
    </row>
    <row r="61" spans="1:19" ht="16.5" customHeight="1" thickTop="1" thickBot="1" x14ac:dyDescent="0.3">
      <c r="A61" s="105"/>
      <c r="B61" s="381"/>
      <c r="C61" s="47" t="s">
        <v>106</v>
      </c>
      <c r="D61" s="379">
        <v>0.15</v>
      </c>
      <c r="E61" s="80">
        <f t="shared" si="17"/>
        <v>0</v>
      </c>
      <c r="F61" s="397">
        <v>0</v>
      </c>
      <c r="G61" s="397">
        <v>0</v>
      </c>
      <c r="H61" s="397">
        <v>0</v>
      </c>
      <c r="I61" s="397">
        <v>0</v>
      </c>
      <c r="J61" s="397">
        <v>0</v>
      </c>
      <c r="K61" s="404" t="str">
        <f t="shared" si="15"/>
        <v>NIET GOED INGEVULD</v>
      </c>
      <c r="L61" s="405"/>
      <c r="M61" s="106"/>
      <c r="N61" s="11"/>
      <c r="O61" s="11"/>
      <c r="P61" s="21">
        <f t="shared" si="16"/>
        <v>0</v>
      </c>
      <c r="Q61" s="22" t="s">
        <v>35</v>
      </c>
      <c r="R61" s="20" t="s">
        <v>36</v>
      </c>
      <c r="S61"/>
    </row>
    <row r="62" spans="1:19" ht="16.5" customHeight="1" thickTop="1" thickBot="1" x14ac:dyDescent="0.3">
      <c r="A62" s="105"/>
      <c r="B62" s="381"/>
      <c r="C62" s="47" t="s">
        <v>107</v>
      </c>
      <c r="D62" s="379">
        <v>0.15</v>
      </c>
      <c r="E62" s="80">
        <f t="shared" si="17"/>
        <v>0</v>
      </c>
      <c r="F62" s="397">
        <v>0</v>
      </c>
      <c r="G62" s="397">
        <v>0</v>
      </c>
      <c r="H62" s="397">
        <v>0</v>
      </c>
      <c r="I62" s="397">
        <v>0</v>
      </c>
      <c r="J62" s="397">
        <v>0</v>
      </c>
      <c r="K62" s="404" t="str">
        <f t="shared" si="15"/>
        <v>NIET GOED INGEVULD</v>
      </c>
      <c r="L62" s="405"/>
      <c r="M62" s="106"/>
      <c r="N62" s="11"/>
      <c r="O62" s="11"/>
      <c r="P62" s="21">
        <f t="shared" si="16"/>
        <v>0</v>
      </c>
      <c r="Q62" s="22" t="s">
        <v>35</v>
      </c>
      <c r="R62" s="20" t="s">
        <v>36</v>
      </c>
      <c r="S62"/>
    </row>
    <row r="63" spans="1:19" ht="16.5" customHeight="1" thickTop="1" thickBot="1" x14ac:dyDescent="0.3">
      <c r="A63" s="105"/>
      <c r="B63" s="381"/>
      <c r="C63" s="47" t="s">
        <v>108</v>
      </c>
      <c r="D63" s="379">
        <v>0.15</v>
      </c>
      <c r="E63" s="80">
        <f t="shared" si="17"/>
        <v>0</v>
      </c>
      <c r="F63" s="397">
        <v>0</v>
      </c>
      <c r="G63" s="397">
        <v>0</v>
      </c>
      <c r="H63" s="397">
        <v>0</v>
      </c>
      <c r="I63" s="397">
        <v>0</v>
      </c>
      <c r="J63" s="397">
        <v>0</v>
      </c>
      <c r="K63" s="404" t="str">
        <f t="shared" si="15"/>
        <v>NIET GOED INGEVULD</v>
      </c>
      <c r="L63" s="405"/>
      <c r="M63" s="106"/>
      <c r="N63" s="11"/>
      <c r="O63" s="11"/>
      <c r="P63" s="21">
        <f t="shared" si="16"/>
        <v>0</v>
      </c>
      <c r="Q63" s="22" t="s">
        <v>35</v>
      </c>
      <c r="R63" s="20" t="s">
        <v>36</v>
      </c>
      <c r="S63"/>
    </row>
    <row r="64" spans="1:19" ht="16.5" customHeight="1" thickTop="1" thickBot="1" x14ac:dyDescent="0.3">
      <c r="A64" s="105"/>
      <c r="B64" s="381"/>
      <c r="C64" s="47" t="s">
        <v>110</v>
      </c>
      <c r="D64" s="379">
        <v>0.15</v>
      </c>
      <c r="E64" s="80">
        <f t="shared" si="17"/>
        <v>0</v>
      </c>
      <c r="F64" s="397">
        <v>0</v>
      </c>
      <c r="G64" s="397">
        <v>0</v>
      </c>
      <c r="H64" s="397">
        <v>0</v>
      </c>
      <c r="I64" s="397">
        <v>0</v>
      </c>
      <c r="J64" s="397">
        <v>0</v>
      </c>
      <c r="K64" s="404" t="str">
        <f t="shared" si="15"/>
        <v>NIET GOED INGEVULD</v>
      </c>
      <c r="L64" s="405"/>
      <c r="M64" s="106"/>
      <c r="N64" s="11"/>
      <c r="O64" s="11"/>
      <c r="P64" s="21">
        <f t="shared" si="16"/>
        <v>0</v>
      </c>
      <c r="Q64" s="22" t="s">
        <v>35</v>
      </c>
      <c r="R64" s="20" t="s">
        <v>36</v>
      </c>
      <c r="S64"/>
    </row>
    <row r="65" spans="1:19" ht="15.75" thickTop="1" x14ac:dyDescent="0.25">
      <c r="A65" s="121"/>
      <c r="B65" s="381"/>
      <c r="C65" s="381"/>
      <c r="D65" s="146" t="s">
        <v>19</v>
      </c>
      <c r="E65" s="43">
        <f>SUM(E57:E64)</f>
        <v>0</v>
      </c>
      <c r="F65" s="40"/>
      <c r="G65" s="40"/>
      <c r="H65" s="40"/>
      <c r="I65" s="40"/>
      <c r="J65" s="41"/>
      <c r="K65" s="86"/>
      <c r="L65" s="38"/>
      <c r="M65" s="106"/>
      <c r="N65" s="11"/>
      <c r="O65" s="11"/>
    </row>
    <row r="66" spans="1:19" x14ac:dyDescent="0.25">
      <c r="A66" s="104" t="s">
        <v>117</v>
      </c>
      <c r="B66" s="71" t="s">
        <v>118</v>
      </c>
      <c r="C66" s="34"/>
      <c r="D66" s="34"/>
      <c r="E66" s="34"/>
      <c r="F66" s="35"/>
      <c r="G66" s="35"/>
      <c r="H66" s="35"/>
      <c r="I66" s="35"/>
      <c r="J66" s="35"/>
      <c r="K66" s="74"/>
      <c r="L66" s="75"/>
      <c r="M66" s="109"/>
      <c r="N66" s="11"/>
      <c r="O66" s="11"/>
    </row>
    <row r="67" spans="1:19" ht="90.75" thickBot="1" x14ac:dyDescent="0.3">
      <c r="A67" s="105"/>
      <c r="B67" s="381" t="s">
        <v>119</v>
      </c>
      <c r="C67" s="381" t="s">
        <v>201</v>
      </c>
      <c r="D67" s="381" t="s">
        <v>28</v>
      </c>
      <c r="E67" s="47" t="s">
        <v>121</v>
      </c>
      <c r="F67" s="47">
        <v>5</v>
      </c>
      <c r="G67" s="47">
        <v>4</v>
      </c>
      <c r="H67" s="47">
        <v>3</v>
      </c>
      <c r="I67" s="47">
        <v>2</v>
      </c>
      <c r="J67" s="47">
        <v>1</v>
      </c>
      <c r="K67" s="380">
        <f>1/6*$L$39</f>
        <v>62500</v>
      </c>
      <c r="L67" s="70"/>
      <c r="M67" s="126"/>
      <c r="N67" s="11"/>
      <c r="O67" s="11"/>
    </row>
    <row r="68" spans="1:19" ht="16.5" customHeight="1" thickTop="1" thickBot="1" x14ac:dyDescent="0.3">
      <c r="A68" s="107"/>
      <c r="B68" s="30"/>
      <c r="C68" s="30"/>
      <c r="D68" s="144" t="s">
        <v>19</v>
      </c>
      <c r="E68" s="65">
        <f>SUM(((F68*$F$6*K67)))+(G68*$G$6*K67)+(H68*$H$6*K67)+(I68*$I$6*K67)+(J68*$J$6*K67)</f>
        <v>0</v>
      </c>
      <c r="F68" s="398">
        <v>0</v>
      </c>
      <c r="G68" s="398">
        <v>0</v>
      </c>
      <c r="H68" s="398">
        <v>0</v>
      </c>
      <c r="I68" s="398">
        <v>0</v>
      </c>
      <c r="J68" s="398">
        <v>0</v>
      </c>
      <c r="K68" s="404" t="str">
        <f t="shared" ref="K68" si="20">IF(P68=1,Q68, R68)</f>
        <v>NIET GOED INGEVULD</v>
      </c>
      <c r="L68" s="405"/>
      <c r="M68" s="127"/>
      <c r="N68" s="11"/>
      <c r="O68" s="11"/>
      <c r="P68" s="21">
        <f>SUM(F68:J68)</f>
        <v>0</v>
      </c>
      <c r="Q68" s="22" t="s">
        <v>35</v>
      </c>
      <c r="R68" s="20" t="s">
        <v>36</v>
      </c>
      <c r="S68"/>
    </row>
    <row r="69" spans="1:19" ht="15.75" thickTop="1" x14ac:dyDescent="0.25">
      <c r="A69" s="105" t="s">
        <v>122</v>
      </c>
      <c r="B69" s="72" t="s">
        <v>123</v>
      </c>
      <c r="C69" s="381"/>
      <c r="D69" s="86"/>
      <c r="E69" s="85"/>
      <c r="F69" s="86"/>
      <c r="G69" s="86"/>
      <c r="H69" s="86"/>
      <c r="I69" s="86"/>
      <c r="J69" s="86"/>
      <c r="K69" s="32"/>
      <c r="L69" s="70"/>
      <c r="M69" s="128"/>
      <c r="N69" s="11"/>
      <c r="O69" s="11"/>
    </row>
    <row r="70" spans="1:19" ht="45.75" thickBot="1" x14ac:dyDescent="0.3">
      <c r="A70" s="105"/>
      <c r="B70" s="381" t="s">
        <v>124</v>
      </c>
      <c r="C70" s="381" t="s">
        <v>200</v>
      </c>
      <c r="D70" s="381" t="s">
        <v>28</v>
      </c>
      <c r="E70" s="47" t="s">
        <v>121</v>
      </c>
      <c r="F70" s="47">
        <v>5</v>
      </c>
      <c r="G70" s="47">
        <v>4</v>
      </c>
      <c r="H70" s="47">
        <v>3</v>
      </c>
      <c r="I70" s="47">
        <v>2</v>
      </c>
      <c r="J70" s="47">
        <v>1</v>
      </c>
      <c r="K70" s="380">
        <f>1/6*$L$39</f>
        <v>62500</v>
      </c>
      <c r="L70" s="70"/>
      <c r="M70" s="126"/>
      <c r="N70" s="11"/>
      <c r="O70" s="11"/>
    </row>
    <row r="71" spans="1:19" ht="16.5" customHeight="1" thickTop="1" thickBot="1" x14ac:dyDescent="0.3">
      <c r="A71" s="105"/>
      <c r="B71" s="381"/>
      <c r="C71" s="381"/>
      <c r="D71" s="146" t="s">
        <v>19</v>
      </c>
      <c r="E71" s="65">
        <f>SUM(((F71*$F$6*K70)))+(G71*$G$6*K70)+(H71*$H$6*K70)+(I71*$I$6*K70)+(J71*$J$6*K70)</f>
        <v>0</v>
      </c>
      <c r="F71" s="398">
        <v>0</v>
      </c>
      <c r="G71" s="398">
        <v>0</v>
      </c>
      <c r="H71" s="398">
        <v>0</v>
      </c>
      <c r="I71" s="398">
        <v>0</v>
      </c>
      <c r="J71" s="398">
        <v>0</v>
      </c>
      <c r="K71" s="404" t="str">
        <f t="shared" ref="K71" si="21">IF(P71=1,Q71, R71)</f>
        <v>NIET GOED INGEVULD</v>
      </c>
      <c r="L71" s="405"/>
      <c r="M71" s="127"/>
      <c r="N71" s="11"/>
      <c r="O71" s="11"/>
      <c r="P71" s="21">
        <f>SUM(F71:J71)</f>
        <v>0</v>
      </c>
      <c r="Q71" s="22" t="s">
        <v>35</v>
      </c>
      <c r="R71" s="20" t="s">
        <v>36</v>
      </c>
      <c r="S71"/>
    </row>
    <row r="72" spans="1:19" ht="15.75" thickTop="1" x14ac:dyDescent="0.25">
      <c r="A72" s="104" t="s">
        <v>126</v>
      </c>
      <c r="B72" s="71" t="s">
        <v>127</v>
      </c>
      <c r="C72" s="34"/>
      <c r="D72" s="34"/>
      <c r="E72" s="34"/>
      <c r="F72" s="35"/>
      <c r="G72" s="35"/>
      <c r="H72" s="35"/>
      <c r="I72" s="35"/>
      <c r="J72" s="35"/>
      <c r="K72" s="74"/>
      <c r="L72" s="70"/>
      <c r="M72" s="128"/>
      <c r="N72" s="11"/>
      <c r="O72" s="11"/>
    </row>
    <row r="73" spans="1:19" x14ac:dyDescent="0.25">
      <c r="A73" s="105"/>
      <c r="B73" s="156" t="s">
        <v>128</v>
      </c>
      <c r="C73" s="381"/>
      <c r="D73" s="427" t="s">
        <v>28</v>
      </c>
      <c r="E73" s="429" t="s">
        <v>129</v>
      </c>
      <c r="F73" s="431">
        <v>0.05</v>
      </c>
      <c r="G73" s="431">
        <v>0.04</v>
      </c>
      <c r="H73" s="431">
        <v>0.03</v>
      </c>
      <c r="I73" s="431">
        <v>0.02</v>
      </c>
      <c r="J73" s="431">
        <v>0</v>
      </c>
      <c r="K73" s="433">
        <f>1/6*$L$39</f>
        <v>62500</v>
      </c>
      <c r="L73" s="70"/>
      <c r="M73" s="128"/>
      <c r="N73" s="11"/>
      <c r="O73" s="11"/>
    </row>
    <row r="74" spans="1:19" ht="45.75" thickBot="1" x14ac:dyDescent="0.3">
      <c r="A74" s="105"/>
      <c r="B74" s="381" t="s">
        <v>130</v>
      </c>
      <c r="C74" s="381" t="s">
        <v>199</v>
      </c>
      <c r="D74" s="428"/>
      <c r="E74" s="430"/>
      <c r="F74" s="432"/>
      <c r="G74" s="432"/>
      <c r="H74" s="432"/>
      <c r="I74" s="432"/>
      <c r="J74" s="432"/>
      <c r="K74" s="434">
        <f t="shared" ref="K74" si="22">4/25*$L$39</f>
        <v>60000</v>
      </c>
      <c r="L74" s="70"/>
      <c r="M74" s="128"/>
      <c r="N74" s="11"/>
      <c r="O74" s="11"/>
    </row>
    <row r="75" spans="1:19" ht="16.5" customHeight="1" thickTop="1" thickBot="1" x14ac:dyDescent="0.3">
      <c r="A75" s="111"/>
      <c r="B75" s="129"/>
      <c r="C75" s="129"/>
      <c r="D75" s="147" t="s">
        <v>19</v>
      </c>
      <c r="E75" s="122">
        <f>SUM(((F75*$F$6*K73)))+(G75*$G$6*K73)+(H75*$H$6*K73)+(I75*$I$6*K73)+(J75*$J$6*K73)</f>
        <v>0</v>
      </c>
      <c r="F75" s="396">
        <v>0</v>
      </c>
      <c r="G75" s="396">
        <v>0</v>
      </c>
      <c r="H75" s="396">
        <v>0</v>
      </c>
      <c r="I75" s="396">
        <v>0</v>
      </c>
      <c r="J75" s="396">
        <v>0</v>
      </c>
      <c r="K75" s="402" t="str">
        <f t="shared" ref="K75" si="23">IF(P75=1,Q75, R75)</f>
        <v>NIET GOED INGEVULD</v>
      </c>
      <c r="L75" s="403"/>
      <c r="M75" s="130"/>
      <c r="N75" s="11"/>
      <c r="O75" s="11"/>
      <c r="P75" s="21">
        <f>SUM(F75:J75)</f>
        <v>0</v>
      </c>
      <c r="Q75" s="22" t="s">
        <v>35</v>
      </c>
      <c r="R75" s="20" t="s">
        <v>36</v>
      </c>
      <c r="S75"/>
    </row>
    <row r="76" spans="1:19" ht="21" customHeight="1" x14ac:dyDescent="0.25">
      <c r="A76" s="86"/>
      <c r="B76" s="87"/>
      <c r="C76" s="87"/>
      <c r="D76" s="88"/>
      <c r="E76" s="89">
        <f>SUM(E75,E71,E68,E65,E51,E38,E34,E31,E25,E28,E20,E17,E14,E10,)</f>
        <v>0</v>
      </c>
      <c r="F76" s="33"/>
      <c r="G76" s="33"/>
      <c r="H76" s="33"/>
      <c r="I76" s="33"/>
      <c r="J76" s="33"/>
      <c r="K76" s="90"/>
      <c r="L76" s="91"/>
      <c r="M76" s="91"/>
      <c r="N76" s="11"/>
      <c r="O76" s="11"/>
    </row>
  </sheetData>
  <sheetProtection algorithmName="SHA-512" hashValue="+ba5hcuL8hi9B1+DGCw/VCwUlYnMYZAO4iNkbObWrwv8Oho8+Nut8d/aXSSJJxm0djLXGPss6P+T3tLmN9PlJw==" saltValue="2ZAvSMMNvTjw341Rqaif2w==" spinCount="100000" sheet="1" objects="1" scenarios="1"/>
  <mergeCells count="55">
    <mergeCell ref="E5:J5"/>
    <mergeCell ref="K5:L5"/>
    <mergeCell ref="C2:C4"/>
    <mergeCell ref="B2:B3"/>
    <mergeCell ref="E4:J4"/>
    <mergeCell ref="K58:L58"/>
    <mergeCell ref="K59:L59"/>
    <mergeCell ref="I73:I74"/>
    <mergeCell ref="J73:J74"/>
    <mergeCell ref="K73:K74"/>
    <mergeCell ref="G23:G24"/>
    <mergeCell ref="H23:H24"/>
    <mergeCell ref="I23:I24"/>
    <mergeCell ref="D73:D74"/>
    <mergeCell ref="E73:E74"/>
    <mergeCell ref="F73:F74"/>
    <mergeCell ref="G73:G74"/>
    <mergeCell ref="H73:H74"/>
    <mergeCell ref="K46:L46"/>
    <mergeCell ref="K44:L44"/>
    <mergeCell ref="B1:C1"/>
    <mergeCell ref="N1:O1"/>
    <mergeCell ref="K4:L4"/>
    <mergeCell ref="E2:J2"/>
    <mergeCell ref="E3:J3"/>
    <mergeCell ref="F1:G1"/>
    <mergeCell ref="J23:J24"/>
    <mergeCell ref="K10:L10"/>
    <mergeCell ref="K14:L14"/>
    <mergeCell ref="K25:L25"/>
    <mergeCell ref="K31:L31"/>
    <mergeCell ref="E11:J11"/>
    <mergeCell ref="E23:E24"/>
    <mergeCell ref="F23:F24"/>
    <mergeCell ref="K17:L17"/>
    <mergeCell ref="K20:L20"/>
    <mergeCell ref="K38:L38"/>
    <mergeCell ref="K43:L43"/>
    <mergeCell ref="K34:L34"/>
    <mergeCell ref="E52:J52"/>
    <mergeCell ref="K75:L75"/>
    <mergeCell ref="K28:L28"/>
    <mergeCell ref="K63:L63"/>
    <mergeCell ref="K64:L64"/>
    <mergeCell ref="K68:L68"/>
    <mergeCell ref="K71:L71"/>
    <mergeCell ref="K50:L50"/>
    <mergeCell ref="K57:L57"/>
    <mergeCell ref="K60:L60"/>
    <mergeCell ref="K61:L61"/>
    <mergeCell ref="K62:L62"/>
    <mergeCell ref="K48:L48"/>
    <mergeCell ref="K49:L49"/>
    <mergeCell ref="K47:L47"/>
    <mergeCell ref="K45:L45"/>
  </mergeCells>
  <conditionalFormatting sqref="K34">
    <cfRule type="expression" dxfId="31" priority="51">
      <formula>NOT(P34=1)</formula>
    </cfRule>
    <cfRule type="expression" dxfId="30" priority="52">
      <formula>P34=1</formula>
    </cfRule>
  </conditionalFormatting>
  <conditionalFormatting sqref="K34 K57:L64 K48:L50">
    <cfRule type="expression" dxfId="29" priority="49">
      <formula>K34="NIET GOED INGEVULD"</formula>
    </cfRule>
    <cfRule type="expression" dxfId="28" priority="50">
      <formula>K34="GOED INGEVULD"</formula>
    </cfRule>
  </conditionalFormatting>
  <conditionalFormatting sqref="K10:L10">
    <cfRule type="expression" dxfId="27" priority="33">
      <formula>K10="NIET GOED INGEVULD"</formula>
    </cfRule>
    <cfRule type="expression" dxfId="26" priority="34">
      <formula>K10="GOED INGEVULD"</formula>
    </cfRule>
  </conditionalFormatting>
  <conditionalFormatting sqref="K14:L14">
    <cfRule type="expression" dxfId="25" priority="31">
      <formula>K14="NIET GOED INGEVULD"</formula>
    </cfRule>
    <cfRule type="expression" dxfId="24" priority="32">
      <formula>K14="GOED INGEVULD"</formula>
    </cfRule>
  </conditionalFormatting>
  <conditionalFormatting sqref="K25:L25">
    <cfRule type="expression" dxfId="23" priority="29">
      <formula>K25="NIET GOED INGEVULD"</formula>
    </cfRule>
    <cfRule type="expression" dxfId="22" priority="30">
      <formula>K25="GOED INGEVULD"</formula>
    </cfRule>
  </conditionalFormatting>
  <conditionalFormatting sqref="K28:L28">
    <cfRule type="expression" dxfId="21" priority="27">
      <formula>K28="NIET GOED INGEVULD"</formula>
    </cfRule>
    <cfRule type="expression" dxfId="20" priority="28">
      <formula>K28="GOED INGEVULD"</formula>
    </cfRule>
  </conditionalFormatting>
  <conditionalFormatting sqref="K38:L38">
    <cfRule type="expression" dxfId="19" priority="25">
      <formula>K38="NIET GOED INGEVULD"</formula>
    </cfRule>
    <cfRule type="expression" dxfId="18" priority="26">
      <formula>K38="GOED INGEVULD"</formula>
    </cfRule>
  </conditionalFormatting>
  <conditionalFormatting sqref="K43:L46">
    <cfRule type="expression" dxfId="17" priority="23">
      <formula>K43="NIET GOED INGEVULD"</formula>
    </cfRule>
    <cfRule type="expression" dxfId="16" priority="24">
      <formula>K43="GOED INGEVULD"</formula>
    </cfRule>
  </conditionalFormatting>
  <conditionalFormatting sqref="K68:L68">
    <cfRule type="expression" dxfId="15" priority="19">
      <formula>K68="NIET GOED INGEVULD"</formula>
    </cfRule>
    <cfRule type="expression" dxfId="14" priority="20">
      <formula>K68="GOED INGEVULD"</formula>
    </cfRule>
  </conditionalFormatting>
  <conditionalFormatting sqref="K71:L71">
    <cfRule type="expression" dxfId="13" priority="17">
      <formula>K71="NIET GOED INGEVULD"</formula>
    </cfRule>
    <cfRule type="expression" dxfId="12" priority="18">
      <formula>K71="GOED INGEVULD"</formula>
    </cfRule>
  </conditionalFormatting>
  <conditionalFormatting sqref="K75:L75">
    <cfRule type="expression" dxfId="11" priority="11">
      <formula>K75="NIET GOED INGEVULD"</formula>
    </cfRule>
    <cfRule type="expression" dxfId="10" priority="12">
      <formula>K75="GOED INGEVULD"</formula>
    </cfRule>
  </conditionalFormatting>
  <conditionalFormatting sqref="K31">
    <cfRule type="expression" dxfId="9" priority="7">
      <formula>K31="NIET GOED INGEVULD"</formula>
    </cfRule>
    <cfRule type="expression" dxfId="8" priority="8">
      <formula>K31="GOED INGEVULD"</formula>
    </cfRule>
  </conditionalFormatting>
  <conditionalFormatting sqref="K47:L47">
    <cfRule type="expression" dxfId="7" priority="5">
      <formula>K47="NIET GOED INGEVULD"</formula>
    </cfRule>
    <cfRule type="expression" dxfId="6" priority="6">
      <formula>K47="GOED INGEVULD"</formula>
    </cfRule>
  </conditionalFormatting>
  <conditionalFormatting sqref="K31">
    <cfRule type="expression" dxfId="5" priority="9">
      <formula>NOT(P31=1)</formula>
    </cfRule>
    <cfRule type="expression" dxfId="4" priority="10">
      <formula>P31=1</formula>
    </cfRule>
  </conditionalFormatting>
  <conditionalFormatting sqref="K17">
    <cfRule type="expression" dxfId="3" priority="3">
      <formula>K17="NIET GOED INGEVULD"</formula>
    </cfRule>
    <cfRule type="expression" dxfId="2" priority="4">
      <formula>K17="GOED INGEVULD"</formula>
    </cfRule>
  </conditionalFormatting>
  <conditionalFormatting sqref="K20">
    <cfRule type="expression" dxfId="1" priority="1">
      <formula>K20="NIET GOED INGEVULD"</formula>
    </cfRule>
    <cfRule type="expression" dxfId="0" priority="2">
      <formula>K20="GOED INGEVULD"</formula>
    </cfRule>
  </conditionalFormatting>
  <pageMargins left="0.25" right="0.25" top="0.75" bottom="0.75" header="0.3" footer="0.3"/>
  <pageSetup paperSize="8"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AW78"/>
  <sheetViews>
    <sheetView tabSelected="1" zoomScale="55" zoomScaleNormal="55" workbookViewId="0">
      <pane xSplit="1" ySplit="7" topLeftCell="B8" activePane="bottomRight" state="frozen"/>
      <selection pane="topRight" activeCell="B1" sqref="B1"/>
      <selection pane="bottomLeft" activeCell="A8" sqref="A8"/>
      <selection pane="bottomRight" activeCell="C15" sqref="C15"/>
    </sheetView>
  </sheetViews>
  <sheetFormatPr defaultColWidth="9.140625" defaultRowHeight="15" x14ac:dyDescent="0.25"/>
  <cols>
    <col min="1" max="1" width="11.42578125" style="2" customWidth="1"/>
    <col min="2" max="3" width="53.5703125" style="6" customWidth="1"/>
    <col min="4" max="4" width="14.85546875" style="19" customWidth="1"/>
    <col min="5" max="5" width="14.85546875" style="148" customWidth="1"/>
    <col min="6" max="6" width="1.7109375" style="140" customWidth="1"/>
    <col min="7" max="10" width="8.28515625" style="3" customWidth="1"/>
    <col min="11" max="11" width="8.28515625" style="4" customWidth="1"/>
    <col min="12" max="12" width="10.7109375" style="155" customWidth="1"/>
    <col min="13" max="13" width="10.7109375" style="155" hidden="1" customWidth="1"/>
    <col min="14" max="16" width="12.7109375" style="154" hidden="1" customWidth="1"/>
    <col min="17" max="17" width="15.140625" style="336" hidden="1" customWidth="1"/>
    <col min="18" max="18" width="12.7109375" style="154" hidden="1" customWidth="1"/>
    <col min="19" max="19" width="12.7109375" style="336" hidden="1" customWidth="1"/>
    <col min="20" max="20" width="12.7109375" style="154" hidden="1" customWidth="1"/>
    <col min="21" max="21" width="12.7109375" style="336" hidden="1" customWidth="1"/>
    <col min="22" max="23" width="9.140625" style="1" hidden="1" customWidth="1"/>
    <col min="24" max="24" width="13.7109375" style="154" customWidth="1"/>
    <col min="25" max="49" width="2.7109375" customWidth="1"/>
    <col min="50" max="16384" width="9.140625" style="1"/>
  </cols>
  <sheetData>
    <row r="1" spans="1:49" ht="60.75" customHeight="1" thickBot="1" x14ac:dyDescent="0.3">
      <c r="A1" s="251"/>
      <c r="B1" s="466" t="s">
        <v>132</v>
      </c>
      <c r="C1" s="467"/>
      <c r="D1" s="474" t="s">
        <v>133</v>
      </c>
      <c r="E1" s="475"/>
      <c r="F1" s="176"/>
      <c r="G1" s="444" t="s">
        <v>134</v>
      </c>
      <c r="H1" s="445"/>
      <c r="I1" s="446"/>
      <c r="J1" s="447"/>
      <c r="K1" s="177"/>
      <c r="L1" s="178" t="s">
        <v>135</v>
      </c>
      <c r="M1" s="383" t="s">
        <v>136</v>
      </c>
      <c r="N1" s="179" t="s">
        <v>137</v>
      </c>
      <c r="O1" s="179" t="s">
        <v>138</v>
      </c>
      <c r="P1" s="179" t="s">
        <v>139</v>
      </c>
      <c r="Q1" s="324" t="s">
        <v>140</v>
      </c>
      <c r="R1" s="179" t="s">
        <v>141</v>
      </c>
      <c r="S1" s="324" t="s">
        <v>142</v>
      </c>
      <c r="T1" s="179" t="s">
        <v>143</v>
      </c>
      <c r="U1" s="324" t="s">
        <v>144</v>
      </c>
      <c r="V1" s="180" t="s">
        <v>145</v>
      </c>
      <c r="W1" s="180"/>
      <c r="X1" s="290" t="s">
        <v>146</v>
      </c>
      <c r="Y1" s="487" t="s">
        <v>147</v>
      </c>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9"/>
    </row>
    <row r="2" spans="1:49" ht="33.75" customHeight="1" x14ac:dyDescent="0.25">
      <c r="A2" s="239"/>
      <c r="B2" s="252" t="s">
        <v>148</v>
      </c>
      <c r="C2" s="253" t="s">
        <v>149</v>
      </c>
      <c r="D2" s="476"/>
      <c r="E2" s="477"/>
      <c r="F2" s="183"/>
      <c r="G2" s="453" t="s">
        <v>150</v>
      </c>
      <c r="H2" s="454"/>
      <c r="I2" s="454"/>
      <c r="J2" s="454"/>
      <c r="K2" s="455"/>
      <c r="L2" s="185"/>
      <c r="M2" s="316"/>
      <c r="N2" s="53"/>
      <c r="O2" s="53"/>
      <c r="P2" s="53"/>
      <c r="Q2" s="325"/>
      <c r="R2" s="53"/>
      <c r="S2" s="325"/>
      <c r="T2" s="53"/>
      <c r="U2" s="325"/>
      <c r="X2" s="291"/>
      <c r="Y2" s="492" t="s">
        <v>151</v>
      </c>
      <c r="Z2" s="478" t="s">
        <v>152</v>
      </c>
      <c r="AA2" s="478" t="s">
        <v>153</v>
      </c>
      <c r="AB2" s="478" t="s">
        <v>154</v>
      </c>
      <c r="AC2" s="478" t="s">
        <v>155</v>
      </c>
      <c r="AD2" s="478" t="s">
        <v>156</v>
      </c>
      <c r="AE2" s="478" t="s">
        <v>157</v>
      </c>
      <c r="AF2" s="478" t="s">
        <v>158</v>
      </c>
      <c r="AG2" s="478" t="s">
        <v>159</v>
      </c>
      <c r="AH2" s="478" t="s">
        <v>160</v>
      </c>
      <c r="AI2" s="478" t="s">
        <v>161</v>
      </c>
      <c r="AJ2" s="478" t="s">
        <v>162</v>
      </c>
      <c r="AK2" s="478" t="s">
        <v>163</v>
      </c>
      <c r="AL2" s="478" t="s">
        <v>164</v>
      </c>
      <c r="AM2" s="478" t="s">
        <v>165</v>
      </c>
      <c r="AN2" s="478" t="s">
        <v>166</v>
      </c>
      <c r="AO2" s="478" t="s">
        <v>167</v>
      </c>
      <c r="AP2" s="478" t="s">
        <v>168</v>
      </c>
      <c r="AQ2" s="478" t="s">
        <v>169</v>
      </c>
      <c r="AR2" s="478" t="s">
        <v>170</v>
      </c>
      <c r="AS2" s="478" t="s">
        <v>171</v>
      </c>
      <c r="AT2" s="478" t="s">
        <v>172</v>
      </c>
      <c r="AU2" s="478" t="s">
        <v>173</v>
      </c>
      <c r="AV2" s="478" t="s">
        <v>174</v>
      </c>
      <c r="AW2" s="490" t="s">
        <v>175</v>
      </c>
    </row>
    <row r="3" spans="1:49" ht="15.75" thickBot="1" x14ac:dyDescent="0.3">
      <c r="A3" s="239"/>
      <c r="B3" s="375"/>
      <c r="C3" s="376"/>
      <c r="D3" s="182"/>
      <c r="E3" s="183"/>
      <c r="F3" s="183"/>
      <c r="G3" s="456"/>
      <c r="H3" s="457"/>
      <c r="I3" s="457"/>
      <c r="J3" s="457"/>
      <c r="K3" s="458"/>
      <c r="L3" s="185"/>
      <c r="M3" s="316"/>
      <c r="N3" s="53"/>
      <c r="O3" s="53"/>
      <c r="P3" s="53"/>
      <c r="Q3" s="325"/>
      <c r="R3" s="53"/>
      <c r="S3" s="325"/>
      <c r="T3" s="53"/>
      <c r="U3" s="325"/>
      <c r="X3" s="291"/>
      <c r="Y3" s="493"/>
      <c r="Z3" s="479"/>
      <c r="AA3" s="479"/>
      <c r="AB3" s="479"/>
      <c r="AC3" s="479"/>
      <c r="AD3" s="479"/>
      <c r="AE3" s="479"/>
      <c r="AF3" s="479"/>
      <c r="AG3" s="479"/>
      <c r="AH3" s="479"/>
      <c r="AI3" s="479"/>
      <c r="AJ3" s="479"/>
      <c r="AK3" s="479"/>
      <c r="AL3" s="479"/>
      <c r="AM3" s="479"/>
      <c r="AN3" s="479"/>
      <c r="AO3" s="479"/>
      <c r="AP3" s="479"/>
      <c r="AQ3" s="479"/>
      <c r="AR3" s="479"/>
      <c r="AS3" s="479"/>
      <c r="AT3" s="479"/>
      <c r="AU3" s="479"/>
      <c r="AV3" s="479"/>
      <c r="AW3" s="491"/>
    </row>
    <row r="4" spans="1:49" s="17" customFormat="1" ht="32.25" customHeight="1" x14ac:dyDescent="0.25">
      <c r="A4" s="254"/>
      <c r="B4" s="186" t="s">
        <v>176</v>
      </c>
      <c r="C4" s="255"/>
      <c r="D4" s="187" t="s">
        <v>13</v>
      </c>
      <c r="E4" s="472" t="s">
        <v>177</v>
      </c>
      <c r="F4" s="188"/>
      <c r="G4" s="459" t="s">
        <v>178</v>
      </c>
      <c r="H4" s="460"/>
      <c r="I4" s="460"/>
      <c r="J4" s="460"/>
      <c r="K4" s="461"/>
      <c r="L4" s="185"/>
      <c r="M4" s="384"/>
      <c r="N4" s="189"/>
      <c r="O4" s="189"/>
      <c r="P4" s="189"/>
      <c r="Q4" s="326"/>
      <c r="R4" s="189"/>
      <c r="S4" s="326"/>
      <c r="T4" s="189"/>
      <c r="U4" s="326"/>
      <c r="X4" s="292"/>
      <c r="Y4" s="338">
        <v>1</v>
      </c>
      <c r="Z4" s="339" t="s">
        <v>179</v>
      </c>
      <c r="AA4" s="340"/>
      <c r="AB4" s="340"/>
      <c r="AC4" s="340"/>
      <c r="AD4" s="340"/>
      <c r="AE4" s="340"/>
      <c r="AF4" s="340"/>
      <c r="AG4" s="340"/>
      <c r="AH4" s="340"/>
      <c r="AI4" s="340"/>
      <c r="AJ4" s="340"/>
      <c r="AK4" s="340"/>
      <c r="AL4" s="340"/>
      <c r="AM4" s="340"/>
      <c r="AN4" s="340"/>
      <c r="AO4" s="340"/>
      <c r="AP4" s="340"/>
      <c r="AQ4" s="340"/>
      <c r="AR4" s="340"/>
      <c r="AS4" s="340"/>
      <c r="AT4" s="340"/>
      <c r="AU4" s="340"/>
      <c r="AV4" s="340"/>
      <c r="AW4" s="341"/>
    </row>
    <row r="5" spans="1:49" ht="60" customHeight="1" x14ac:dyDescent="0.25">
      <c r="A5" s="239"/>
      <c r="B5" s="181" t="s">
        <v>5</v>
      </c>
      <c r="C5" s="256"/>
      <c r="D5" s="182"/>
      <c r="E5" s="473"/>
      <c r="F5" s="190"/>
      <c r="G5" s="462" t="s">
        <v>180</v>
      </c>
      <c r="H5" s="463"/>
      <c r="I5" s="463"/>
      <c r="J5" s="463"/>
      <c r="K5" s="463"/>
      <c r="L5" s="185"/>
      <c r="M5" s="385"/>
      <c r="N5" s="93"/>
      <c r="O5" s="93"/>
      <c r="P5" s="93"/>
      <c r="Q5" s="327"/>
      <c r="R5" s="93"/>
      <c r="S5" s="327"/>
      <c r="T5" s="93"/>
      <c r="U5" s="327"/>
      <c r="X5" s="293"/>
      <c r="Y5" s="342">
        <v>2</v>
      </c>
      <c r="Z5" s="343" t="s">
        <v>181</v>
      </c>
      <c r="AA5" s="344"/>
      <c r="AB5" s="344"/>
      <c r="AC5" s="344"/>
      <c r="AD5" s="344"/>
      <c r="AE5" s="344"/>
      <c r="AF5" s="344"/>
      <c r="AG5" s="344"/>
      <c r="AH5" s="344"/>
      <c r="AI5" s="344"/>
      <c r="AJ5" s="344"/>
      <c r="AK5" s="344"/>
      <c r="AL5" s="344"/>
      <c r="AM5" s="344"/>
      <c r="AN5" s="344"/>
      <c r="AO5" s="344"/>
      <c r="AP5" s="344"/>
      <c r="AQ5" s="344"/>
      <c r="AR5" s="344"/>
      <c r="AS5" s="344"/>
      <c r="AT5" s="344"/>
      <c r="AU5" s="344"/>
      <c r="AV5" s="344"/>
      <c r="AW5" s="345"/>
    </row>
    <row r="6" spans="1:49" s="17" customFormat="1" ht="21.75" customHeight="1" thickBot="1" x14ac:dyDescent="0.3">
      <c r="A6" s="254"/>
      <c r="B6" s="191"/>
      <c r="C6" s="257"/>
      <c r="D6" s="192"/>
      <c r="E6" s="193"/>
      <c r="F6" s="193"/>
      <c r="G6" s="194">
        <v>1</v>
      </c>
      <c r="H6" s="194">
        <v>0.75</v>
      </c>
      <c r="I6" s="194">
        <v>0.5</v>
      </c>
      <c r="J6" s="194">
        <v>0.25</v>
      </c>
      <c r="K6" s="194">
        <v>0</v>
      </c>
      <c r="L6" s="185"/>
      <c r="M6" s="316"/>
      <c r="N6" s="195"/>
      <c r="O6" s="195"/>
      <c r="P6" s="195"/>
      <c r="Q6" s="328"/>
      <c r="R6" s="195"/>
      <c r="S6" s="328"/>
      <c r="T6" s="195"/>
      <c r="U6" s="328"/>
      <c r="X6" s="291"/>
      <c r="Y6" s="346">
        <v>3</v>
      </c>
      <c r="Z6" s="343" t="s">
        <v>182</v>
      </c>
      <c r="AA6" s="344"/>
      <c r="AB6" s="344"/>
      <c r="AC6" s="344"/>
      <c r="AD6" s="344"/>
      <c r="AE6" s="344"/>
      <c r="AF6" s="344"/>
      <c r="AG6" s="344"/>
      <c r="AH6" s="344"/>
      <c r="AI6" s="344"/>
      <c r="AJ6" s="344"/>
      <c r="AK6" s="344"/>
      <c r="AL6" s="344"/>
      <c r="AM6" s="344"/>
      <c r="AN6" s="344"/>
      <c r="AO6" s="344"/>
      <c r="AP6" s="344"/>
      <c r="AQ6" s="344"/>
      <c r="AR6" s="344"/>
      <c r="AS6" s="344"/>
      <c r="AT6" s="344"/>
      <c r="AU6" s="344"/>
      <c r="AV6" s="344"/>
      <c r="AW6" s="345"/>
    </row>
    <row r="7" spans="1:49" s="18" customFormat="1" ht="15.75" thickBot="1" x14ac:dyDescent="0.3">
      <c r="A7" s="258"/>
      <c r="B7" s="259" t="s">
        <v>183</v>
      </c>
      <c r="C7" s="260" t="s">
        <v>184</v>
      </c>
      <c r="D7" s="196" t="s">
        <v>185</v>
      </c>
      <c r="E7" s="193"/>
      <c r="F7" s="244"/>
      <c r="G7" s="245"/>
      <c r="H7" s="245"/>
      <c r="I7" s="245"/>
      <c r="J7" s="245"/>
      <c r="K7" s="246"/>
      <c r="L7" s="248"/>
      <c r="M7" s="384"/>
      <c r="N7" s="249"/>
      <c r="O7" s="199"/>
      <c r="P7" s="249"/>
      <c r="Q7" s="329"/>
      <c r="R7" s="249"/>
      <c r="S7" s="329"/>
      <c r="T7" s="249"/>
      <c r="U7" s="329"/>
      <c r="V7" s="1"/>
      <c r="W7" s="1"/>
      <c r="X7" s="292"/>
      <c r="Y7" s="347">
        <v>4</v>
      </c>
      <c r="Z7" s="348" t="s">
        <v>186</v>
      </c>
      <c r="AA7" s="344"/>
      <c r="AB7" s="344"/>
      <c r="AC7" s="344"/>
      <c r="AD7" s="344"/>
      <c r="AE7" s="344"/>
      <c r="AF7" s="344"/>
      <c r="AG7" s="344"/>
      <c r="AH7" s="344"/>
      <c r="AI7" s="344"/>
      <c r="AJ7" s="344"/>
      <c r="AK7" s="344"/>
      <c r="AL7" s="344"/>
      <c r="AM7" s="344"/>
      <c r="AN7" s="344"/>
      <c r="AO7" s="344"/>
      <c r="AP7" s="344"/>
      <c r="AQ7" s="344"/>
      <c r="AR7" s="344"/>
      <c r="AS7" s="344"/>
      <c r="AT7" s="344"/>
      <c r="AU7" s="344"/>
      <c r="AV7" s="344"/>
      <c r="AW7" s="345"/>
    </row>
    <row r="8" spans="1:49" ht="15.75" thickBot="1" x14ac:dyDescent="0.3">
      <c r="A8" s="216" t="s">
        <v>21</v>
      </c>
      <c r="B8" s="201" t="s">
        <v>22</v>
      </c>
      <c r="C8" s="201"/>
      <c r="D8" s="250"/>
      <c r="E8" s="298"/>
      <c r="F8" s="299"/>
      <c r="G8" s="261"/>
      <c r="H8" s="261"/>
      <c r="I8" s="261"/>
      <c r="J8" s="261"/>
      <c r="K8" s="262"/>
      <c r="L8" s="300"/>
      <c r="M8" s="318"/>
      <c r="N8" s="270"/>
      <c r="O8" s="270"/>
      <c r="P8" s="270"/>
      <c r="Q8" s="330"/>
      <c r="R8" s="270"/>
      <c r="S8" s="330"/>
      <c r="T8" s="270"/>
      <c r="U8" s="330"/>
      <c r="V8" s="180"/>
      <c r="W8" s="180"/>
      <c r="X8" s="290"/>
      <c r="Y8" s="349">
        <v>5</v>
      </c>
      <c r="Z8" s="350" t="s">
        <v>187</v>
      </c>
      <c r="AA8" s="351"/>
      <c r="AB8" s="351"/>
      <c r="AC8" s="351"/>
      <c r="AD8" s="351"/>
      <c r="AE8" s="351"/>
      <c r="AF8" s="351"/>
      <c r="AG8" s="352"/>
      <c r="AH8" s="352"/>
      <c r="AI8" s="352"/>
      <c r="AJ8" s="352"/>
      <c r="AK8" s="352"/>
      <c r="AL8" s="352"/>
      <c r="AM8" s="352"/>
      <c r="AN8" s="352"/>
      <c r="AO8" s="352"/>
      <c r="AP8" s="352"/>
      <c r="AQ8" s="352"/>
      <c r="AR8" s="352"/>
      <c r="AS8" s="352"/>
      <c r="AT8" s="352"/>
      <c r="AU8" s="352"/>
      <c r="AV8" s="352"/>
      <c r="AW8" s="353"/>
    </row>
    <row r="9" spans="1:49" ht="15" customHeight="1" x14ac:dyDescent="0.25">
      <c r="A9" s="187" t="s">
        <v>24</v>
      </c>
      <c r="B9" s="207" t="s">
        <v>25</v>
      </c>
      <c r="C9" s="208"/>
      <c r="D9" s="203"/>
      <c r="E9" s="468" t="s">
        <v>188</v>
      </c>
      <c r="F9" s="302"/>
      <c r="G9" s="266" t="s">
        <v>30</v>
      </c>
      <c r="H9" s="266" t="s">
        <v>31</v>
      </c>
      <c r="I9" s="266" t="s">
        <v>32</v>
      </c>
      <c r="J9" s="266" t="s">
        <v>33</v>
      </c>
      <c r="K9" s="266" t="s">
        <v>34</v>
      </c>
      <c r="L9" s="184">
        <f>0.02*'Inschrijving GOW perceel II '!E10*$I$1/100000</f>
        <v>0</v>
      </c>
      <c r="M9" s="386"/>
      <c r="N9" s="195">
        <f>IF('Inschrijving GOW perceel II '!F10=1,1,0)</f>
        <v>0</v>
      </c>
      <c r="O9" s="271">
        <f>N9*(-0.25*$L9*$H10-0.5*$L9*$I10-0.75*$L9*$J10-$L9*$K10)</f>
        <v>0</v>
      </c>
      <c r="P9" s="195">
        <f>IF('Inschrijving GOW perceel II '!G10=1,1,0)</f>
        <v>0</v>
      </c>
      <c r="Q9" s="184">
        <f>P9*(0.25*$M9*$G10-0.25*$L9*$I10-0.5*$L9*$J10-0.75*$L9*$K10)</f>
        <v>0</v>
      </c>
      <c r="R9" s="195">
        <f>IF('Inschrijving GOW perceel II '!H10=1,1,0)</f>
        <v>0</v>
      </c>
      <c r="S9" s="184">
        <f>R9*(0.5*$M9*$G10+0.25*$M9*$H10-0.25*$L9*$J10-0.5*$L9*$K10)</f>
        <v>0</v>
      </c>
      <c r="T9" s="195">
        <f>IF('Inschrijving GOW perceel II '!I10=1,1,0)</f>
        <v>0</v>
      </c>
      <c r="U9" s="184">
        <f>T9*(0.75*$M9*$G10+0.5*$M9*$H10+0.25*$M9*$I10-0.25*$L9*$K10)</f>
        <v>0</v>
      </c>
      <c r="X9" s="304">
        <f>SUM(O9,Q9,S9,U9,W9)</f>
        <v>0</v>
      </c>
      <c r="Y9" s="355"/>
      <c r="Z9" s="158"/>
      <c r="AA9" s="158"/>
      <c r="AB9" s="158"/>
      <c r="AC9" s="158"/>
      <c r="AD9" s="158"/>
      <c r="AE9" s="158"/>
      <c r="AF9" s="158"/>
      <c r="AG9" s="158"/>
      <c r="AH9" s="158"/>
      <c r="AI9" s="158"/>
      <c r="AJ9" s="158"/>
      <c r="AK9" s="158"/>
      <c r="AL9" s="158"/>
      <c r="AM9" s="158"/>
      <c r="AN9" s="158"/>
      <c r="AO9" s="158"/>
      <c r="AP9" s="158"/>
      <c r="AQ9" s="158"/>
      <c r="AR9" s="356"/>
      <c r="AS9" s="158"/>
      <c r="AT9" s="355"/>
      <c r="AU9" s="158"/>
      <c r="AV9" s="158"/>
      <c r="AW9" s="159"/>
    </row>
    <row r="10" spans="1:49" ht="45" customHeight="1" x14ac:dyDescent="0.25">
      <c r="A10" s="182"/>
      <c r="B10" s="204" t="s">
        <v>26</v>
      </c>
      <c r="C10" s="204" t="s">
        <v>27</v>
      </c>
      <c r="D10" s="183" t="s">
        <v>28</v>
      </c>
      <c r="E10" s="469"/>
      <c r="F10" s="302"/>
      <c r="G10" s="149"/>
      <c r="H10" s="149"/>
      <c r="I10" s="149"/>
      <c r="J10" s="149"/>
      <c r="K10" s="149"/>
      <c r="L10" s="185"/>
      <c r="M10" s="316"/>
      <c r="N10" s="195"/>
      <c r="O10" s="272"/>
      <c r="P10" s="195"/>
      <c r="Q10" s="331"/>
      <c r="R10" s="195"/>
      <c r="S10" s="331"/>
      <c r="T10" s="195"/>
      <c r="U10" s="331"/>
      <c r="X10" s="293"/>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157"/>
    </row>
    <row r="11" spans="1:49" ht="16.5" customHeight="1" x14ac:dyDescent="0.25">
      <c r="A11" s="182"/>
      <c r="B11" s="209"/>
      <c r="C11" s="209"/>
      <c r="D11" s="183"/>
      <c r="E11" s="469"/>
      <c r="F11" s="301"/>
      <c r="G11" s="464"/>
      <c r="H11" s="464"/>
      <c r="I11" s="464"/>
      <c r="J11" s="464"/>
      <c r="K11" s="465"/>
      <c r="L11" s="248"/>
      <c r="M11" s="316"/>
      <c r="N11" s="195"/>
      <c r="O11" s="249"/>
      <c r="P11" s="195"/>
      <c r="Q11" s="332"/>
      <c r="R11" s="195"/>
      <c r="S11" s="332"/>
      <c r="T11" s="195"/>
      <c r="U11" s="332"/>
      <c r="X11" s="292"/>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157"/>
    </row>
    <row r="12" spans="1:49" ht="30" customHeight="1" x14ac:dyDescent="0.25">
      <c r="A12" s="205"/>
      <c r="B12" s="206"/>
      <c r="C12" s="206"/>
      <c r="D12" s="210"/>
      <c r="E12" s="469"/>
      <c r="F12" s="301"/>
      <c r="G12" s="234"/>
      <c r="H12" s="234"/>
      <c r="I12" s="234"/>
      <c r="J12" s="234"/>
      <c r="K12" s="267"/>
      <c r="L12" s="305"/>
      <c r="M12" s="316"/>
      <c r="N12" s="195"/>
      <c r="O12" s="1"/>
      <c r="P12" s="195"/>
      <c r="Q12" s="333"/>
      <c r="R12" s="195"/>
      <c r="S12" s="333"/>
      <c r="T12" s="195"/>
      <c r="U12" s="333"/>
      <c r="X12" s="306"/>
      <c r="Y12" s="357"/>
      <c r="Z12" s="358"/>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160"/>
    </row>
    <row r="13" spans="1:49" x14ac:dyDescent="0.25">
      <c r="A13" s="182" t="s">
        <v>38</v>
      </c>
      <c r="B13" s="207" t="s">
        <v>39</v>
      </c>
      <c r="C13" s="204"/>
      <c r="D13" s="183"/>
      <c r="E13" s="469"/>
      <c r="F13" s="302"/>
      <c r="G13" s="266" t="s">
        <v>30</v>
      </c>
      <c r="H13" s="266" t="s">
        <v>31</v>
      </c>
      <c r="I13" s="266" t="s">
        <v>32</v>
      </c>
      <c r="J13" s="266" t="s">
        <v>33</v>
      </c>
      <c r="K13" s="266" t="s">
        <v>34</v>
      </c>
      <c r="L13" s="184">
        <f>0.02*'Inschrijving GOW perceel II '!E14*$I$1/100000</f>
        <v>0</v>
      </c>
      <c r="M13" s="386"/>
      <c r="N13" s="195">
        <f>IF('Inschrijving GOW perceel II '!F14=1,1,0)</f>
        <v>0</v>
      </c>
      <c r="O13" s="271">
        <f>N13*(-0.25*$L13*$H14-0.5*$L13*$I14-0.75*$L13*$J14-$L13*$K14)</f>
        <v>0</v>
      </c>
      <c r="P13" s="195">
        <f>IF('Inschrijving GOW perceel II '!G14=1,1,0)</f>
        <v>0</v>
      </c>
      <c r="Q13" s="184">
        <f>P13*(0.25*$M13*$G14-0.25*$L13*$I14-0.5*$L13*$J14-0.75*$L13*$K14)</f>
        <v>0</v>
      </c>
      <c r="R13" s="195">
        <f>IF('Inschrijving GOW perceel II '!H14=1,1,0)</f>
        <v>0</v>
      </c>
      <c r="S13" s="184">
        <f>R13*(0.5*$M13*$G14+0.25*$M13*$H14-0.25*$L13*$J14-0.5*$L13*$K14)</f>
        <v>0</v>
      </c>
      <c r="T13" s="195">
        <f>IF('Inschrijving GOW perceel II '!I14=1,1,0)</f>
        <v>0</v>
      </c>
      <c r="U13" s="184">
        <f>T13*(0.75*$M13*$G14+0.5*$M13*$H14+0.25*$M13*$I14-0.25*$L13*$K14)</f>
        <v>0</v>
      </c>
      <c r="X13" s="304">
        <f>SUM(O13,Q13,S13,U13,W13)</f>
        <v>0</v>
      </c>
      <c r="Y13" s="360"/>
      <c r="Z13" s="361"/>
      <c r="AA13" s="161"/>
      <c r="AB13" s="161"/>
      <c r="AC13" s="161"/>
      <c r="AD13" s="161"/>
      <c r="AE13" s="161"/>
      <c r="AF13" s="161"/>
      <c r="AG13" s="161"/>
      <c r="AH13" s="161"/>
      <c r="AI13" s="161"/>
      <c r="AJ13" s="161"/>
      <c r="AK13" s="161"/>
      <c r="AL13" s="161"/>
      <c r="AM13" s="161"/>
      <c r="AN13" s="161"/>
      <c r="AO13" s="161"/>
      <c r="AP13" s="161"/>
      <c r="AQ13" s="161"/>
      <c r="AR13" s="279"/>
      <c r="AS13" s="161"/>
      <c r="AT13" s="362"/>
      <c r="AU13" s="161"/>
      <c r="AV13" s="161"/>
      <c r="AW13" s="162"/>
    </row>
    <row r="14" spans="1:49" ht="82.5" customHeight="1" x14ac:dyDescent="0.25">
      <c r="A14" s="182"/>
      <c r="B14" s="204" t="s">
        <v>26</v>
      </c>
      <c r="C14" s="204" t="s">
        <v>40</v>
      </c>
      <c r="D14" s="183" t="s">
        <v>28</v>
      </c>
      <c r="E14" s="469"/>
      <c r="F14" s="302"/>
      <c r="G14" s="150"/>
      <c r="H14" s="150"/>
      <c r="I14" s="150"/>
      <c r="J14" s="150"/>
      <c r="K14" s="150"/>
      <c r="L14" s="185"/>
      <c r="M14" s="316"/>
      <c r="N14" s="195"/>
      <c r="O14" s="195"/>
      <c r="P14" s="195"/>
      <c r="Q14" s="328"/>
      <c r="R14" s="195"/>
      <c r="S14" s="328"/>
      <c r="T14" s="195"/>
      <c r="U14" s="328"/>
      <c r="X14" s="291"/>
      <c r="Y14" s="357"/>
      <c r="Z14" s="358"/>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160"/>
    </row>
    <row r="15" spans="1:49" ht="16.5" customHeight="1" x14ac:dyDescent="0.25">
      <c r="A15" s="205"/>
      <c r="B15" s="211"/>
      <c r="C15" s="211"/>
      <c r="D15" s="210"/>
      <c r="E15" s="469"/>
      <c r="F15" s="301"/>
      <c r="G15" s="234"/>
      <c r="H15" s="234"/>
      <c r="I15" s="234"/>
      <c r="J15" s="234"/>
      <c r="K15" s="267"/>
      <c r="L15" s="185"/>
      <c r="M15" s="316"/>
      <c r="N15" s="195"/>
      <c r="O15" s="249"/>
      <c r="P15" s="195"/>
      <c r="Q15" s="332"/>
      <c r="R15" s="195"/>
      <c r="S15" s="332"/>
      <c r="T15" s="195"/>
      <c r="U15" s="332"/>
      <c r="X15" s="307"/>
      <c r="Y15" s="357"/>
      <c r="Z15" s="363"/>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160"/>
    </row>
    <row r="16" spans="1:49" x14ac:dyDescent="0.25">
      <c r="A16" s="182" t="s">
        <v>41</v>
      </c>
      <c r="B16" s="212" t="s">
        <v>42</v>
      </c>
      <c r="C16" s="204"/>
      <c r="D16" s="183"/>
      <c r="E16" s="469"/>
      <c r="F16" s="302"/>
      <c r="G16" s="266" t="s">
        <v>30</v>
      </c>
      <c r="H16" s="266" t="s">
        <v>31</v>
      </c>
      <c r="I16" s="266" t="s">
        <v>32</v>
      </c>
      <c r="J16" s="266" t="s">
        <v>33</v>
      </c>
      <c r="K16" s="266" t="s">
        <v>34</v>
      </c>
      <c r="L16" s="184">
        <f>0.02*'Inschrijving GOW perceel II '!E17*$I$1/100000</f>
        <v>0</v>
      </c>
      <c r="M16" s="386"/>
      <c r="N16" s="195">
        <f>IF('Inschrijving GOW perceel II '!F17=1,1,0)</f>
        <v>0</v>
      </c>
      <c r="O16" s="271">
        <f>N16*(-0.25*$L16*$H17-0.5*$L16*$I17-0.75*$L16*$J17-$L16*$K17)</f>
        <v>0</v>
      </c>
      <c r="P16" s="195">
        <f>IF('Inschrijving GOW perceel II '!G17=1,1,0)</f>
        <v>0</v>
      </c>
      <c r="Q16" s="184">
        <f>P16*(0.25*$M16*$G17-0.25*$L16*$I17-0.5*$L16*$J17-0.75*$L16*$K17)</f>
        <v>0</v>
      </c>
      <c r="R16" s="195">
        <f>IF('Inschrijving GOW perceel II '!H17=1,1,0)</f>
        <v>0</v>
      </c>
      <c r="S16" s="184">
        <f>R16*(0.5*$M16*$G17+0.25*$M16*$H17-0.25*$L16*$J17-0.5*$L16*$K17)</f>
        <v>0</v>
      </c>
      <c r="T16" s="195">
        <f>IF('Inschrijving GOW perceel II '!I17=1,1,0)</f>
        <v>0</v>
      </c>
      <c r="U16" s="184">
        <f>T16*(0.75*$M16*$G17+0.5*$M16*$H17+0.25*$M16*$I17-0.25*$L16*$K17)</f>
        <v>0</v>
      </c>
      <c r="X16" s="304">
        <f>SUM(O16,Q16,S16,U16,W16)</f>
        <v>0</v>
      </c>
      <c r="Y16" s="360"/>
      <c r="Z16" s="364"/>
      <c r="AA16" s="161"/>
      <c r="AB16" s="161"/>
      <c r="AC16" s="161"/>
      <c r="AD16" s="161"/>
      <c r="AE16" s="161"/>
      <c r="AF16" s="161"/>
      <c r="AG16" s="161"/>
      <c r="AH16" s="161"/>
      <c r="AI16" s="161"/>
      <c r="AJ16" s="161"/>
      <c r="AK16" s="161"/>
      <c r="AL16" s="161"/>
      <c r="AM16" s="161"/>
      <c r="AN16" s="161"/>
      <c r="AO16" s="161"/>
      <c r="AP16" s="161"/>
      <c r="AQ16" s="161"/>
      <c r="AR16" s="279"/>
      <c r="AS16" s="161"/>
      <c r="AT16" s="362"/>
      <c r="AU16" s="161"/>
      <c r="AV16" s="161"/>
      <c r="AW16" s="162"/>
    </row>
    <row r="17" spans="1:49" ht="82.5" customHeight="1" x14ac:dyDescent="0.25">
      <c r="A17" s="182"/>
      <c r="B17" s="204" t="s">
        <v>43</v>
      </c>
      <c r="C17" s="204" t="s">
        <v>44</v>
      </c>
      <c r="D17" s="183" t="s">
        <v>28</v>
      </c>
      <c r="E17" s="469"/>
      <c r="F17" s="302"/>
      <c r="G17" s="150"/>
      <c r="H17" s="150"/>
      <c r="I17" s="150"/>
      <c r="J17" s="150"/>
      <c r="K17" s="150"/>
      <c r="L17" s="185"/>
      <c r="M17" s="316"/>
      <c r="N17" s="195"/>
      <c r="O17" s="1"/>
      <c r="P17" s="195"/>
      <c r="Q17" s="333"/>
      <c r="R17" s="195"/>
      <c r="S17" s="333"/>
      <c r="T17" s="195"/>
      <c r="U17" s="333"/>
      <c r="X17" s="306"/>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160"/>
    </row>
    <row r="18" spans="1:49" ht="16.5" customHeight="1" x14ac:dyDescent="0.25">
      <c r="A18" s="205"/>
      <c r="B18" s="211"/>
      <c r="C18" s="211"/>
      <c r="D18" s="210"/>
      <c r="E18" s="469"/>
      <c r="F18" s="301"/>
      <c r="G18" s="234"/>
      <c r="H18" s="234"/>
      <c r="I18" s="234"/>
      <c r="J18" s="234"/>
      <c r="K18" s="267"/>
      <c r="L18" s="185"/>
      <c r="M18" s="316"/>
      <c r="N18" s="195"/>
      <c r="O18" s="272"/>
      <c r="P18" s="195"/>
      <c r="Q18" s="331"/>
      <c r="R18" s="195"/>
      <c r="S18" s="331"/>
      <c r="T18" s="195"/>
      <c r="U18" s="331"/>
      <c r="X18" s="307"/>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160"/>
    </row>
    <row r="19" spans="1:49" x14ac:dyDescent="0.25">
      <c r="A19" s="182" t="s">
        <v>45</v>
      </c>
      <c r="B19" s="212" t="s">
        <v>46</v>
      </c>
      <c r="C19" s="204"/>
      <c r="D19" s="183"/>
      <c r="E19" s="469"/>
      <c r="F19" s="302"/>
      <c r="G19" s="266" t="s">
        <v>30</v>
      </c>
      <c r="H19" s="266" t="s">
        <v>31</v>
      </c>
      <c r="I19" s="266" t="s">
        <v>32</v>
      </c>
      <c r="J19" s="266" t="s">
        <v>33</v>
      </c>
      <c r="K19" s="266" t="s">
        <v>34</v>
      </c>
      <c r="L19" s="184">
        <f>0.02*'Inschrijving GOW perceel II '!E20*$I$1/100000</f>
        <v>0</v>
      </c>
      <c r="M19" s="386"/>
      <c r="N19" s="195">
        <f>IF('Inschrijving GOW perceel II '!F20=1,1,0)</f>
        <v>0</v>
      </c>
      <c r="O19" s="271">
        <f>N19*(-0.25*$L19*$H20-0.5*$L19*$I20-0.75*$L19*$J20-$L19*$K20)</f>
        <v>0</v>
      </c>
      <c r="P19" s="195">
        <f>IF('Inschrijving GOW perceel II '!G20=1,1,0)</f>
        <v>0</v>
      </c>
      <c r="Q19" s="184">
        <f>P19*(0.25*$M19*$G20-0.25*$L19*$I20-0.5*$L19*$J20-0.75*$L19*$K20)</f>
        <v>0</v>
      </c>
      <c r="R19" s="195">
        <f>IF('Inschrijving GOW perceel II '!H20=1,1,0)</f>
        <v>0</v>
      </c>
      <c r="S19" s="184">
        <f>R19*(0.5*$M19*$G20+0.25*$M19*$H20-0.25*$L19*$J20-0.5*$L19*$K20)</f>
        <v>0</v>
      </c>
      <c r="T19" s="195">
        <f>IF('Inschrijving GOW perceel II '!I20=1,1,0)</f>
        <v>0</v>
      </c>
      <c r="U19" s="184">
        <f>T19*(0.75*$M19*$G20+0.5*$M19*$H20+0.25*$M19*$I20-0.25*$L19*$K20)</f>
        <v>0</v>
      </c>
      <c r="X19" s="304">
        <f>SUM(O19,Q19,S19,U19,W19)</f>
        <v>0</v>
      </c>
      <c r="Y19" s="362"/>
      <c r="Z19" s="161"/>
      <c r="AA19" s="161"/>
      <c r="AB19" s="161"/>
      <c r="AC19" s="161"/>
      <c r="AD19" s="161"/>
      <c r="AE19" s="161"/>
      <c r="AF19" s="161"/>
      <c r="AG19" s="161"/>
      <c r="AH19" s="161"/>
      <c r="AI19" s="161"/>
      <c r="AJ19" s="161"/>
      <c r="AK19" s="161"/>
      <c r="AL19" s="161"/>
      <c r="AM19" s="161"/>
      <c r="AN19" s="161"/>
      <c r="AO19" s="161"/>
      <c r="AP19" s="161"/>
      <c r="AQ19" s="161"/>
      <c r="AR19" s="279"/>
      <c r="AS19" s="161"/>
      <c r="AT19" s="362"/>
      <c r="AU19" s="161"/>
      <c r="AV19" s="161"/>
      <c r="AW19" s="162"/>
    </row>
    <row r="20" spans="1:49" ht="82.5" customHeight="1" x14ac:dyDescent="0.25">
      <c r="A20" s="182"/>
      <c r="B20" s="204" t="s">
        <v>47</v>
      </c>
      <c r="C20" s="204" t="s">
        <v>48</v>
      </c>
      <c r="D20" s="183" t="s">
        <v>28</v>
      </c>
      <c r="E20" s="469"/>
      <c r="F20" s="302"/>
      <c r="G20" s="150"/>
      <c r="H20" s="150"/>
      <c r="I20" s="150"/>
      <c r="J20" s="150"/>
      <c r="K20" s="150"/>
      <c r="L20" s="185"/>
      <c r="M20" s="316"/>
      <c r="N20" s="195"/>
      <c r="O20" s="1"/>
      <c r="P20" s="195"/>
      <c r="Q20" s="333"/>
      <c r="R20" s="195"/>
      <c r="S20" s="333"/>
      <c r="T20" s="195"/>
      <c r="U20" s="333"/>
      <c r="X20" s="306"/>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160"/>
    </row>
    <row r="21" spans="1:49" ht="16.5" customHeight="1" thickBot="1" x14ac:dyDescent="0.3">
      <c r="A21" s="213"/>
      <c r="B21" s="214"/>
      <c r="C21" s="214"/>
      <c r="D21" s="215"/>
      <c r="E21" s="470"/>
      <c r="F21" s="308"/>
      <c r="G21" s="282"/>
      <c r="H21" s="282"/>
      <c r="I21" s="282"/>
      <c r="J21" s="282"/>
      <c r="K21" s="283"/>
      <c r="L21" s="198"/>
      <c r="M21" s="387"/>
      <c r="N21" s="273"/>
      <c r="O21" s="273"/>
      <c r="P21" s="273"/>
      <c r="Q21" s="334"/>
      <c r="R21" s="273"/>
      <c r="S21" s="334"/>
      <c r="T21" s="273"/>
      <c r="U21" s="334"/>
      <c r="V21" s="200"/>
      <c r="W21" s="200"/>
      <c r="X21" s="30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160"/>
    </row>
    <row r="22" spans="1:49" x14ac:dyDescent="0.25">
      <c r="A22" s="216" t="s">
        <v>49</v>
      </c>
      <c r="B22" s="201" t="s">
        <v>50</v>
      </c>
      <c r="C22" s="201"/>
      <c r="D22" s="217"/>
      <c r="E22" s="298"/>
      <c r="F22" s="299"/>
      <c r="G22" s="286"/>
      <c r="H22" s="286"/>
      <c r="I22" s="286"/>
      <c r="J22" s="286"/>
      <c r="K22" s="287"/>
      <c r="L22" s="300"/>
      <c r="M22" s="318"/>
      <c r="N22" s="270"/>
      <c r="O22" s="270"/>
      <c r="P22" s="270"/>
      <c r="Q22" s="330"/>
      <c r="R22" s="270"/>
      <c r="S22" s="330"/>
      <c r="T22" s="270"/>
      <c r="U22" s="330"/>
      <c r="V22" s="180"/>
      <c r="W22" s="180"/>
      <c r="X22" s="310"/>
      <c r="Y22" s="165"/>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7"/>
    </row>
    <row r="23" spans="1:49" x14ac:dyDescent="0.25">
      <c r="A23" s="187" t="s">
        <v>52</v>
      </c>
      <c r="B23" s="218" t="s">
        <v>53</v>
      </c>
      <c r="C23" s="193"/>
      <c r="D23" s="203"/>
      <c r="E23" s="468" t="s">
        <v>189</v>
      </c>
      <c r="F23" s="302"/>
      <c r="G23" s="448">
        <v>1</v>
      </c>
      <c r="H23" s="448">
        <v>2</v>
      </c>
      <c r="I23" s="448">
        <v>3</v>
      </c>
      <c r="J23" s="448">
        <v>4</v>
      </c>
      <c r="K23" s="448">
        <v>5</v>
      </c>
      <c r="L23" s="247"/>
      <c r="M23" s="386"/>
      <c r="N23" s="195"/>
      <c r="O23" s="285"/>
      <c r="P23" s="195"/>
      <c r="Q23" s="247"/>
      <c r="R23" s="195"/>
      <c r="S23" s="247"/>
      <c r="T23" s="195"/>
      <c r="U23" s="247"/>
      <c r="X23" s="311"/>
      <c r="Y23" s="163"/>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160"/>
    </row>
    <row r="24" spans="1:49" ht="45" x14ac:dyDescent="0.25">
      <c r="A24" s="182"/>
      <c r="B24" s="219" t="s">
        <v>54</v>
      </c>
      <c r="C24" s="219" t="s">
        <v>190</v>
      </c>
      <c r="D24" s="183" t="s">
        <v>28</v>
      </c>
      <c r="E24" s="469"/>
      <c r="F24" s="302"/>
      <c r="G24" s="449"/>
      <c r="H24" s="449"/>
      <c r="I24" s="449"/>
      <c r="J24" s="449"/>
      <c r="K24" s="449"/>
      <c r="L24" s="312">
        <f>0.02*'Inschrijving GOW perceel II '!E25*$I$1/100000</f>
        <v>0</v>
      </c>
      <c r="M24" s="386"/>
      <c r="N24" s="388">
        <f>IF('Inschrijving GOW perceel II '!F25=1,1,0)</f>
        <v>0</v>
      </c>
      <c r="O24" s="284">
        <f>N24*(-0.25*$L24*$H25-0.5*$L24*$I25-0.75*$L24*$J25-$L24*$K25)</f>
        <v>0</v>
      </c>
      <c r="P24" s="388">
        <f>IF('Inschrijving GOW perceel II '!G25=1,1,0)</f>
        <v>0</v>
      </c>
      <c r="Q24" s="184">
        <f>P24*(0.25*$M24*$G25-0.25*$L24*$I25-0.5*$L24*$J25-0.75*$L24*$K25)</f>
        <v>0</v>
      </c>
      <c r="R24" s="388">
        <f>IF('Inschrijving GOW perceel II '!H25=1,1,0)</f>
        <v>0</v>
      </c>
      <c r="S24" s="184">
        <f>R24*(0.5*$M24*$G25+0.25*$M24*$H25-0.25*$L24*$J25-0.5*$L24*$K25)</f>
        <v>0</v>
      </c>
      <c r="T24" s="388">
        <f>IF('Inschrijving GOW perceel II '!I25=1,1,0)</f>
        <v>0</v>
      </c>
      <c r="U24" s="184">
        <f>T24*(0.75*$M24*$G25+0.5*$M24*$H25+0.25*$M24*$I25-0.25*$L24*$K25)</f>
        <v>0</v>
      </c>
      <c r="X24" s="304">
        <f>SUM(O24,Q24,S24,U24,W24)</f>
        <v>0</v>
      </c>
      <c r="Y24" s="164"/>
      <c r="Z24" s="161"/>
      <c r="AA24" s="161"/>
      <c r="AB24" s="161"/>
      <c r="AC24" s="161"/>
      <c r="AD24" s="161"/>
      <c r="AE24" s="161"/>
      <c r="AF24" s="161"/>
      <c r="AG24" s="161"/>
      <c r="AH24" s="161"/>
      <c r="AI24" s="161"/>
      <c r="AJ24" s="161"/>
      <c r="AK24" s="161"/>
      <c r="AL24" s="161"/>
      <c r="AM24" s="161"/>
      <c r="AN24" s="161"/>
      <c r="AO24" s="161"/>
      <c r="AP24" s="161"/>
      <c r="AQ24" s="161"/>
      <c r="AR24" s="279"/>
      <c r="AS24" s="161"/>
      <c r="AT24" s="362"/>
      <c r="AU24" s="161"/>
      <c r="AV24" s="161"/>
      <c r="AW24" s="162"/>
    </row>
    <row r="25" spans="1:49" ht="90" x14ac:dyDescent="0.25">
      <c r="A25" s="182"/>
      <c r="B25" s="219" t="s">
        <v>57</v>
      </c>
      <c r="C25" s="219"/>
      <c r="D25" s="183"/>
      <c r="E25" s="469"/>
      <c r="F25" s="302"/>
      <c r="G25" s="151"/>
      <c r="H25" s="151"/>
      <c r="I25" s="151"/>
      <c r="J25" s="151"/>
      <c r="K25" s="151"/>
      <c r="L25" s="185"/>
      <c r="M25" s="316"/>
      <c r="N25" s="195"/>
      <c r="O25" s="1"/>
      <c r="P25" s="195"/>
      <c r="Q25" s="333"/>
      <c r="R25" s="195"/>
      <c r="S25" s="333"/>
      <c r="T25" s="195"/>
      <c r="U25" s="333"/>
      <c r="X25" s="307"/>
      <c r="Y25" s="163"/>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160"/>
    </row>
    <row r="26" spans="1:49" ht="16.5" customHeight="1" x14ac:dyDescent="0.25">
      <c r="A26" s="205"/>
      <c r="B26" s="211"/>
      <c r="C26" s="211"/>
      <c r="D26" s="210"/>
      <c r="E26" s="471"/>
      <c r="F26" s="301"/>
      <c r="G26" s="264"/>
      <c r="H26" s="264"/>
      <c r="I26" s="264"/>
      <c r="J26" s="264"/>
      <c r="K26" s="265"/>
      <c r="L26" s="185"/>
      <c r="M26" s="316"/>
      <c r="N26" s="195"/>
      <c r="O26" s="1"/>
      <c r="P26" s="195"/>
      <c r="Q26" s="333"/>
      <c r="R26" s="195"/>
      <c r="S26" s="333"/>
      <c r="T26" s="195"/>
      <c r="U26" s="333"/>
      <c r="X26" s="306"/>
      <c r="Y26" s="163"/>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160"/>
    </row>
    <row r="27" spans="1:49" ht="15" customHeight="1" x14ac:dyDescent="0.25">
      <c r="A27" s="187" t="s">
        <v>58</v>
      </c>
      <c r="B27" s="218" t="s">
        <v>59</v>
      </c>
      <c r="C27" s="193"/>
      <c r="D27" s="203"/>
      <c r="E27" s="468" t="s">
        <v>191</v>
      </c>
      <c r="F27" s="302"/>
      <c r="G27" s="266" t="s">
        <v>63</v>
      </c>
      <c r="H27" s="266" t="s">
        <v>64</v>
      </c>
      <c r="I27" s="266" t="s">
        <v>65</v>
      </c>
      <c r="J27" s="266" t="s">
        <v>66</v>
      </c>
      <c r="K27" s="266" t="s">
        <v>67</v>
      </c>
      <c r="L27" s="184">
        <f>0.02*'Inschrijving GOW perceel II '!E28*$I$1/100000</f>
        <v>0</v>
      </c>
      <c r="M27" s="386"/>
      <c r="N27" s="195">
        <f>IF('Inschrijving GOW perceel II '!F28=1,1,0)</f>
        <v>0</v>
      </c>
      <c r="O27" s="271">
        <f>N27*(-0.25*$L27*$H28-0.5*$L27*$I28-0.75*$L27*$J28-$L27*$K28)</f>
        <v>0</v>
      </c>
      <c r="P27" s="195">
        <f>IF('Inschrijving GOW perceel II '!G28=1,1,0)</f>
        <v>0</v>
      </c>
      <c r="Q27" s="184">
        <f>P27*(0.25*$M27*$G28-0.25*$L27*$I28-0.5*$L27*$J28-0.75*$L27*$K28)</f>
        <v>0</v>
      </c>
      <c r="R27" s="195">
        <f>IF('Inschrijving GOW perceel II '!H28=1,1,0)</f>
        <v>0</v>
      </c>
      <c r="S27" s="184">
        <f>R27*(0.5*$M27*$G28+0.25*$M27*$H28-0.25*$L27*$J28-0.5*$L27*$K28)</f>
        <v>0</v>
      </c>
      <c r="T27" s="195">
        <f>IF('Inschrijving GOW perceel II '!I28=1,1,0)</f>
        <v>0</v>
      </c>
      <c r="U27" s="184">
        <f>T27*(0.75*$M27*$G28+0.5*$M27*$H28+0.25*$M27*$I28-0.25*$L27*$K28)</f>
        <v>0</v>
      </c>
      <c r="X27" s="304">
        <f>SUM(O27,Q27,S27,U27,W27)</f>
        <v>0</v>
      </c>
      <c r="Y27" s="164"/>
      <c r="Z27" s="161"/>
      <c r="AA27" s="161"/>
      <c r="AB27" s="161"/>
      <c r="AC27" s="161"/>
      <c r="AD27" s="161"/>
      <c r="AE27" s="161"/>
      <c r="AF27" s="161"/>
      <c r="AG27" s="161"/>
      <c r="AH27" s="161"/>
      <c r="AI27" s="161"/>
      <c r="AJ27" s="161"/>
      <c r="AK27" s="161"/>
      <c r="AL27" s="161"/>
      <c r="AM27" s="161"/>
      <c r="AN27" s="161"/>
      <c r="AO27" s="161"/>
      <c r="AP27" s="161"/>
      <c r="AQ27" s="161"/>
      <c r="AR27" s="279"/>
      <c r="AS27" s="161"/>
      <c r="AT27" s="362"/>
      <c r="AU27" s="161"/>
      <c r="AV27" s="161"/>
      <c r="AW27" s="162"/>
    </row>
    <row r="28" spans="1:49" ht="90" x14ac:dyDescent="0.25">
      <c r="A28" s="182"/>
      <c r="B28" s="219" t="s">
        <v>60</v>
      </c>
      <c r="C28" s="219" t="s">
        <v>61</v>
      </c>
      <c r="D28" s="183" t="s">
        <v>28</v>
      </c>
      <c r="E28" s="469"/>
      <c r="F28" s="302"/>
      <c r="G28" s="373"/>
      <c r="H28" s="373"/>
      <c r="I28" s="373"/>
      <c r="J28" s="373"/>
      <c r="K28" s="373"/>
      <c r="L28" s="185"/>
      <c r="M28" s="316"/>
      <c r="N28" s="195"/>
      <c r="O28" s="195"/>
      <c r="P28" s="195"/>
      <c r="Q28" s="328"/>
      <c r="R28" s="195"/>
      <c r="S28" s="328"/>
      <c r="T28" s="195"/>
      <c r="U28" s="328"/>
      <c r="X28" s="291"/>
      <c r="Y28" s="163"/>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160"/>
    </row>
    <row r="29" spans="1:49" ht="16.5" customHeight="1" x14ac:dyDescent="0.25">
      <c r="A29" s="220"/>
      <c r="B29" s="221"/>
      <c r="C29" s="221"/>
      <c r="D29" s="241"/>
      <c r="E29" s="471"/>
      <c r="F29" s="301"/>
      <c r="G29" s="234"/>
      <c r="H29" s="234"/>
      <c r="I29" s="234"/>
      <c r="J29" s="234"/>
      <c r="K29" s="267"/>
      <c r="L29" s="185"/>
      <c r="M29" s="316"/>
      <c r="N29" s="195"/>
      <c r="O29" s="249"/>
      <c r="P29" s="195"/>
      <c r="Q29" s="332"/>
      <c r="R29" s="195"/>
      <c r="S29" s="332"/>
      <c r="T29" s="195"/>
      <c r="U29" s="332"/>
      <c r="X29" s="292"/>
      <c r="Y29" s="163"/>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160"/>
    </row>
    <row r="30" spans="1:49" x14ac:dyDescent="0.25">
      <c r="A30" s="182" t="s">
        <v>68</v>
      </c>
      <c r="B30" s="223" t="s">
        <v>69</v>
      </c>
      <c r="C30" s="224"/>
      <c r="D30" s="183"/>
      <c r="E30" s="468" t="s">
        <v>192</v>
      </c>
      <c r="F30" s="302"/>
      <c r="G30" s="237">
        <v>1</v>
      </c>
      <c r="H30" s="237">
        <v>2</v>
      </c>
      <c r="I30" s="237">
        <v>3</v>
      </c>
      <c r="J30" s="237">
        <v>4</v>
      </c>
      <c r="K30" s="237">
        <v>5</v>
      </c>
      <c r="L30" s="184">
        <f>0.02*'Inschrijving GOW perceel II '!E31*$I$1/100000</f>
        <v>0</v>
      </c>
      <c r="M30" s="386"/>
      <c r="N30" s="195">
        <f>IF('Inschrijving GOW perceel II '!F31=1,1,0)</f>
        <v>0</v>
      </c>
      <c r="O30" s="271">
        <f>N30*(-0.25*$L30*$H31-0.5*$L30*$I31-0.75*$L30*$J31-$L30*$K31)</f>
        <v>0</v>
      </c>
      <c r="P30" s="195">
        <f>IF('Inschrijving GOW perceel II '!G31=1,1,0)</f>
        <v>0</v>
      </c>
      <c r="Q30" s="184">
        <f>P30*(0.25*$M30*$G31-0.25*$L30*$I31-0.5*$L30*$J31-0.75*$L30*$K31)</f>
        <v>0</v>
      </c>
      <c r="R30" s="195">
        <f>IF('Inschrijving GOW perceel II '!H31=1,1,0)</f>
        <v>0</v>
      </c>
      <c r="S30" s="184">
        <f>R30*(0.5*$M30*$G31+0.25*$M30*$H31-0.25*$L30*$J31-0.5*$L30*$K31)</f>
        <v>0</v>
      </c>
      <c r="T30" s="195">
        <f>IF('Inschrijving GOW perceel II '!I31=1,1,0)</f>
        <v>0</v>
      </c>
      <c r="U30" s="184">
        <f>T30*(0.75*$M30*$G31+0.5*$M30*$H31+0.25*$M30*$I31-0.25*$L30*$K31)</f>
        <v>0</v>
      </c>
      <c r="X30" s="303">
        <f>SUM(O30,Q30,S30,U30,W30)</f>
        <v>0</v>
      </c>
      <c r="Y30" s="164"/>
      <c r="Z30" s="161"/>
      <c r="AA30" s="161"/>
      <c r="AB30" s="161"/>
      <c r="AC30" s="161"/>
      <c r="AD30" s="161"/>
      <c r="AE30" s="161"/>
      <c r="AF30" s="161"/>
      <c r="AG30" s="161"/>
      <c r="AH30" s="161"/>
      <c r="AI30" s="161"/>
      <c r="AJ30" s="161"/>
      <c r="AK30" s="161"/>
      <c r="AL30" s="161"/>
      <c r="AM30" s="161"/>
      <c r="AN30" s="161"/>
      <c r="AO30" s="161"/>
      <c r="AP30" s="161"/>
      <c r="AQ30" s="161"/>
      <c r="AR30" s="279"/>
      <c r="AS30" s="161"/>
      <c r="AT30" s="362"/>
      <c r="AU30" s="161"/>
      <c r="AV30" s="161"/>
      <c r="AW30" s="162"/>
    </row>
    <row r="31" spans="1:49" ht="120" x14ac:dyDescent="0.25">
      <c r="A31" s="182"/>
      <c r="B31" s="219" t="s">
        <v>70</v>
      </c>
      <c r="C31" s="224" t="s">
        <v>71</v>
      </c>
      <c r="D31" s="183" t="s">
        <v>28</v>
      </c>
      <c r="E31" s="469"/>
      <c r="F31" s="302"/>
      <c r="G31" s="150"/>
      <c r="H31" s="150"/>
      <c r="I31" s="150"/>
      <c r="J31" s="150"/>
      <c r="K31" s="150"/>
      <c r="L31" s="185"/>
      <c r="M31" s="316"/>
      <c r="N31" s="195"/>
      <c r="O31" s="1"/>
      <c r="P31" s="195"/>
      <c r="Q31" s="333"/>
      <c r="R31" s="195"/>
      <c r="S31" s="333"/>
      <c r="T31" s="195"/>
      <c r="U31" s="333"/>
      <c r="X31" s="306"/>
      <c r="Y31" s="163"/>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160"/>
    </row>
    <row r="32" spans="1:49" ht="16.5" customHeight="1" x14ac:dyDescent="0.25">
      <c r="A32" s="205"/>
      <c r="B32" s="225"/>
      <c r="C32" s="226"/>
      <c r="D32" s="210"/>
      <c r="E32" s="471"/>
      <c r="F32" s="301"/>
      <c r="G32" s="234"/>
      <c r="H32" s="234"/>
      <c r="I32" s="234"/>
      <c r="J32" s="234"/>
      <c r="K32" s="267"/>
      <c r="L32" s="185"/>
      <c r="M32" s="316"/>
      <c r="N32" s="195"/>
      <c r="O32" s="1"/>
      <c r="P32" s="195"/>
      <c r="Q32" s="333"/>
      <c r="R32" s="195"/>
      <c r="S32" s="333"/>
      <c r="T32" s="195"/>
      <c r="U32" s="333"/>
      <c r="X32" s="306"/>
      <c r="Y32" s="163"/>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160"/>
    </row>
    <row r="33" spans="1:49" x14ac:dyDescent="0.25">
      <c r="A33" s="182" t="s">
        <v>73</v>
      </c>
      <c r="B33" s="223" t="s">
        <v>74</v>
      </c>
      <c r="C33" s="224"/>
      <c r="D33" s="183"/>
      <c r="E33" s="468" t="s">
        <v>193</v>
      </c>
      <c r="F33" s="302"/>
      <c r="G33" s="237">
        <v>0</v>
      </c>
      <c r="H33" s="237">
        <v>1</v>
      </c>
      <c r="I33" s="237">
        <v>2</v>
      </c>
      <c r="J33" s="237">
        <v>3</v>
      </c>
      <c r="K33" s="237">
        <v>4</v>
      </c>
      <c r="L33" s="184">
        <f>0.02*'Inschrijving GOW perceel II '!E34*$I$1/100000</f>
        <v>0</v>
      </c>
      <c r="M33" s="386"/>
      <c r="N33" s="195">
        <f>IF('Inschrijving GOW perceel II '!F34=1,1,0)</f>
        <v>0</v>
      </c>
      <c r="O33" s="271">
        <f>N33*(-0.25*$L33*$H34-0.5*$L33*$I34-0.75*$L33*$J34-$L33*$K34)</f>
        <v>0</v>
      </c>
      <c r="P33" s="195">
        <f>IF('Inschrijving GOW perceel II '!G34=1,1,0)</f>
        <v>0</v>
      </c>
      <c r="Q33" s="184">
        <f>P33*(0.25*$M33*$G34-0.25*$L33*$I34-0.5*$L33*$J34-0.75*$L33*$K34)</f>
        <v>0</v>
      </c>
      <c r="R33" s="195">
        <f>IF('Inschrijving GOW perceel II '!H34=1,1,0)</f>
        <v>0</v>
      </c>
      <c r="S33" s="184">
        <f>R33*(0.5*$M33*$G34+0.25*$M33*$H34-0.25*$L33*$J34-0.5*$L33*$K34)</f>
        <v>0</v>
      </c>
      <c r="T33" s="195">
        <f>IF('Inschrijving GOW perceel II '!I34=1,1,0)</f>
        <v>0</v>
      </c>
      <c r="U33" s="184">
        <f>T33*(0.75*$M33*$G34+0.5*$M33*$H34+0.25*$M33*$I34-0.25*$L33*$K34)</f>
        <v>0</v>
      </c>
      <c r="X33" s="304">
        <f>SUM(O33,Q33,S33,U33,W33)</f>
        <v>0</v>
      </c>
      <c r="Y33" s="164"/>
      <c r="Z33" s="161"/>
      <c r="AA33" s="161"/>
      <c r="AB33" s="161"/>
      <c r="AC33" s="161"/>
      <c r="AD33" s="161"/>
      <c r="AE33" s="161"/>
      <c r="AF33" s="161"/>
      <c r="AG33" s="161"/>
      <c r="AH33" s="161"/>
      <c r="AI33" s="161"/>
      <c r="AJ33" s="161"/>
      <c r="AK33" s="161"/>
      <c r="AL33" s="161"/>
      <c r="AM33" s="161"/>
      <c r="AN33" s="161"/>
      <c r="AO33" s="161"/>
      <c r="AP33" s="161"/>
      <c r="AQ33" s="161"/>
      <c r="AR33" s="279"/>
      <c r="AS33" s="161"/>
      <c r="AT33" s="362"/>
      <c r="AU33" s="161"/>
      <c r="AV33" s="161"/>
      <c r="AW33" s="162"/>
    </row>
    <row r="34" spans="1:49" ht="120" x14ac:dyDescent="0.25">
      <c r="A34" s="182"/>
      <c r="B34" s="219" t="s">
        <v>75</v>
      </c>
      <c r="C34" s="224" t="s">
        <v>76</v>
      </c>
      <c r="D34" s="183" t="s">
        <v>28</v>
      </c>
      <c r="E34" s="469"/>
      <c r="F34" s="302"/>
      <c r="G34" s="150"/>
      <c r="H34" s="150"/>
      <c r="I34" s="150"/>
      <c r="J34" s="150"/>
      <c r="K34" s="150"/>
      <c r="L34" s="185"/>
      <c r="M34" s="316"/>
      <c r="N34" s="195"/>
      <c r="O34" s="1"/>
      <c r="P34" s="195"/>
      <c r="Q34" s="333"/>
      <c r="R34" s="195"/>
      <c r="S34" s="333"/>
      <c r="T34" s="195"/>
      <c r="U34" s="333"/>
      <c r="X34" s="306"/>
      <c r="Y34" s="163"/>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160"/>
    </row>
    <row r="35" spans="1:49" ht="16.5" customHeight="1" thickBot="1" x14ac:dyDescent="0.3">
      <c r="A35" s="182"/>
      <c r="B35" s="225"/>
      <c r="C35" s="224"/>
      <c r="D35" s="183"/>
      <c r="E35" s="471"/>
      <c r="F35" s="301"/>
      <c r="G35" s="264"/>
      <c r="H35" s="264"/>
      <c r="I35" s="264"/>
      <c r="J35" s="264"/>
      <c r="K35" s="265"/>
      <c r="L35" s="184"/>
      <c r="M35" s="386"/>
      <c r="N35" s="195"/>
      <c r="O35" s="271"/>
      <c r="P35" s="195"/>
      <c r="Q35" s="184"/>
      <c r="R35" s="195"/>
      <c r="S35" s="184"/>
      <c r="T35" s="195"/>
      <c r="U35" s="184"/>
      <c r="X35" s="304"/>
      <c r="Y35" s="163"/>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160"/>
    </row>
    <row r="36" spans="1:49" x14ac:dyDescent="0.25">
      <c r="A36" s="227" t="s">
        <v>194</v>
      </c>
      <c r="B36" s="228" t="s">
        <v>79</v>
      </c>
      <c r="C36" s="229"/>
      <c r="D36" s="230"/>
      <c r="E36" s="298"/>
      <c r="F36" s="299"/>
      <c r="G36" s="261"/>
      <c r="H36" s="261"/>
      <c r="I36" s="261"/>
      <c r="J36" s="261"/>
      <c r="K36" s="261"/>
      <c r="L36" s="300"/>
      <c r="M36" s="318"/>
      <c r="N36" s="270"/>
      <c r="O36" s="270"/>
      <c r="P36" s="270"/>
      <c r="Q36" s="330"/>
      <c r="R36" s="270"/>
      <c r="S36" s="330"/>
      <c r="T36" s="270"/>
      <c r="U36" s="330"/>
      <c r="V36" s="180"/>
      <c r="W36" s="180"/>
      <c r="X36" s="310"/>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160"/>
    </row>
    <row r="37" spans="1:49" ht="15" customHeight="1" x14ac:dyDescent="0.25">
      <c r="A37" s="187" t="s">
        <v>78</v>
      </c>
      <c r="B37" s="231" t="s">
        <v>81</v>
      </c>
      <c r="C37" s="232"/>
      <c r="D37" s="203"/>
      <c r="E37" s="468" t="s">
        <v>195</v>
      </c>
      <c r="F37" s="302"/>
      <c r="G37" s="266" t="s">
        <v>85</v>
      </c>
      <c r="H37" s="266" t="s">
        <v>86</v>
      </c>
      <c r="I37" s="266" t="s">
        <v>31</v>
      </c>
      <c r="J37" s="266" t="s">
        <v>87</v>
      </c>
      <c r="K37" s="266" t="s">
        <v>33</v>
      </c>
      <c r="L37" s="184">
        <f>0.02*'Inschrijving GOW perceel II '!E38*$I$1/100000</f>
        <v>0</v>
      </c>
      <c r="M37" s="386"/>
      <c r="N37" s="195">
        <f>IF('Inschrijving GOW perceel II '!F38=1,1,0)</f>
        <v>0</v>
      </c>
      <c r="O37" s="271">
        <f>N37*(-0.25*$L37*$H38-0.5*$L37*$I38-0.75*$L37*$J38-$L37*$K38)</f>
        <v>0</v>
      </c>
      <c r="P37" s="195">
        <f>IF('Inschrijving GOW perceel II '!G38=1,1,0)</f>
        <v>0</v>
      </c>
      <c r="Q37" s="184">
        <f>P37*(0.25*$M37*$G38-0.25*$L37*$I38-0.5*$L37*$J38-0.75*$L37*$K38)</f>
        <v>0</v>
      </c>
      <c r="R37" s="195">
        <f>IF('Inschrijving GOW perceel II '!H38=1,1,0)</f>
        <v>0</v>
      </c>
      <c r="S37" s="184">
        <f>R37*(0.5*$M37*$G38+0.25*$M37*$H38-0.25*$L37*$J38-0.5*$L37*$K38)</f>
        <v>0</v>
      </c>
      <c r="T37" s="195">
        <f>IF('Inschrijving GOW perceel II '!I38=1,1,0)</f>
        <v>0</v>
      </c>
      <c r="U37" s="184">
        <f>T37*(0.75*$M37*$G38+0.5*$M37*$H38+0.25*$M37*$I38-0.25*$L37*$K38)</f>
        <v>0</v>
      </c>
      <c r="X37" s="304">
        <f>SUM(O37,Q37,S37,U37,W37)</f>
        <v>0</v>
      </c>
      <c r="Y37" s="362"/>
      <c r="Z37" s="161"/>
      <c r="AA37" s="161"/>
      <c r="AB37" s="161"/>
      <c r="AC37" s="161"/>
      <c r="AD37" s="161"/>
      <c r="AE37" s="161"/>
      <c r="AF37" s="161"/>
      <c r="AG37" s="161"/>
      <c r="AH37" s="161"/>
      <c r="AI37" s="161"/>
      <c r="AJ37" s="161"/>
      <c r="AK37" s="161"/>
      <c r="AL37" s="161"/>
      <c r="AM37" s="161"/>
      <c r="AN37" s="161"/>
      <c r="AO37" s="161"/>
      <c r="AP37" s="161"/>
      <c r="AQ37" s="161"/>
      <c r="AR37" s="279"/>
      <c r="AS37" s="161"/>
      <c r="AT37" s="362"/>
      <c r="AU37" s="161"/>
      <c r="AV37" s="161"/>
      <c r="AW37" s="162"/>
    </row>
    <row r="38" spans="1:49" ht="75.75" thickBot="1" x14ac:dyDescent="0.3">
      <c r="A38" s="182"/>
      <c r="B38" s="204" t="s">
        <v>82</v>
      </c>
      <c r="C38" s="204" t="s">
        <v>83</v>
      </c>
      <c r="D38" s="183" t="s">
        <v>28</v>
      </c>
      <c r="E38" s="469"/>
      <c r="F38" s="302"/>
      <c r="G38" s="152"/>
      <c r="H38" s="152"/>
      <c r="I38" s="152"/>
      <c r="J38" s="152"/>
      <c r="K38" s="152"/>
      <c r="L38" s="185"/>
      <c r="M38" s="316"/>
      <c r="N38" s="195"/>
      <c r="O38" s="271"/>
      <c r="P38" s="195"/>
      <c r="Q38" s="184"/>
      <c r="R38" s="195"/>
      <c r="S38" s="184"/>
      <c r="T38" s="195"/>
      <c r="U38" s="184"/>
      <c r="X38" s="306"/>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160"/>
    </row>
    <row r="39" spans="1:49" ht="16.5" customHeight="1" thickBot="1" x14ac:dyDescent="0.3">
      <c r="A39" s="213"/>
      <c r="B39" s="214"/>
      <c r="C39" s="233"/>
      <c r="D39" s="215"/>
      <c r="E39" s="470"/>
      <c r="F39" s="308"/>
      <c r="G39" s="280"/>
      <c r="H39" s="280"/>
      <c r="I39" s="280"/>
      <c r="J39" s="280"/>
      <c r="K39" s="281"/>
      <c r="L39" s="198"/>
      <c r="M39" s="387"/>
      <c r="N39" s="273"/>
      <c r="O39" s="274"/>
      <c r="P39" s="273"/>
      <c r="Q39" s="197"/>
      <c r="R39" s="273"/>
      <c r="S39" s="197"/>
      <c r="T39" s="273"/>
      <c r="U39" s="197"/>
      <c r="V39" s="200"/>
      <c r="W39" s="200"/>
      <c r="X39" s="313"/>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160"/>
    </row>
    <row r="40" spans="1:49" x14ac:dyDescent="0.25">
      <c r="A40" s="216" t="s">
        <v>88</v>
      </c>
      <c r="B40" s="201" t="s">
        <v>89</v>
      </c>
      <c r="C40" s="201"/>
      <c r="D40" s="217"/>
      <c r="E40" s="314"/>
      <c r="F40" s="175"/>
      <c r="G40" s="286"/>
      <c r="H40" s="286"/>
      <c r="I40" s="286"/>
      <c r="J40" s="286"/>
      <c r="K40" s="287"/>
      <c r="L40" s="300"/>
      <c r="M40" s="318"/>
      <c r="N40" s="270"/>
      <c r="O40" s="275"/>
      <c r="P40" s="270"/>
      <c r="Q40" s="178"/>
      <c r="R40" s="270"/>
      <c r="S40" s="178"/>
      <c r="T40" s="270"/>
      <c r="U40" s="178"/>
      <c r="V40" s="180"/>
      <c r="W40" s="180"/>
      <c r="X40" s="315"/>
      <c r="Y40" s="165"/>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7"/>
    </row>
    <row r="41" spans="1:49" ht="15" customHeight="1" x14ac:dyDescent="0.25">
      <c r="A41" s="187" t="s">
        <v>91</v>
      </c>
      <c r="B41" s="235" t="s">
        <v>92</v>
      </c>
      <c r="C41" s="236"/>
      <c r="D41" s="203"/>
      <c r="E41" s="468" t="s">
        <v>196</v>
      </c>
      <c r="F41" s="302"/>
      <c r="G41" s="237" t="s">
        <v>96</v>
      </c>
      <c r="H41" s="237" t="s">
        <v>97</v>
      </c>
      <c r="I41" s="237" t="s">
        <v>98</v>
      </c>
      <c r="J41" s="237" t="s">
        <v>99</v>
      </c>
      <c r="K41" s="237" t="s">
        <v>100</v>
      </c>
      <c r="L41" s="184"/>
      <c r="M41" s="386"/>
      <c r="N41" s="195"/>
      <c r="O41" s="276"/>
      <c r="P41" s="195"/>
      <c r="Q41" s="335"/>
      <c r="R41" s="195"/>
      <c r="S41" s="335"/>
      <c r="T41" s="195"/>
      <c r="U41" s="335"/>
      <c r="X41" s="292"/>
      <c r="Y41" s="163"/>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160"/>
    </row>
    <row r="42" spans="1:49" ht="75" x14ac:dyDescent="0.25">
      <c r="A42" s="182"/>
      <c r="B42" s="181" t="s">
        <v>93</v>
      </c>
      <c r="C42" s="181"/>
      <c r="D42" s="234" t="s">
        <v>94</v>
      </c>
      <c r="E42" s="469"/>
      <c r="F42" s="301"/>
      <c r="G42" s="234"/>
      <c r="H42" s="234"/>
      <c r="I42" s="268"/>
      <c r="J42" s="234"/>
      <c r="K42" s="234"/>
      <c r="L42" s="247"/>
      <c r="M42" s="386"/>
      <c r="N42" s="323"/>
      <c r="O42" s="247"/>
      <c r="P42" s="323"/>
      <c r="Q42" s="247"/>
      <c r="R42" s="323"/>
      <c r="S42" s="247"/>
      <c r="T42" s="323"/>
      <c r="U42" s="247"/>
      <c r="V42" s="323"/>
      <c r="X42" s="311"/>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160"/>
    </row>
    <row r="43" spans="1:49" x14ac:dyDescent="0.25">
      <c r="A43" s="182"/>
      <c r="B43" s="181"/>
      <c r="C43" s="181"/>
      <c r="D43" s="234" t="s">
        <v>101</v>
      </c>
      <c r="E43" s="469"/>
      <c r="F43" s="301"/>
      <c r="G43" s="378"/>
      <c r="H43" s="234"/>
      <c r="I43" s="378"/>
      <c r="J43" s="234"/>
      <c r="K43" s="234"/>
      <c r="L43" s="312"/>
      <c r="M43" s="386"/>
      <c r="N43" s="323"/>
      <c r="O43" s="312"/>
      <c r="P43" s="323"/>
      <c r="Q43" s="312"/>
      <c r="R43" s="323"/>
      <c r="S43" s="312"/>
      <c r="T43" s="323"/>
      <c r="U43" s="312"/>
      <c r="V43" s="323"/>
      <c r="X43" s="304"/>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160"/>
    </row>
    <row r="44" spans="1:49" ht="16.5" customHeight="1" x14ac:dyDescent="0.25">
      <c r="A44" s="182"/>
      <c r="B44" s="181"/>
      <c r="C44" s="237" t="s">
        <v>102</v>
      </c>
      <c r="D44" s="238">
        <v>0.06</v>
      </c>
      <c r="E44" s="469"/>
      <c r="F44" s="302"/>
      <c r="G44" s="153"/>
      <c r="H44" s="153"/>
      <c r="I44" s="153"/>
      <c r="J44" s="153"/>
      <c r="K44" s="153"/>
      <c r="L44" s="184">
        <f>0.02*'Inschrijving GOW perceel II '!E43*$I$1/100000</f>
        <v>0</v>
      </c>
      <c r="M44" s="386"/>
      <c r="N44" s="323">
        <f>'Inschrijving GOW perceel II '!F43</f>
        <v>0</v>
      </c>
      <c r="O44" s="184">
        <f t="shared" ref="O44:O52" si="0">IF(N44-$G44&gt;0,N44-$G44,0)*$L44*(-0.25*IF($H44-P44&gt;0,$H44-P44,0)-0.5*IF($I44-R44&gt;0,$I44-R44,0)-0.75*IF($J44-T44&gt;0,$J44-T44,0)-IF($K44-V44&gt;0,$K44-V44,0))</f>
        <v>0</v>
      </c>
      <c r="P44" s="323">
        <f>'Inschrijving GOW perceel II '!G43</f>
        <v>0</v>
      </c>
      <c r="Q44" s="184">
        <f t="shared" ref="Q44:Q52" si="1">IF(P44-$H44&gt;0,P44-$H44,0)*$L44*(-0.25*IF($I44-R44&gt;0,$I44-R44,0)-0.5*IF($J44-T44&gt;0,$J44-T44,0)-0.75*IF($K44-V44&gt;0,$K44-V44,0))</f>
        <v>0</v>
      </c>
      <c r="R44" s="323">
        <f>'Inschrijving GOW perceel II '!H43</f>
        <v>0</v>
      </c>
      <c r="S44" s="184">
        <f t="shared" ref="S44:S52" si="2">IF(R44-$I44&gt;0,R44-$I44,0)*$L44*(-0.25*IF($J44-T44&gt;0,$J44-T44,0)-0.5*IF($K44-V44&gt;0,$K44-V44,0))</f>
        <v>0</v>
      </c>
      <c r="T44" s="323">
        <f>'Inschrijving GOW perceel II '!I43</f>
        <v>0</v>
      </c>
      <c r="U44" s="184">
        <f t="shared" ref="U44:U52" si="3">IF(T44-$J44&gt;0,T44-$J44,0)*$L44*(-0.25*IF($K44-V44&gt;0,$K44-V44,0))</f>
        <v>0</v>
      </c>
      <c r="V44" s="323">
        <f>'Inschrijving GOW perceel II '!J43</f>
        <v>0</v>
      </c>
      <c r="X44" s="304">
        <f t="shared" ref="X44:X52" si="4">SUM(O44,Q44,S44,U44,W44)</f>
        <v>0</v>
      </c>
      <c r="Y44" s="164"/>
      <c r="Z44" s="168"/>
      <c r="AA44" s="168"/>
      <c r="AB44" s="168"/>
      <c r="AC44" s="168"/>
      <c r="AD44" s="161"/>
      <c r="AE44" s="161"/>
      <c r="AF44" s="161"/>
      <c r="AG44" s="161"/>
      <c r="AH44" s="161"/>
      <c r="AI44" s="161"/>
      <c r="AJ44" s="161"/>
      <c r="AK44" s="161"/>
      <c r="AL44" s="161"/>
      <c r="AM44" s="161"/>
      <c r="AN44" s="161"/>
      <c r="AO44" s="161"/>
      <c r="AP44" s="161"/>
      <c r="AQ44" s="161"/>
      <c r="AR44" s="279"/>
      <c r="AS44" s="277"/>
      <c r="AT44" s="362"/>
      <c r="AU44" s="161"/>
      <c r="AV44" s="161"/>
      <c r="AW44" s="162"/>
    </row>
    <row r="45" spans="1:49" ht="30" customHeight="1" x14ac:dyDescent="0.25">
      <c r="A45" s="182"/>
      <c r="B45" s="181"/>
      <c r="C45" s="237" t="s">
        <v>103</v>
      </c>
      <c r="D45" s="238">
        <v>7.0000000000000007E-2</v>
      </c>
      <c r="E45" s="469"/>
      <c r="F45" s="302"/>
      <c r="G45" s="153"/>
      <c r="H45" s="153"/>
      <c r="I45" s="153"/>
      <c r="J45" s="153"/>
      <c r="K45" s="153"/>
      <c r="L45" s="184">
        <f>0.02*'Inschrijving GOW perceel II '!E44*$I$1/100000</f>
        <v>0</v>
      </c>
      <c r="M45" s="386"/>
      <c r="N45" s="323">
        <f>'Inschrijving GOW perceel II '!F44</f>
        <v>0</v>
      </c>
      <c r="O45" s="184">
        <f t="shared" si="0"/>
        <v>0</v>
      </c>
      <c r="P45" s="323">
        <f>'Inschrijving GOW perceel II '!G44</f>
        <v>0</v>
      </c>
      <c r="Q45" s="184">
        <f t="shared" si="1"/>
        <v>0</v>
      </c>
      <c r="R45" s="323">
        <f>'Inschrijving GOW perceel II '!H44</f>
        <v>0</v>
      </c>
      <c r="S45" s="184">
        <f t="shared" si="2"/>
        <v>0</v>
      </c>
      <c r="T45" s="323">
        <f>'Inschrijving GOW perceel II '!I44</f>
        <v>0</v>
      </c>
      <c r="U45" s="184">
        <f t="shared" si="3"/>
        <v>0</v>
      </c>
      <c r="V45" s="323">
        <f>'Inschrijving GOW perceel II '!J44</f>
        <v>0</v>
      </c>
      <c r="X45" s="304">
        <f t="shared" si="4"/>
        <v>0</v>
      </c>
      <c r="Y45" s="164"/>
      <c r="Z45" s="161"/>
      <c r="AA45" s="161"/>
      <c r="AB45" s="161"/>
      <c r="AC45" s="161"/>
      <c r="AD45" s="161"/>
      <c r="AE45" s="161"/>
      <c r="AF45" s="161"/>
      <c r="AG45" s="161"/>
      <c r="AH45" s="161"/>
      <c r="AI45" s="161"/>
      <c r="AJ45" s="161"/>
      <c r="AK45" s="161"/>
      <c r="AL45" s="161"/>
      <c r="AM45" s="161"/>
      <c r="AN45" s="161"/>
      <c r="AO45" s="161"/>
      <c r="AP45" s="161"/>
      <c r="AQ45" s="161"/>
      <c r="AR45" s="279"/>
      <c r="AS45" s="161"/>
      <c r="AT45" s="362"/>
      <c r="AU45" s="161"/>
      <c r="AV45" s="161"/>
      <c r="AW45" s="162"/>
    </row>
    <row r="46" spans="1:49" ht="16.5" customHeight="1" x14ac:dyDescent="0.25">
      <c r="A46" s="182"/>
      <c r="B46" s="181"/>
      <c r="C46" s="237" t="s">
        <v>104</v>
      </c>
      <c r="D46" s="238">
        <v>0.06</v>
      </c>
      <c r="E46" s="469"/>
      <c r="F46" s="302"/>
      <c r="G46" s="153"/>
      <c r="H46" s="153"/>
      <c r="I46" s="153"/>
      <c r="J46" s="153"/>
      <c r="K46" s="153"/>
      <c r="L46" s="184">
        <f>0.02*'Inschrijving GOW perceel II '!E45*$I$1/100000</f>
        <v>0</v>
      </c>
      <c r="M46" s="386"/>
      <c r="N46" s="323">
        <f>'Inschrijving GOW perceel II '!F45</f>
        <v>0</v>
      </c>
      <c r="O46" s="184">
        <f t="shared" si="0"/>
        <v>0</v>
      </c>
      <c r="P46" s="323">
        <f>'Inschrijving GOW perceel II '!G45</f>
        <v>0</v>
      </c>
      <c r="Q46" s="184">
        <f t="shared" si="1"/>
        <v>0</v>
      </c>
      <c r="R46" s="323">
        <f>'Inschrijving GOW perceel II '!H45</f>
        <v>0</v>
      </c>
      <c r="S46" s="184">
        <f t="shared" si="2"/>
        <v>0</v>
      </c>
      <c r="T46" s="323">
        <f>'Inschrijving GOW perceel II '!I45</f>
        <v>0</v>
      </c>
      <c r="U46" s="184">
        <f t="shared" si="3"/>
        <v>0</v>
      </c>
      <c r="V46" s="323">
        <f>'Inschrijving GOW perceel II '!J45</f>
        <v>0</v>
      </c>
      <c r="X46" s="304">
        <f t="shared" si="4"/>
        <v>0</v>
      </c>
      <c r="Y46" s="164"/>
      <c r="Z46" s="161"/>
      <c r="AA46" s="161"/>
      <c r="AB46" s="161"/>
      <c r="AC46" s="161"/>
      <c r="AD46" s="161"/>
      <c r="AE46" s="161"/>
      <c r="AF46" s="161"/>
      <c r="AG46" s="161"/>
      <c r="AH46" s="161"/>
      <c r="AI46" s="161"/>
      <c r="AJ46" s="161"/>
      <c r="AK46" s="161"/>
      <c r="AL46" s="161"/>
      <c r="AM46" s="161"/>
      <c r="AN46" s="161"/>
      <c r="AO46" s="161"/>
      <c r="AP46" s="161"/>
      <c r="AQ46" s="161"/>
      <c r="AR46" s="279"/>
      <c r="AS46" s="161"/>
      <c r="AT46" s="362"/>
      <c r="AU46" s="161"/>
      <c r="AV46" s="161"/>
      <c r="AW46" s="162"/>
    </row>
    <row r="47" spans="1:49" ht="16.5" customHeight="1" x14ac:dyDescent="0.25">
      <c r="A47" s="182"/>
      <c r="B47" s="181"/>
      <c r="C47" s="237" t="s">
        <v>105</v>
      </c>
      <c r="D47" s="238">
        <v>0.06</v>
      </c>
      <c r="E47" s="469"/>
      <c r="F47" s="302"/>
      <c r="G47" s="153"/>
      <c r="H47" s="153"/>
      <c r="I47" s="153"/>
      <c r="J47" s="153"/>
      <c r="K47" s="153"/>
      <c r="L47" s="184">
        <f>0.02*'Inschrijving GOW perceel II '!E46*$I$1/100000</f>
        <v>0</v>
      </c>
      <c r="M47" s="386"/>
      <c r="N47" s="323">
        <f>'Inschrijving GOW perceel II '!F46</f>
        <v>0</v>
      </c>
      <c r="O47" s="184">
        <f t="shared" si="0"/>
        <v>0</v>
      </c>
      <c r="P47" s="323">
        <f>'Inschrijving GOW perceel II '!G46</f>
        <v>0</v>
      </c>
      <c r="Q47" s="184">
        <f t="shared" si="1"/>
        <v>0</v>
      </c>
      <c r="R47" s="323">
        <f>'Inschrijving GOW perceel II '!H46</f>
        <v>0</v>
      </c>
      <c r="S47" s="184">
        <f t="shared" si="2"/>
        <v>0</v>
      </c>
      <c r="T47" s="323">
        <f>'Inschrijving GOW perceel II '!I46</f>
        <v>0</v>
      </c>
      <c r="U47" s="184">
        <f t="shared" si="3"/>
        <v>0</v>
      </c>
      <c r="V47" s="323">
        <f>'Inschrijving GOW perceel II '!J46</f>
        <v>0</v>
      </c>
      <c r="X47" s="304">
        <f t="shared" si="4"/>
        <v>0</v>
      </c>
      <c r="Y47" s="164"/>
      <c r="Z47" s="161"/>
      <c r="AA47" s="161"/>
      <c r="AB47" s="161"/>
      <c r="AC47" s="161"/>
      <c r="AD47" s="161"/>
      <c r="AE47" s="161"/>
      <c r="AF47" s="161"/>
      <c r="AG47" s="161"/>
      <c r="AH47" s="161"/>
      <c r="AI47" s="161"/>
      <c r="AJ47" s="161"/>
      <c r="AK47" s="161"/>
      <c r="AL47" s="161"/>
      <c r="AM47" s="161"/>
      <c r="AN47" s="161"/>
      <c r="AO47" s="161"/>
      <c r="AP47" s="161"/>
      <c r="AQ47" s="161"/>
      <c r="AR47" s="279"/>
      <c r="AS47" s="161"/>
      <c r="AT47" s="362"/>
      <c r="AU47" s="161"/>
      <c r="AV47" s="161"/>
      <c r="AW47" s="162"/>
    </row>
    <row r="48" spans="1:49" ht="16.5" customHeight="1" x14ac:dyDescent="0.25">
      <c r="A48" s="182"/>
      <c r="B48" s="181"/>
      <c r="C48" s="237" t="s">
        <v>106</v>
      </c>
      <c r="D48" s="238">
        <v>0.15</v>
      </c>
      <c r="E48" s="469"/>
      <c r="F48" s="302"/>
      <c r="G48" s="153"/>
      <c r="H48" s="153"/>
      <c r="I48" s="153"/>
      <c r="J48" s="153"/>
      <c r="K48" s="153"/>
      <c r="L48" s="184">
        <f>0.02*'Inschrijving GOW perceel II '!E47*$I$1/100000</f>
        <v>0</v>
      </c>
      <c r="M48" s="386"/>
      <c r="N48" s="323">
        <f>'Inschrijving GOW perceel II '!F47</f>
        <v>0</v>
      </c>
      <c r="O48" s="184">
        <f t="shared" si="0"/>
        <v>0</v>
      </c>
      <c r="P48" s="323">
        <f>'Inschrijving GOW perceel II '!G47</f>
        <v>0</v>
      </c>
      <c r="Q48" s="184">
        <f t="shared" si="1"/>
        <v>0</v>
      </c>
      <c r="R48" s="323">
        <f>'Inschrijving GOW perceel II '!H47</f>
        <v>0</v>
      </c>
      <c r="S48" s="184">
        <f t="shared" si="2"/>
        <v>0</v>
      </c>
      <c r="T48" s="323">
        <f>'Inschrijving GOW perceel II '!I47</f>
        <v>0</v>
      </c>
      <c r="U48" s="184">
        <f t="shared" si="3"/>
        <v>0</v>
      </c>
      <c r="V48" s="323">
        <f>'Inschrijving GOW perceel II '!J47</f>
        <v>0</v>
      </c>
      <c r="X48" s="304">
        <f t="shared" si="4"/>
        <v>0</v>
      </c>
      <c r="Y48" s="164"/>
      <c r="Z48" s="161"/>
      <c r="AA48" s="161"/>
      <c r="AB48" s="161"/>
      <c r="AC48" s="161"/>
      <c r="AD48" s="161"/>
      <c r="AE48" s="161"/>
      <c r="AF48" s="161"/>
      <c r="AG48" s="161"/>
      <c r="AH48" s="161"/>
      <c r="AI48" s="161"/>
      <c r="AJ48" s="161"/>
      <c r="AK48" s="161"/>
      <c r="AL48" s="161"/>
      <c r="AM48" s="161"/>
      <c r="AN48" s="161"/>
      <c r="AO48" s="161"/>
      <c r="AP48" s="161"/>
      <c r="AQ48" s="161"/>
      <c r="AR48" s="279"/>
      <c r="AS48" s="161"/>
      <c r="AT48" s="362"/>
      <c r="AU48" s="161"/>
      <c r="AV48" s="161"/>
      <c r="AW48" s="162"/>
    </row>
    <row r="49" spans="1:49" ht="16.5" customHeight="1" x14ac:dyDescent="0.25">
      <c r="A49" s="182"/>
      <c r="B49" s="181"/>
      <c r="C49" s="237" t="s">
        <v>107</v>
      </c>
      <c r="D49" s="238">
        <v>0.15</v>
      </c>
      <c r="E49" s="469"/>
      <c r="F49" s="302"/>
      <c r="G49" s="153"/>
      <c r="H49" s="153"/>
      <c r="I49" s="153"/>
      <c r="J49" s="153"/>
      <c r="K49" s="153"/>
      <c r="L49" s="184">
        <f>0.02*'Inschrijving GOW perceel II '!E48*$I$1/100000</f>
        <v>0</v>
      </c>
      <c r="M49" s="386"/>
      <c r="N49" s="323">
        <f>'Inschrijving GOW perceel II '!F48</f>
        <v>0</v>
      </c>
      <c r="O49" s="184">
        <f t="shared" si="0"/>
        <v>0</v>
      </c>
      <c r="P49" s="323">
        <f>'Inschrijving GOW perceel II '!G48</f>
        <v>0</v>
      </c>
      <c r="Q49" s="184">
        <f t="shared" si="1"/>
        <v>0</v>
      </c>
      <c r="R49" s="323">
        <f>'Inschrijving GOW perceel II '!H48</f>
        <v>0</v>
      </c>
      <c r="S49" s="184">
        <f t="shared" si="2"/>
        <v>0</v>
      </c>
      <c r="T49" s="323">
        <f>'Inschrijving GOW perceel II '!I48</f>
        <v>0</v>
      </c>
      <c r="U49" s="184">
        <f t="shared" si="3"/>
        <v>0</v>
      </c>
      <c r="V49" s="323">
        <f>'Inschrijving GOW perceel II '!J48</f>
        <v>0</v>
      </c>
      <c r="X49" s="304">
        <f t="shared" si="4"/>
        <v>0</v>
      </c>
      <c r="Y49" s="164"/>
      <c r="Z49" s="161"/>
      <c r="AA49" s="161"/>
      <c r="AB49" s="161"/>
      <c r="AC49" s="161"/>
      <c r="AD49" s="161"/>
      <c r="AE49" s="161"/>
      <c r="AF49" s="161"/>
      <c r="AG49" s="161"/>
      <c r="AH49" s="161"/>
      <c r="AI49" s="161"/>
      <c r="AJ49" s="161"/>
      <c r="AK49" s="161"/>
      <c r="AL49" s="161"/>
      <c r="AM49" s="161"/>
      <c r="AN49" s="161"/>
      <c r="AO49" s="161"/>
      <c r="AP49" s="161"/>
      <c r="AQ49" s="161"/>
      <c r="AR49" s="279"/>
      <c r="AS49" s="161"/>
      <c r="AT49" s="362"/>
      <c r="AU49" s="161"/>
      <c r="AV49" s="161"/>
      <c r="AW49" s="162"/>
    </row>
    <row r="50" spans="1:49" ht="16.5" customHeight="1" x14ac:dyDescent="0.25">
      <c r="A50" s="182"/>
      <c r="B50" s="181"/>
      <c r="C50" s="237" t="s">
        <v>108</v>
      </c>
      <c r="D50" s="238">
        <v>0.15</v>
      </c>
      <c r="E50" s="469"/>
      <c r="F50" s="302"/>
      <c r="G50" s="153"/>
      <c r="H50" s="153"/>
      <c r="I50" s="153"/>
      <c r="J50" s="153"/>
      <c r="K50" s="153"/>
      <c r="L50" s="184">
        <f>0.02*'Inschrijving GOW perceel II '!E49*$I$1/100000</f>
        <v>0</v>
      </c>
      <c r="M50" s="386"/>
      <c r="N50" s="323">
        <f>'Inschrijving GOW perceel II '!F49</f>
        <v>0</v>
      </c>
      <c r="O50" s="184">
        <f t="shared" si="0"/>
        <v>0</v>
      </c>
      <c r="P50" s="323">
        <f>'Inschrijving GOW perceel II '!G49</f>
        <v>0</v>
      </c>
      <c r="Q50" s="184">
        <f t="shared" si="1"/>
        <v>0</v>
      </c>
      <c r="R50" s="323">
        <f>'Inschrijving GOW perceel II '!H49</f>
        <v>0</v>
      </c>
      <c r="S50" s="184">
        <f t="shared" si="2"/>
        <v>0</v>
      </c>
      <c r="T50" s="323">
        <f>'Inschrijving GOW perceel II '!I49</f>
        <v>0</v>
      </c>
      <c r="U50" s="184">
        <f t="shared" si="3"/>
        <v>0</v>
      </c>
      <c r="V50" s="323">
        <f>'Inschrijving GOW perceel II '!J49</f>
        <v>0</v>
      </c>
      <c r="X50" s="304">
        <f t="shared" si="4"/>
        <v>0</v>
      </c>
      <c r="Y50" s="164"/>
      <c r="Z50" s="161"/>
      <c r="AA50" s="161"/>
      <c r="AB50" s="161"/>
      <c r="AC50" s="161"/>
      <c r="AD50" s="161"/>
      <c r="AE50" s="161"/>
      <c r="AF50" s="161"/>
      <c r="AG50" s="161"/>
      <c r="AH50" s="161"/>
      <c r="AI50" s="161"/>
      <c r="AJ50" s="161"/>
      <c r="AK50" s="161"/>
      <c r="AL50" s="161"/>
      <c r="AM50" s="161"/>
      <c r="AN50" s="161"/>
      <c r="AO50" s="161"/>
      <c r="AP50" s="161"/>
      <c r="AQ50" s="161"/>
      <c r="AR50" s="279"/>
      <c r="AS50" s="161"/>
      <c r="AT50" s="362"/>
      <c r="AU50" s="161"/>
      <c r="AV50" s="161"/>
      <c r="AW50" s="162"/>
    </row>
    <row r="51" spans="1:49" ht="16.5" customHeight="1" x14ac:dyDescent="0.25">
      <c r="A51" s="182"/>
      <c r="B51" s="181"/>
      <c r="C51" s="237" t="s">
        <v>109</v>
      </c>
      <c r="D51" s="238">
        <v>0.15</v>
      </c>
      <c r="E51" s="469"/>
      <c r="F51" s="302"/>
      <c r="G51" s="153"/>
      <c r="H51" s="153"/>
      <c r="I51" s="153"/>
      <c r="J51" s="153"/>
      <c r="K51" s="153"/>
      <c r="L51" s="184" t="e">
        <f>0.02*'Inschrijving GOW perceel II '!#REF!*$I$1/100000</f>
        <v>#REF!</v>
      </c>
      <c r="M51" s="386"/>
      <c r="N51" s="323" t="e">
        <f>'Inschrijving GOW perceel II '!#REF!</f>
        <v>#REF!</v>
      </c>
      <c r="O51" s="184" t="e">
        <f t="shared" si="0"/>
        <v>#REF!</v>
      </c>
      <c r="P51" s="323" t="e">
        <f>'Inschrijving GOW perceel II '!#REF!</f>
        <v>#REF!</v>
      </c>
      <c r="Q51" s="184" t="e">
        <f t="shared" si="1"/>
        <v>#REF!</v>
      </c>
      <c r="R51" s="323" t="e">
        <f>'Inschrijving GOW perceel II '!#REF!</f>
        <v>#REF!</v>
      </c>
      <c r="S51" s="184" t="e">
        <f t="shared" si="2"/>
        <v>#REF!</v>
      </c>
      <c r="T51" s="323" t="e">
        <f>'Inschrijving GOW perceel II '!#REF!</f>
        <v>#REF!</v>
      </c>
      <c r="U51" s="184" t="e">
        <f t="shared" si="3"/>
        <v>#REF!</v>
      </c>
      <c r="V51" s="323" t="e">
        <f>'Inschrijving GOW perceel II '!#REF!</f>
        <v>#REF!</v>
      </c>
      <c r="X51" s="304" t="e">
        <f t="shared" si="4"/>
        <v>#REF!</v>
      </c>
      <c r="Y51" s="164"/>
      <c r="Z51" s="161"/>
      <c r="AA51" s="161"/>
      <c r="AB51" s="161"/>
      <c r="AC51" s="161"/>
      <c r="AD51" s="161"/>
      <c r="AE51" s="161"/>
      <c r="AF51" s="161"/>
      <c r="AG51" s="161"/>
      <c r="AH51" s="161"/>
      <c r="AI51" s="161"/>
      <c r="AJ51" s="161"/>
      <c r="AK51" s="161"/>
      <c r="AL51" s="161"/>
      <c r="AM51" s="161"/>
      <c r="AN51" s="161"/>
      <c r="AO51" s="161"/>
      <c r="AP51" s="161"/>
      <c r="AQ51" s="161"/>
      <c r="AR51" s="279"/>
      <c r="AS51" s="161"/>
      <c r="AT51" s="362"/>
      <c r="AU51" s="161"/>
      <c r="AV51" s="161"/>
      <c r="AW51" s="162"/>
    </row>
    <row r="52" spans="1:49" ht="16.5" customHeight="1" x14ac:dyDescent="0.25">
      <c r="A52" s="182"/>
      <c r="B52" s="181"/>
      <c r="C52" s="237" t="s">
        <v>110</v>
      </c>
      <c r="D52" s="238">
        <v>0.15</v>
      </c>
      <c r="E52" s="469"/>
      <c r="F52" s="301"/>
      <c r="G52" s="153"/>
      <c r="H52" s="153"/>
      <c r="I52" s="153"/>
      <c r="J52" s="153"/>
      <c r="K52" s="153"/>
      <c r="L52" s="184">
        <f>0.02*'Inschrijving GOW perceel II '!E50*$I$1/100000</f>
        <v>0</v>
      </c>
      <c r="M52" s="386"/>
      <c r="N52" s="323">
        <f>'Inschrijving GOW perceel II '!F50</f>
        <v>0</v>
      </c>
      <c r="O52" s="184">
        <f t="shared" si="0"/>
        <v>0</v>
      </c>
      <c r="P52" s="323">
        <f>'Inschrijving GOW perceel II '!G50</f>
        <v>0</v>
      </c>
      <c r="Q52" s="184">
        <f t="shared" si="1"/>
        <v>0</v>
      </c>
      <c r="R52" s="323">
        <f>'Inschrijving GOW perceel II '!H50</f>
        <v>0</v>
      </c>
      <c r="S52" s="184">
        <f t="shared" si="2"/>
        <v>0</v>
      </c>
      <c r="T52" s="323">
        <f>'Inschrijving GOW perceel II '!I50</f>
        <v>0</v>
      </c>
      <c r="U52" s="184">
        <f t="shared" si="3"/>
        <v>0</v>
      </c>
      <c r="V52" s="323">
        <f>'Inschrijving GOW perceel II '!J50</f>
        <v>0</v>
      </c>
      <c r="X52" s="304">
        <f t="shared" si="4"/>
        <v>0</v>
      </c>
      <c r="Y52" s="164"/>
      <c r="Z52" s="161"/>
      <c r="AA52" s="161"/>
      <c r="AB52" s="161"/>
      <c r="AC52" s="161"/>
      <c r="AD52" s="161"/>
      <c r="AE52" s="161"/>
      <c r="AF52" s="161"/>
      <c r="AG52" s="161"/>
      <c r="AH52" s="161"/>
      <c r="AI52" s="161"/>
      <c r="AJ52" s="161"/>
      <c r="AK52" s="161"/>
      <c r="AL52" s="161"/>
      <c r="AM52" s="161"/>
      <c r="AN52" s="161"/>
      <c r="AO52" s="161"/>
      <c r="AP52" s="161"/>
      <c r="AQ52" s="161"/>
      <c r="AR52" s="279"/>
      <c r="AS52" s="278"/>
      <c r="AT52" s="362"/>
      <c r="AU52" s="161"/>
      <c r="AV52" s="161"/>
      <c r="AW52" s="162"/>
    </row>
    <row r="53" spans="1:49" x14ac:dyDescent="0.25">
      <c r="A53" s="239"/>
      <c r="B53" s="181"/>
      <c r="C53" s="183"/>
      <c r="D53" s="174"/>
      <c r="E53" s="469"/>
      <c r="F53" s="301"/>
      <c r="G53" s="450"/>
      <c r="H53" s="450"/>
      <c r="I53" s="450"/>
      <c r="J53" s="450"/>
      <c r="K53" s="450"/>
      <c r="L53" s="316"/>
      <c r="M53" s="316"/>
      <c r="N53" s="323"/>
      <c r="P53" s="323"/>
      <c r="R53" s="323"/>
      <c r="T53" s="323"/>
      <c r="X53" s="291"/>
      <c r="Y53" s="163"/>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160"/>
    </row>
    <row r="54" spans="1:49" ht="43.5" customHeight="1" x14ac:dyDescent="0.25">
      <c r="A54" s="182"/>
      <c r="B54" s="183"/>
      <c r="C54" s="183"/>
      <c r="D54" s="240"/>
      <c r="E54" s="469"/>
      <c r="F54" s="302"/>
      <c r="G54" s="269"/>
      <c r="H54" s="269"/>
      <c r="I54" s="269"/>
      <c r="J54" s="269"/>
      <c r="K54" s="269"/>
      <c r="L54" s="316"/>
      <c r="M54" s="316"/>
      <c r="N54" s="323"/>
      <c r="P54" s="323"/>
      <c r="R54" s="323"/>
      <c r="T54" s="323"/>
      <c r="X54" s="291"/>
      <c r="Y54" s="163"/>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160"/>
    </row>
    <row r="55" spans="1:49" ht="45" customHeight="1" x14ac:dyDescent="0.25">
      <c r="A55" s="182"/>
      <c r="B55" s="222"/>
      <c r="C55" s="237"/>
      <c r="D55" s="240"/>
      <c r="E55" s="469"/>
      <c r="F55" s="301"/>
      <c r="G55" s="243"/>
      <c r="H55" s="243"/>
      <c r="I55" s="243"/>
      <c r="J55" s="243"/>
      <c r="K55" s="243"/>
      <c r="L55" s="316"/>
      <c r="M55" s="316"/>
      <c r="N55" s="323" t="str">
        <f>'Inschrijving GOW perceel II '!F55</f>
        <v>Elec. / H2</v>
      </c>
      <c r="P55" s="323" t="str">
        <f>'Inschrijving GOW perceel II '!G55</f>
        <v>HVO / BTL</v>
      </c>
      <c r="R55" s="323" t="str">
        <f>'Inschrijving GOW perceel II '!H55</f>
        <v>Hybr.</v>
      </c>
      <c r="T55" s="323" t="str">
        <f>'Inschrijving GOW perceel II '!I55</f>
        <v>HVO20 / CNG</v>
      </c>
      <c r="X55" s="291"/>
      <c r="Y55" s="163"/>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160"/>
    </row>
    <row r="56" spans="1:49" ht="15" customHeight="1" x14ac:dyDescent="0.25">
      <c r="A56" s="187" t="s">
        <v>114</v>
      </c>
      <c r="B56" s="235" t="s">
        <v>115</v>
      </c>
      <c r="C56" s="181"/>
      <c r="D56" s="202"/>
      <c r="E56" s="469"/>
      <c r="F56" s="302"/>
      <c r="G56" s="237" t="s">
        <v>96</v>
      </c>
      <c r="H56" s="237" t="s">
        <v>97</v>
      </c>
      <c r="I56" s="237" t="s">
        <v>98</v>
      </c>
      <c r="J56" s="237" t="s">
        <v>99</v>
      </c>
      <c r="K56" s="237" t="s">
        <v>100</v>
      </c>
      <c r="L56" s="316"/>
      <c r="M56" s="316"/>
      <c r="N56" s="323"/>
      <c r="P56" s="323"/>
      <c r="R56" s="323"/>
      <c r="T56" s="323"/>
      <c r="X56" s="291"/>
      <c r="Y56" s="169"/>
      <c r="Z56" s="365"/>
      <c r="AA56" s="365"/>
      <c r="AB56" s="365"/>
      <c r="AC56" s="365"/>
      <c r="AD56" s="365"/>
      <c r="AE56" s="365"/>
      <c r="AF56" s="365"/>
      <c r="AG56" s="365"/>
      <c r="AH56" s="365"/>
      <c r="AI56" s="365"/>
      <c r="AJ56" s="365"/>
      <c r="AK56" s="365"/>
      <c r="AL56" s="365"/>
      <c r="AM56" s="365"/>
      <c r="AN56" s="365"/>
      <c r="AO56" s="365"/>
      <c r="AP56" s="365"/>
      <c r="AQ56" s="365"/>
      <c r="AR56" s="365"/>
      <c r="AS56" s="365"/>
      <c r="AT56" s="365"/>
      <c r="AU56" s="365"/>
      <c r="AV56" s="365"/>
      <c r="AW56" s="170"/>
    </row>
    <row r="57" spans="1:49" ht="75" x14ac:dyDescent="0.25">
      <c r="A57" s="182"/>
      <c r="B57" s="181" t="s">
        <v>116</v>
      </c>
      <c r="C57" s="181"/>
      <c r="D57" s="183" t="s">
        <v>28</v>
      </c>
      <c r="E57" s="469"/>
      <c r="F57" s="301"/>
      <c r="G57" s="234"/>
      <c r="H57" s="234"/>
      <c r="I57" s="234"/>
      <c r="J57" s="234"/>
      <c r="K57" s="234"/>
      <c r="L57" s="247"/>
      <c r="M57" s="386"/>
      <c r="N57" s="323"/>
      <c r="O57" s="247"/>
      <c r="P57" s="323"/>
      <c r="Q57" s="247"/>
      <c r="R57" s="323"/>
      <c r="S57" s="247"/>
      <c r="T57" s="323"/>
      <c r="U57" s="247"/>
      <c r="V57" s="323"/>
      <c r="X57" s="311"/>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160"/>
    </row>
    <row r="58" spans="1:49" x14ac:dyDescent="0.25">
      <c r="A58" s="182"/>
      <c r="B58" s="183"/>
      <c r="C58" s="183"/>
      <c r="D58" s="183" t="s">
        <v>101</v>
      </c>
      <c r="E58" s="469"/>
      <c r="F58" s="301"/>
      <c r="G58" s="378"/>
      <c r="H58" s="234"/>
      <c r="I58" s="378"/>
      <c r="J58" s="234"/>
      <c r="K58" s="234"/>
      <c r="L58" s="312"/>
      <c r="M58" s="386"/>
      <c r="N58" s="323"/>
      <c r="O58" s="312"/>
      <c r="P58" s="323"/>
      <c r="Q58" s="312"/>
      <c r="R58" s="323"/>
      <c r="S58" s="312"/>
      <c r="T58" s="323"/>
      <c r="U58" s="312"/>
      <c r="V58" s="323"/>
      <c r="X58" s="304"/>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160"/>
    </row>
    <row r="59" spans="1:49" ht="16.5" customHeight="1" x14ac:dyDescent="0.25">
      <c r="A59" s="182"/>
      <c r="B59" s="181"/>
      <c r="C59" s="237" t="s">
        <v>102</v>
      </c>
      <c r="D59" s="238">
        <v>0.06</v>
      </c>
      <c r="E59" s="469"/>
      <c r="F59" s="302"/>
      <c r="G59" s="153"/>
      <c r="H59" s="153"/>
      <c r="I59" s="153"/>
      <c r="J59" s="153"/>
      <c r="K59" s="153"/>
      <c r="L59" s="184">
        <f>0.02*'Inschrijving GOW perceel II '!E57*$I$1/100000</f>
        <v>0</v>
      </c>
      <c r="M59" s="386"/>
      <c r="N59" s="323">
        <f>'Inschrijving GOW perceel II '!F57</f>
        <v>0</v>
      </c>
      <c r="O59" s="184">
        <f t="shared" ref="O59:O67" si="5">IF(N59-$G59&gt;0,N59-$G59,0)*$L59*(-0.25*IF($H59-P59&gt;0,$H59-P59,0)-0.5*IF($I59-R59&gt;0,$I59-R59,0)-0.75*IF($J59-T59&gt;0,$J59-T59,0)-IF($K59-V59&gt;0,$K59-V59,0))</f>
        <v>0</v>
      </c>
      <c r="P59" s="323">
        <f>'Inschrijving GOW perceel II '!G57</f>
        <v>0</v>
      </c>
      <c r="Q59" s="184">
        <f t="shared" ref="Q59:Q67" si="6">IF(P59-$H59&gt;0,P59-$H59,0)*$L59*(-0.25*IF($I59-R59&gt;0,$I59-R59,0)-0.5*IF($J59-T59&gt;0,$J59-T59,0)-0.75*IF($K59-V59&gt;0,$K59-V59,0))</f>
        <v>0</v>
      </c>
      <c r="R59" s="323">
        <f>'Inschrijving GOW perceel II '!H57</f>
        <v>0</v>
      </c>
      <c r="S59" s="184">
        <f t="shared" ref="S59:S67" si="7">IF(R59-$I59&gt;0,R59-$I59,0)*$L59*(-0.25*IF($J59-T59&gt;0,$J59-T59,0)-0.5*IF($K59-V59&gt;0,$K59-V59,0))</f>
        <v>0</v>
      </c>
      <c r="T59" s="323">
        <f>'Inschrijving GOW perceel II '!I57</f>
        <v>0</v>
      </c>
      <c r="U59" s="184">
        <f t="shared" ref="U59:U67" si="8">IF(T59-$J59&gt;0,T59-$J59,0)*$L59*(-0.25*IF($K59-V59&gt;0,$K59-V59,0))</f>
        <v>0</v>
      </c>
      <c r="V59" s="323">
        <f>'Inschrijving GOW perceel II '!J57</f>
        <v>0</v>
      </c>
      <c r="X59" s="304">
        <f t="shared" ref="X59:X67" si="9">SUM(O59,Q59,S59,U59,W59)</f>
        <v>0</v>
      </c>
      <c r="Y59" s="171"/>
      <c r="Z59" s="172"/>
      <c r="AA59" s="172"/>
      <c r="AB59" s="172"/>
      <c r="AC59" s="172"/>
      <c r="AD59" s="172"/>
      <c r="AE59" s="172"/>
      <c r="AF59" s="172"/>
      <c r="AG59" s="172"/>
      <c r="AH59" s="172"/>
      <c r="AI59" s="172"/>
      <c r="AJ59" s="172"/>
      <c r="AK59" s="172"/>
      <c r="AL59" s="172"/>
      <c r="AM59" s="172"/>
      <c r="AN59" s="172"/>
      <c r="AO59" s="172"/>
      <c r="AP59" s="172"/>
      <c r="AQ59" s="172"/>
      <c r="AR59" s="366"/>
      <c r="AS59" s="172"/>
      <c r="AT59" s="367"/>
      <c r="AU59" s="172"/>
      <c r="AV59" s="172"/>
      <c r="AW59" s="173"/>
    </row>
    <row r="60" spans="1:49" ht="30" customHeight="1" x14ac:dyDescent="0.25">
      <c r="A60" s="182"/>
      <c r="B60" s="181"/>
      <c r="C60" s="237" t="s">
        <v>103</v>
      </c>
      <c r="D60" s="238">
        <v>7.0000000000000007E-2</v>
      </c>
      <c r="E60" s="469"/>
      <c r="F60" s="302"/>
      <c r="G60" s="153"/>
      <c r="H60" s="153"/>
      <c r="I60" s="153"/>
      <c r="J60" s="153"/>
      <c r="K60" s="153"/>
      <c r="L60" s="184">
        <f>0.02*'Inschrijving GOW perceel II '!E58*$I$1/100000</f>
        <v>0</v>
      </c>
      <c r="M60" s="386"/>
      <c r="N60" s="323">
        <f>'Inschrijving GOW perceel II '!F58</f>
        <v>0</v>
      </c>
      <c r="O60" s="184">
        <f t="shared" si="5"/>
        <v>0</v>
      </c>
      <c r="P60" s="323">
        <f>'Inschrijving GOW perceel II '!G58</f>
        <v>0</v>
      </c>
      <c r="Q60" s="184">
        <f t="shared" si="6"/>
        <v>0</v>
      </c>
      <c r="R60" s="323">
        <f>'Inschrijving GOW perceel II '!H58</f>
        <v>0</v>
      </c>
      <c r="S60" s="184">
        <f t="shared" si="7"/>
        <v>0</v>
      </c>
      <c r="T60" s="323">
        <f>'Inschrijving GOW perceel II '!I58</f>
        <v>0</v>
      </c>
      <c r="U60" s="184">
        <f t="shared" si="8"/>
        <v>0</v>
      </c>
      <c r="V60" s="323">
        <f>'Inschrijving GOW perceel II '!J58</f>
        <v>0</v>
      </c>
      <c r="X60" s="304">
        <f t="shared" si="9"/>
        <v>0</v>
      </c>
      <c r="Y60" s="171"/>
      <c r="Z60" s="172"/>
      <c r="AA60" s="172"/>
      <c r="AB60" s="172"/>
      <c r="AC60" s="172"/>
      <c r="AD60" s="172"/>
      <c r="AE60" s="172"/>
      <c r="AF60" s="172"/>
      <c r="AG60" s="172"/>
      <c r="AH60" s="172"/>
      <c r="AI60" s="172"/>
      <c r="AJ60" s="172"/>
      <c r="AK60" s="172"/>
      <c r="AL60" s="172"/>
      <c r="AM60" s="172"/>
      <c r="AN60" s="172"/>
      <c r="AO60" s="172"/>
      <c r="AP60" s="172"/>
      <c r="AQ60" s="172"/>
      <c r="AR60" s="366"/>
      <c r="AS60" s="172"/>
      <c r="AT60" s="367"/>
      <c r="AU60" s="172"/>
      <c r="AV60" s="172"/>
      <c r="AW60" s="173"/>
    </row>
    <row r="61" spans="1:49" ht="16.5" customHeight="1" x14ac:dyDescent="0.25">
      <c r="A61" s="182"/>
      <c r="B61" s="181"/>
      <c r="C61" s="237" t="s">
        <v>104</v>
      </c>
      <c r="D61" s="238">
        <v>0.06</v>
      </c>
      <c r="E61" s="469"/>
      <c r="F61" s="302"/>
      <c r="G61" s="153"/>
      <c r="H61" s="153"/>
      <c r="I61" s="153"/>
      <c r="J61" s="153"/>
      <c r="K61" s="153"/>
      <c r="L61" s="184">
        <f>0.02*'Inschrijving GOW perceel II '!E59*$I$1/100000</f>
        <v>0</v>
      </c>
      <c r="M61" s="386"/>
      <c r="N61" s="323">
        <f>'Inschrijving GOW perceel II '!F59</f>
        <v>0</v>
      </c>
      <c r="O61" s="184">
        <f t="shared" si="5"/>
        <v>0</v>
      </c>
      <c r="P61" s="323">
        <f>'Inschrijving GOW perceel II '!G59</f>
        <v>0</v>
      </c>
      <c r="Q61" s="184">
        <f t="shared" si="6"/>
        <v>0</v>
      </c>
      <c r="R61" s="323">
        <f>'Inschrijving GOW perceel II '!H59</f>
        <v>0</v>
      </c>
      <c r="S61" s="184">
        <f t="shared" si="7"/>
        <v>0</v>
      </c>
      <c r="T61" s="323">
        <f>'Inschrijving GOW perceel II '!I59</f>
        <v>0</v>
      </c>
      <c r="U61" s="184">
        <f t="shared" si="8"/>
        <v>0</v>
      </c>
      <c r="V61" s="323">
        <f>'Inschrijving GOW perceel II '!J59</f>
        <v>0</v>
      </c>
      <c r="X61" s="304">
        <f t="shared" si="9"/>
        <v>0</v>
      </c>
      <c r="Y61" s="368"/>
      <c r="Z61" s="172"/>
      <c r="AA61" s="172"/>
      <c r="AB61" s="172"/>
      <c r="AC61" s="172"/>
      <c r="AD61" s="172"/>
      <c r="AE61" s="172"/>
      <c r="AF61" s="172"/>
      <c r="AG61" s="172"/>
      <c r="AH61" s="172"/>
      <c r="AI61" s="172"/>
      <c r="AJ61" s="172"/>
      <c r="AK61" s="172"/>
      <c r="AL61" s="172"/>
      <c r="AM61" s="172"/>
      <c r="AN61" s="172"/>
      <c r="AO61" s="172"/>
      <c r="AP61" s="172"/>
      <c r="AQ61" s="172"/>
      <c r="AR61" s="366"/>
      <c r="AS61" s="172"/>
      <c r="AT61" s="367"/>
      <c r="AU61" s="172"/>
      <c r="AV61" s="172"/>
      <c r="AW61" s="173"/>
    </row>
    <row r="62" spans="1:49" ht="16.5" customHeight="1" x14ac:dyDescent="0.25">
      <c r="A62" s="182"/>
      <c r="B62" s="181"/>
      <c r="C62" s="237" t="s">
        <v>105</v>
      </c>
      <c r="D62" s="238">
        <v>0.06</v>
      </c>
      <c r="E62" s="469"/>
      <c r="F62" s="302"/>
      <c r="G62" s="153"/>
      <c r="H62" s="153"/>
      <c r="I62" s="153"/>
      <c r="J62" s="153"/>
      <c r="K62" s="153"/>
      <c r="L62" s="184">
        <f>0.02*'Inschrijving GOW perceel II '!E60*$I$1/100000</f>
        <v>0</v>
      </c>
      <c r="M62" s="386"/>
      <c r="N62" s="323">
        <f>'Inschrijving GOW perceel II '!F60</f>
        <v>0</v>
      </c>
      <c r="O62" s="184">
        <f t="shared" si="5"/>
        <v>0</v>
      </c>
      <c r="P62" s="323">
        <f>'Inschrijving GOW perceel II '!G60</f>
        <v>0</v>
      </c>
      <c r="Q62" s="184">
        <f t="shared" si="6"/>
        <v>0</v>
      </c>
      <c r="R62" s="323">
        <f>'Inschrijving GOW perceel II '!H60</f>
        <v>0</v>
      </c>
      <c r="S62" s="184">
        <f t="shared" si="7"/>
        <v>0</v>
      </c>
      <c r="T62" s="323">
        <f>'Inschrijving GOW perceel II '!I60</f>
        <v>0</v>
      </c>
      <c r="U62" s="184">
        <f t="shared" si="8"/>
        <v>0</v>
      </c>
      <c r="V62" s="323">
        <f>'Inschrijving GOW perceel II '!J60</f>
        <v>0</v>
      </c>
      <c r="X62" s="304">
        <f t="shared" si="9"/>
        <v>0</v>
      </c>
      <c r="Y62" s="368"/>
      <c r="Z62" s="172"/>
      <c r="AA62" s="172"/>
      <c r="AB62" s="172"/>
      <c r="AC62" s="172"/>
      <c r="AD62" s="172"/>
      <c r="AE62" s="172"/>
      <c r="AF62" s="172"/>
      <c r="AG62" s="172"/>
      <c r="AH62" s="172"/>
      <c r="AI62" s="172"/>
      <c r="AJ62" s="172"/>
      <c r="AK62" s="172"/>
      <c r="AL62" s="172"/>
      <c r="AM62" s="172"/>
      <c r="AN62" s="172"/>
      <c r="AO62" s="172"/>
      <c r="AP62" s="172"/>
      <c r="AQ62" s="172"/>
      <c r="AR62" s="366"/>
      <c r="AS62" s="172"/>
      <c r="AT62" s="367"/>
      <c r="AU62" s="172"/>
      <c r="AV62" s="172"/>
      <c r="AW62" s="173"/>
    </row>
    <row r="63" spans="1:49" ht="16.5" customHeight="1" x14ac:dyDescent="0.25">
      <c r="A63" s="182"/>
      <c r="B63" s="181"/>
      <c r="C63" s="237" t="s">
        <v>106</v>
      </c>
      <c r="D63" s="238">
        <v>0.15</v>
      </c>
      <c r="E63" s="469"/>
      <c r="F63" s="302"/>
      <c r="G63" s="153"/>
      <c r="H63" s="153"/>
      <c r="I63" s="153"/>
      <c r="J63" s="153"/>
      <c r="K63" s="153"/>
      <c r="L63" s="184">
        <f>0.02*'Inschrijving GOW perceel II '!E61*$I$1/100000</f>
        <v>0</v>
      </c>
      <c r="M63" s="386"/>
      <c r="N63" s="323">
        <f>'Inschrijving GOW perceel II '!F61</f>
        <v>0</v>
      </c>
      <c r="O63" s="184">
        <f t="shared" si="5"/>
        <v>0</v>
      </c>
      <c r="P63" s="323">
        <f>'Inschrijving GOW perceel II '!G61</f>
        <v>0</v>
      </c>
      <c r="Q63" s="184">
        <f t="shared" si="6"/>
        <v>0</v>
      </c>
      <c r="R63" s="323">
        <f>'Inschrijving GOW perceel II '!H61</f>
        <v>0</v>
      </c>
      <c r="S63" s="184">
        <f t="shared" si="7"/>
        <v>0</v>
      </c>
      <c r="T63" s="323">
        <f>'Inschrijving GOW perceel II '!I61</f>
        <v>0</v>
      </c>
      <c r="U63" s="184">
        <f t="shared" si="8"/>
        <v>0</v>
      </c>
      <c r="V63" s="323">
        <f>'Inschrijving GOW perceel II '!J61</f>
        <v>0</v>
      </c>
      <c r="X63" s="304">
        <f t="shared" si="9"/>
        <v>0</v>
      </c>
      <c r="Y63" s="368"/>
      <c r="Z63" s="172"/>
      <c r="AA63" s="172"/>
      <c r="AB63" s="172"/>
      <c r="AC63" s="172"/>
      <c r="AD63" s="172"/>
      <c r="AE63" s="172"/>
      <c r="AF63" s="172"/>
      <c r="AG63" s="172"/>
      <c r="AH63" s="172"/>
      <c r="AI63" s="172"/>
      <c r="AJ63" s="172"/>
      <c r="AK63" s="172"/>
      <c r="AL63" s="172"/>
      <c r="AM63" s="172"/>
      <c r="AN63" s="172"/>
      <c r="AO63" s="172"/>
      <c r="AP63" s="172"/>
      <c r="AQ63" s="172"/>
      <c r="AR63" s="366"/>
      <c r="AS63" s="172"/>
      <c r="AT63" s="367"/>
      <c r="AU63" s="172"/>
      <c r="AV63" s="172"/>
      <c r="AW63" s="173"/>
    </row>
    <row r="64" spans="1:49" ht="16.5" customHeight="1" x14ac:dyDescent="0.25">
      <c r="A64" s="182"/>
      <c r="B64" s="181"/>
      <c r="C64" s="237" t="s">
        <v>107</v>
      </c>
      <c r="D64" s="238">
        <v>0.15</v>
      </c>
      <c r="E64" s="469"/>
      <c r="F64" s="302"/>
      <c r="G64" s="153"/>
      <c r="H64" s="153"/>
      <c r="I64" s="153"/>
      <c r="J64" s="153"/>
      <c r="K64" s="153"/>
      <c r="L64" s="184">
        <f>0.02*'Inschrijving GOW perceel II '!E62*$I$1/100000</f>
        <v>0</v>
      </c>
      <c r="M64" s="386"/>
      <c r="N64" s="323">
        <f>'Inschrijving GOW perceel II '!F62</f>
        <v>0</v>
      </c>
      <c r="O64" s="184">
        <f t="shared" si="5"/>
        <v>0</v>
      </c>
      <c r="P64" s="323">
        <f>'Inschrijving GOW perceel II '!G62</f>
        <v>0</v>
      </c>
      <c r="Q64" s="184">
        <f t="shared" si="6"/>
        <v>0</v>
      </c>
      <c r="R64" s="323">
        <f>'Inschrijving GOW perceel II '!H62</f>
        <v>0</v>
      </c>
      <c r="S64" s="184">
        <f t="shared" si="7"/>
        <v>0</v>
      </c>
      <c r="T64" s="323">
        <f>'Inschrijving GOW perceel II '!I62</f>
        <v>0</v>
      </c>
      <c r="U64" s="184">
        <f t="shared" si="8"/>
        <v>0</v>
      </c>
      <c r="V64" s="323">
        <f>'Inschrijving GOW perceel II '!J62</f>
        <v>0</v>
      </c>
      <c r="X64" s="304">
        <f t="shared" si="9"/>
        <v>0</v>
      </c>
      <c r="Y64" s="369"/>
      <c r="Z64" s="172"/>
      <c r="AA64" s="172"/>
      <c r="AB64" s="172"/>
      <c r="AC64" s="172"/>
      <c r="AD64" s="172"/>
      <c r="AE64" s="172"/>
      <c r="AF64" s="172"/>
      <c r="AG64" s="172"/>
      <c r="AH64" s="172"/>
      <c r="AI64" s="172"/>
      <c r="AJ64" s="172"/>
      <c r="AK64" s="172"/>
      <c r="AL64" s="172"/>
      <c r="AM64" s="172"/>
      <c r="AN64" s="172"/>
      <c r="AO64" s="172"/>
      <c r="AP64" s="172"/>
      <c r="AQ64" s="172"/>
      <c r="AR64" s="366"/>
      <c r="AS64" s="172"/>
      <c r="AT64" s="367"/>
      <c r="AU64" s="172"/>
      <c r="AV64" s="172"/>
      <c r="AW64" s="173"/>
    </row>
    <row r="65" spans="1:49" ht="16.5" customHeight="1" x14ac:dyDescent="0.25">
      <c r="A65" s="182"/>
      <c r="B65" s="181"/>
      <c r="C65" s="237" t="s">
        <v>108</v>
      </c>
      <c r="D65" s="238">
        <v>0.15</v>
      </c>
      <c r="E65" s="469"/>
      <c r="F65" s="302"/>
      <c r="G65" s="153"/>
      <c r="H65" s="153"/>
      <c r="I65" s="153"/>
      <c r="J65" s="153"/>
      <c r="K65" s="153"/>
      <c r="L65" s="184">
        <f>0.02*'Inschrijving GOW perceel II '!E63*$I$1/100000</f>
        <v>0</v>
      </c>
      <c r="M65" s="386"/>
      <c r="N65" s="323">
        <f>'Inschrijving GOW perceel II '!F63</f>
        <v>0</v>
      </c>
      <c r="O65" s="184">
        <f t="shared" si="5"/>
        <v>0</v>
      </c>
      <c r="P65" s="323">
        <f>'Inschrijving GOW perceel II '!G63</f>
        <v>0</v>
      </c>
      <c r="Q65" s="184">
        <f t="shared" si="6"/>
        <v>0</v>
      </c>
      <c r="R65" s="323">
        <f>'Inschrijving GOW perceel II '!H63</f>
        <v>0</v>
      </c>
      <c r="S65" s="184">
        <f t="shared" si="7"/>
        <v>0</v>
      </c>
      <c r="T65" s="323">
        <f>'Inschrijving GOW perceel II '!I63</f>
        <v>0</v>
      </c>
      <c r="U65" s="184">
        <f t="shared" si="8"/>
        <v>0</v>
      </c>
      <c r="V65" s="323">
        <f>'Inschrijving GOW perceel II '!J63</f>
        <v>0</v>
      </c>
      <c r="X65" s="304">
        <f t="shared" si="9"/>
        <v>0</v>
      </c>
      <c r="Y65" s="369"/>
      <c r="Z65" s="172"/>
      <c r="AA65" s="172"/>
      <c r="AB65" s="172"/>
      <c r="AC65" s="172"/>
      <c r="AD65" s="172"/>
      <c r="AE65" s="172"/>
      <c r="AF65" s="172"/>
      <c r="AG65" s="172"/>
      <c r="AH65" s="172"/>
      <c r="AI65" s="172"/>
      <c r="AJ65" s="172"/>
      <c r="AK65" s="172"/>
      <c r="AL65" s="172"/>
      <c r="AM65" s="172"/>
      <c r="AN65" s="172"/>
      <c r="AO65" s="172"/>
      <c r="AP65" s="172"/>
      <c r="AQ65" s="172"/>
      <c r="AR65" s="366"/>
      <c r="AS65" s="172"/>
      <c r="AT65" s="367"/>
      <c r="AU65" s="172"/>
      <c r="AV65" s="172"/>
      <c r="AW65" s="173"/>
    </row>
    <row r="66" spans="1:49" ht="16.5" customHeight="1" x14ac:dyDescent="0.25">
      <c r="A66" s="182"/>
      <c r="B66" s="181"/>
      <c r="C66" s="237" t="s">
        <v>109</v>
      </c>
      <c r="D66" s="238">
        <v>0.15</v>
      </c>
      <c r="E66" s="469"/>
      <c r="F66" s="302"/>
      <c r="G66" s="153"/>
      <c r="H66" s="153"/>
      <c r="I66" s="153"/>
      <c r="J66" s="153"/>
      <c r="K66" s="153"/>
      <c r="L66" s="184" t="e">
        <f>0.02*'Inschrijving GOW perceel II '!#REF!*$I$1/100000</f>
        <v>#REF!</v>
      </c>
      <c r="M66" s="386"/>
      <c r="N66" s="323" t="e">
        <f>'Inschrijving GOW perceel II '!#REF!</f>
        <v>#REF!</v>
      </c>
      <c r="O66" s="184" t="e">
        <f t="shared" si="5"/>
        <v>#REF!</v>
      </c>
      <c r="P66" s="323" t="e">
        <f>'Inschrijving GOW perceel II '!#REF!</f>
        <v>#REF!</v>
      </c>
      <c r="Q66" s="184" t="e">
        <f t="shared" si="6"/>
        <v>#REF!</v>
      </c>
      <c r="R66" s="323" t="e">
        <f>'Inschrijving GOW perceel II '!#REF!</f>
        <v>#REF!</v>
      </c>
      <c r="S66" s="184" t="e">
        <f t="shared" si="7"/>
        <v>#REF!</v>
      </c>
      <c r="T66" s="323" t="e">
        <f>'Inschrijving GOW perceel II '!#REF!</f>
        <v>#REF!</v>
      </c>
      <c r="U66" s="184" t="e">
        <f t="shared" si="8"/>
        <v>#REF!</v>
      </c>
      <c r="V66" s="323" t="e">
        <f>'Inschrijving GOW perceel II '!#REF!</f>
        <v>#REF!</v>
      </c>
      <c r="X66" s="304" t="e">
        <f t="shared" si="9"/>
        <v>#REF!</v>
      </c>
      <c r="Y66" s="171"/>
      <c r="Z66" s="172"/>
      <c r="AA66" s="172"/>
      <c r="AB66" s="172"/>
      <c r="AC66" s="172"/>
      <c r="AD66" s="172"/>
      <c r="AE66" s="172"/>
      <c r="AF66" s="172"/>
      <c r="AG66" s="172"/>
      <c r="AH66" s="172"/>
      <c r="AI66" s="172"/>
      <c r="AJ66" s="172"/>
      <c r="AK66" s="172"/>
      <c r="AL66" s="172"/>
      <c r="AM66" s="172"/>
      <c r="AN66" s="172"/>
      <c r="AO66" s="172"/>
      <c r="AP66" s="172"/>
      <c r="AQ66" s="172"/>
      <c r="AR66" s="366"/>
      <c r="AS66" s="172"/>
      <c r="AT66" s="367"/>
      <c r="AU66" s="172"/>
      <c r="AV66" s="172"/>
      <c r="AW66" s="173"/>
    </row>
    <row r="67" spans="1:49" ht="16.5" customHeight="1" x14ac:dyDescent="0.25">
      <c r="A67" s="182"/>
      <c r="B67" s="181"/>
      <c r="C67" s="237" t="s">
        <v>110</v>
      </c>
      <c r="D67" s="238">
        <v>0.15</v>
      </c>
      <c r="E67" s="469"/>
      <c r="F67" s="301"/>
      <c r="G67" s="153"/>
      <c r="H67" s="153"/>
      <c r="I67" s="153"/>
      <c r="J67" s="153"/>
      <c r="K67" s="153"/>
      <c r="L67" s="184">
        <f>0.02*'Inschrijving GOW perceel II '!E64*$I$1/100000</f>
        <v>0</v>
      </c>
      <c r="M67" s="386"/>
      <c r="N67" s="323">
        <f>'Inschrijving GOW perceel II '!F64</f>
        <v>0</v>
      </c>
      <c r="O67" s="184">
        <f t="shared" si="5"/>
        <v>0</v>
      </c>
      <c r="P67" s="323">
        <f>'Inschrijving GOW perceel II '!G64</f>
        <v>0</v>
      </c>
      <c r="Q67" s="184">
        <f t="shared" si="6"/>
        <v>0</v>
      </c>
      <c r="R67" s="323">
        <f>'Inschrijving GOW perceel II '!H64</f>
        <v>0</v>
      </c>
      <c r="S67" s="184">
        <f t="shared" si="7"/>
        <v>0</v>
      </c>
      <c r="T67" s="323">
        <f>'Inschrijving GOW perceel II '!I64</f>
        <v>0</v>
      </c>
      <c r="U67" s="184">
        <f t="shared" si="8"/>
        <v>0</v>
      </c>
      <c r="V67" s="323">
        <f>'Inschrijving GOW perceel II '!J64</f>
        <v>0</v>
      </c>
      <c r="X67" s="304">
        <f t="shared" si="9"/>
        <v>0</v>
      </c>
      <c r="Y67" s="171"/>
      <c r="Z67" s="172"/>
      <c r="AA67" s="172"/>
      <c r="AB67" s="172"/>
      <c r="AC67" s="172"/>
      <c r="AD67" s="172"/>
      <c r="AE67" s="172"/>
      <c r="AF67" s="172"/>
      <c r="AG67" s="172"/>
      <c r="AH67" s="172"/>
      <c r="AI67" s="172"/>
      <c r="AJ67" s="172"/>
      <c r="AK67" s="172"/>
      <c r="AL67" s="172"/>
      <c r="AM67" s="172"/>
      <c r="AN67" s="172"/>
      <c r="AO67" s="172"/>
      <c r="AP67" s="172"/>
      <c r="AQ67" s="172"/>
      <c r="AR67" s="366"/>
      <c r="AS67" s="172"/>
      <c r="AT67" s="367"/>
      <c r="AU67" s="172"/>
      <c r="AV67" s="172"/>
      <c r="AW67" s="173"/>
    </row>
    <row r="68" spans="1:49" x14ac:dyDescent="0.25">
      <c r="A68" s="220"/>
      <c r="B68" s="181"/>
      <c r="C68" s="181"/>
      <c r="D68" s="183"/>
      <c r="E68" s="471"/>
      <c r="F68" s="301"/>
      <c r="G68" s="263"/>
      <c r="H68" s="263"/>
      <c r="I68" s="263"/>
      <c r="J68" s="263"/>
      <c r="K68" s="263"/>
      <c r="L68" s="316"/>
      <c r="M68" s="316"/>
      <c r="N68" s="195"/>
      <c r="P68" s="195"/>
      <c r="R68" s="195"/>
      <c r="T68" s="195"/>
      <c r="X68" s="307"/>
      <c r="Y68" s="169"/>
      <c r="Z68" s="365"/>
      <c r="AA68" s="365"/>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170"/>
    </row>
    <row r="69" spans="1:49" ht="15" customHeight="1" x14ac:dyDescent="0.25">
      <c r="A69" s="187" t="s">
        <v>117</v>
      </c>
      <c r="B69" s="186" t="s">
        <v>118</v>
      </c>
      <c r="C69" s="203"/>
      <c r="D69" s="203"/>
      <c r="E69" s="468"/>
      <c r="F69" s="302"/>
      <c r="G69" s="237">
        <v>5</v>
      </c>
      <c r="H69" s="237">
        <v>4</v>
      </c>
      <c r="I69" s="237">
        <v>3</v>
      </c>
      <c r="J69" s="237">
        <v>2</v>
      </c>
      <c r="K69" s="237">
        <v>1</v>
      </c>
      <c r="L69" s="184">
        <f>0.02*'Inschrijving GOW perceel II '!E68*$I$1/100000</f>
        <v>0</v>
      </c>
      <c r="M69" s="386"/>
      <c r="N69" s="195">
        <f>IF('Inschrijving GOW perceel II '!F68=1,1,0)</f>
        <v>0</v>
      </c>
      <c r="O69" s="271">
        <f>N69*(-0.25*$L69*$H70-0.5*$L69*$I70-0.75*$L69*$J70-$L69*$K70)</f>
        <v>0</v>
      </c>
      <c r="P69" s="195">
        <f>IF('Inschrijving GOW perceel II '!G68=1,1,0)</f>
        <v>0</v>
      </c>
      <c r="Q69" s="184">
        <f>P69*(0.25*$M69*$G70-0.25*$L69*$I70-0.5*$L69*$J70-0.75*$L69*$K70)</f>
        <v>0</v>
      </c>
      <c r="R69" s="195">
        <f>IF('Inschrijving GOW perceel II '!H68=1,1,0)</f>
        <v>0</v>
      </c>
      <c r="S69" s="184">
        <f>R69*(0.5*$M69*$G70+0.25*$M69*$H70-0.25*$L69*$J70-0.5*$L69*$K70)</f>
        <v>0</v>
      </c>
      <c r="T69" s="195">
        <f>IF('Inschrijving GOW perceel II '!I68=1,1,0)</f>
        <v>0</v>
      </c>
      <c r="U69" s="184">
        <f>T69*(0.75*$M69*$G70+0.5*$M69*$H70+0.25*$M69*$I70-0.25*$L69*$K70)</f>
        <v>0</v>
      </c>
      <c r="X69" s="304">
        <f>SUM(O69,Q69,S69,U69,W69)</f>
        <v>0</v>
      </c>
      <c r="Y69" s="171"/>
      <c r="Z69" s="172"/>
      <c r="AA69" s="172"/>
      <c r="AB69" s="172"/>
      <c r="AC69" s="172"/>
      <c r="AD69" s="172"/>
      <c r="AE69" s="172"/>
      <c r="AF69" s="172"/>
      <c r="AG69" s="172"/>
      <c r="AH69" s="172"/>
      <c r="AI69" s="172"/>
      <c r="AJ69" s="172"/>
      <c r="AK69" s="172"/>
      <c r="AL69" s="172"/>
      <c r="AM69" s="172"/>
      <c r="AN69" s="172"/>
      <c r="AO69" s="172"/>
      <c r="AP69" s="172"/>
      <c r="AQ69" s="172"/>
      <c r="AR69" s="366"/>
      <c r="AS69" s="172"/>
      <c r="AT69" s="367"/>
      <c r="AU69" s="172"/>
      <c r="AV69" s="172"/>
      <c r="AW69" s="173"/>
    </row>
    <row r="70" spans="1:49" ht="90" x14ac:dyDescent="0.25">
      <c r="A70" s="182"/>
      <c r="B70" s="181" t="s">
        <v>119</v>
      </c>
      <c r="C70" s="181" t="s">
        <v>120</v>
      </c>
      <c r="D70" s="183" t="s">
        <v>28</v>
      </c>
      <c r="E70" s="469"/>
      <c r="F70" s="302"/>
      <c r="G70" s="374"/>
      <c r="H70" s="374"/>
      <c r="I70" s="374"/>
      <c r="J70" s="374"/>
      <c r="K70" s="374"/>
      <c r="L70" s="316"/>
      <c r="M70" s="316"/>
      <c r="N70" s="195"/>
      <c r="P70" s="195"/>
      <c r="R70" s="195"/>
      <c r="T70" s="195"/>
      <c r="X70" s="291"/>
      <c r="Y70" s="169"/>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170"/>
    </row>
    <row r="71" spans="1:49" ht="16.5" customHeight="1" x14ac:dyDescent="0.25">
      <c r="A71" s="205"/>
      <c r="B71" s="241"/>
      <c r="C71" s="241"/>
      <c r="D71" s="210"/>
      <c r="E71" s="471"/>
      <c r="F71" s="301"/>
      <c r="G71" s="243"/>
      <c r="H71" s="243"/>
      <c r="I71" s="243"/>
      <c r="J71" s="243"/>
      <c r="K71" s="243"/>
      <c r="L71" s="316"/>
      <c r="M71" s="316"/>
      <c r="N71" s="195"/>
      <c r="P71" s="195"/>
      <c r="R71" s="195"/>
      <c r="T71" s="195"/>
      <c r="X71" s="291"/>
      <c r="Y71" s="169"/>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170"/>
    </row>
    <row r="72" spans="1:49" x14ac:dyDescent="0.25">
      <c r="A72" s="182" t="s">
        <v>122</v>
      </c>
      <c r="B72" s="242" t="s">
        <v>123</v>
      </c>
      <c r="C72" s="181"/>
      <c r="D72" s="243"/>
      <c r="E72" s="468"/>
      <c r="F72" s="302"/>
      <c r="G72" s="237">
        <v>5</v>
      </c>
      <c r="H72" s="237">
        <v>4</v>
      </c>
      <c r="I72" s="237">
        <v>3</v>
      </c>
      <c r="J72" s="237">
        <v>2</v>
      </c>
      <c r="K72" s="237">
        <v>1</v>
      </c>
      <c r="L72" s="184">
        <f>0.02*'Inschrijving GOW perceel II '!E71*$I$1/100000</f>
        <v>0</v>
      </c>
      <c r="M72" s="386"/>
      <c r="N72" s="195">
        <f>IF('Inschrijving GOW perceel II '!F71=1,1,0)</f>
        <v>0</v>
      </c>
      <c r="O72" s="271">
        <f>N72*(-0.25*$L72*$H73-0.5*$L72*$I73-0.75*$L72*$J73-$L72*$K73)</f>
        <v>0</v>
      </c>
      <c r="P72" s="195">
        <f>IF('Inschrijving GOW perceel II '!G71=1,1,0)</f>
        <v>0</v>
      </c>
      <c r="Q72" s="184">
        <f>P72*(0.25*$M72*$G73-0.25*$L72*$I73-0.5*$L72*$J73-0.75*$L72*$K73)</f>
        <v>0</v>
      </c>
      <c r="R72" s="195">
        <f>IF('Inschrijving GOW perceel II '!H71=1,1,0)</f>
        <v>0</v>
      </c>
      <c r="S72" s="184">
        <f>R72*(0.5*$M72*$G73+0.25*$M72*$H73-0.25*$L72*$J73-0.5*$L72*$K73)</f>
        <v>0</v>
      </c>
      <c r="T72" s="195">
        <f>IF('Inschrijving GOW perceel II '!I71=1,1,0)</f>
        <v>0</v>
      </c>
      <c r="U72" s="184">
        <f>T72*(0.75*$M72*$G73+0.5*$M72*$H73+0.25*$M72*$I73-0.25*$L72*$K73)</f>
        <v>0</v>
      </c>
      <c r="X72" s="304">
        <f>SUM(O72,Q72,S72,U72,W72)</f>
        <v>0</v>
      </c>
      <c r="Y72" s="171"/>
      <c r="Z72" s="172"/>
      <c r="AA72" s="172"/>
      <c r="AB72" s="172"/>
      <c r="AC72" s="172"/>
      <c r="AD72" s="172"/>
      <c r="AE72" s="172"/>
      <c r="AF72" s="172"/>
      <c r="AG72" s="172"/>
      <c r="AH72" s="172"/>
      <c r="AI72" s="172"/>
      <c r="AJ72" s="172"/>
      <c r="AK72" s="172"/>
      <c r="AL72" s="172"/>
      <c r="AM72" s="172"/>
      <c r="AN72" s="172"/>
      <c r="AO72" s="172"/>
      <c r="AP72" s="172"/>
      <c r="AQ72" s="172"/>
      <c r="AR72" s="366"/>
      <c r="AS72" s="172"/>
      <c r="AT72" s="367"/>
      <c r="AU72" s="172"/>
      <c r="AV72" s="172"/>
      <c r="AW72" s="173"/>
    </row>
    <row r="73" spans="1:49" ht="45" x14ac:dyDescent="0.25">
      <c r="A73" s="182"/>
      <c r="B73" s="181" t="s">
        <v>124</v>
      </c>
      <c r="C73" s="181" t="s">
        <v>125</v>
      </c>
      <c r="D73" s="183" t="s">
        <v>28</v>
      </c>
      <c r="E73" s="469"/>
      <c r="F73" s="302"/>
      <c r="G73" s="374"/>
      <c r="H73" s="374"/>
      <c r="I73" s="374"/>
      <c r="J73" s="374"/>
      <c r="K73" s="374"/>
      <c r="L73" s="316"/>
      <c r="M73" s="316"/>
      <c r="N73" s="195"/>
      <c r="P73" s="195"/>
      <c r="R73" s="195"/>
      <c r="T73" s="195"/>
      <c r="X73" s="291"/>
      <c r="Y73" s="169"/>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170"/>
    </row>
    <row r="74" spans="1:49" ht="16.5" customHeight="1" thickBot="1" x14ac:dyDescent="0.3">
      <c r="A74" s="182"/>
      <c r="B74" s="181"/>
      <c r="C74" s="181"/>
      <c r="D74" s="183"/>
      <c r="E74" s="469"/>
      <c r="F74" s="301"/>
      <c r="G74" s="264"/>
      <c r="H74" s="264"/>
      <c r="I74" s="264"/>
      <c r="J74" s="264"/>
      <c r="K74" s="264"/>
      <c r="L74" s="316"/>
      <c r="M74" s="316"/>
      <c r="N74" s="195"/>
      <c r="P74" s="195"/>
      <c r="R74" s="195"/>
      <c r="T74" s="195"/>
      <c r="X74" s="291"/>
      <c r="Y74" s="169"/>
      <c r="Z74" s="365"/>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170"/>
    </row>
    <row r="75" spans="1:49" ht="15" customHeight="1" x14ac:dyDescent="0.25">
      <c r="A75" s="175" t="s">
        <v>126</v>
      </c>
      <c r="B75" s="288" t="s">
        <v>127</v>
      </c>
      <c r="C75" s="230"/>
      <c r="D75" s="230"/>
      <c r="E75" s="485" t="s">
        <v>197</v>
      </c>
      <c r="F75" s="317"/>
      <c r="G75" s="451">
        <v>0.05</v>
      </c>
      <c r="H75" s="451">
        <v>0.04</v>
      </c>
      <c r="I75" s="451">
        <v>0.03</v>
      </c>
      <c r="J75" s="451">
        <v>0.02</v>
      </c>
      <c r="K75" s="451">
        <v>0</v>
      </c>
      <c r="L75" s="318"/>
      <c r="M75" s="318"/>
      <c r="N75" s="270"/>
      <c r="O75" s="289"/>
      <c r="P75" s="270"/>
      <c r="R75" s="270"/>
      <c r="T75" s="270"/>
      <c r="V75" s="180"/>
      <c r="W75" s="180"/>
      <c r="X75" s="290"/>
      <c r="Y75" s="169"/>
      <c r="Z75" s="365"/>
      <c r="AA75" s="365"/>
      <c r="AB75" s="365"/>
      <c r="AC75" s="365"/>
      <c r="AD75" s="365"/>
      <c r="AE75" s="365"/>
      <c r="AF75" s="365"/>
      <c r="AG75" s="365"/>
      <c r="AH75" s="365"/>
      <c r="AI75" s="365"/>
      <c r="AJ75" s="365"/>
      <c r="AK75" s="365"/>
      <c r="AL75" s="365"/>
      <c r="AM75" s="365"/>
      <c r="AN75" s="365"/>
      <c r="AO75" s="365"/>
      <c r="AP75" s="365"/>
      <c r="AQ75" s="365"/>
      <c r="AR75" s="365"/>
      <c r="AS75" s="365"/>
      <c r="AT75" s="365"/>
      <c r="AU75" s="365"/>
      <c r="AV75" s="365"/>
      <c r="AW75" s="170"/>
    </row>
    <row r="76" spans="1:49" x14ac:dyDescent="0.25">
      <c r="A76" s="182"/>
      <c r="B76" s="183" t="s">
        <v>128</v>
      </c>
      <c r="C76" s="181"/>
      <c r="D76" s="483" t="s">
        <v>28</v>
      </c>
      <c r="E76" s="486"/>
      <c r="F76" s="302"/>
      <c r="G76" s="452"/>
      <c r="H76" s="452"/>
      <c r="I76" s="452"/>
      <c r="J76" s="452"/>
      <c r="K76" s="452"/>
      <c r="L76" s="184">
        <f>0.02*'Inschrijving GOW perceel II '!E75*$I$1/100000</f>
        <v>0</v>
      </c>
      <c r="M76" s="386"/>
      <c r="N76" s="195">
        <f>IF('Inschrijving GOW perceel II '!F75=1,1,0)</f>
        <v>0</v>
      </c>
      <c r="O76" s="271">
        <f>N76*(-0.25*$L76*$H77-0.5*$L76*$I77-0.75*$L76*$J77-$L76*$K77)</f>
        <v>0</v>
      </c>
      <c r="P76" s="195">
        <f>IF('Inschrijving GOW perceel II '!G75=1,1,0)</f>
        <v>0</v>
      </c>
      <c r="Q76" s="184">
        <f>P76*(0.25*$M76*$G77-0.25*$L76*$I77-0.5*$L76*$J77-0.75*$L76*$K77)</f>
        <v>0</v>
      </c>
      <c r="R76" s="195">
        <f>IF('Inschrijving GOW perceel II '!H75=1,1,0)</f>
        <v>0</v>
      </c>
      <c r="S76" s="184">
        <f>R76*(0.5*$M76*$G77+0.25*$M76*$H77-0.25*$L76*$J77-0.5*$L76*$K77)</f>
        <v>0</v>
      </c>
      <c r="T76" s="195">
        <f>IF('Inschrijving GOW perceel II '!I75=1,1,0)</f>
        <v>0</v>
      </c>
      <c r="U76" s="184">
        <f>T76*(0.75*$M76*$G77+0.5*$M76*$H77+0.25*$M76*$I77-0.25*$L76*$K77)</f>
        <v>0</v>
      </c>
      <c r="X76" s="304">
        <f>SUM(O76,Q76,S76,U76,W76)</f>
        <v>0</v>
      </c>
      <c r="Y76" s="171"/>
      <c r="Z76" s="172"/>
      <c r="AA76" s="172"/>
      <c r="AB76" s="172"/>
      <c r="AC76" s="172"/>
      <c r="AD76" s="172"/>
      <c r="AE76" s="172"/>
      <c r="AF76" s="172"/>
      <c r="AG76" s="172"/>
      <c r="AH76" s="172"/>
      <c r="AI76" s="172"/>
      <c r="AJ76" s="172"/>
      <c r="AK76" s="172"/>
      <c r="AL76" s="172"/>
      <c r="AM76" s="172"/>
      <c r="AN76" s="172"/>
      <c r="AO76" s="172"/>
      <c r="AP76" s="172"/>
      <c r="AQ76" s="172"/>
      <c r="AR76" s="366"/>
      <c r="AS76" s="172"/>
      <c r="AT76" s="367"/>
      <c r="AU76" s="172"/>
      <c r="AV76" s="172"/>
      <c r="AW76" s="173"/>
    </row>
    <row r="77" spans="1:49" ht="45.75" thickBot="1" x14ac:dyDescent="0.3">
      <c r="A77" s="182"/>
      <c r="B77" s="181" t="s">
        <v>130</v>
      </c>
      <c r="C77" s="181" t="s">
        <v>131</v>
      </c>
      <c r="D77" s="484"/>
      <c r="E77" s="486"/>
      <c r="F77" s="302"/>
      <c r="G77" s="377"/>
      <c r="H77" s="377"/>
      <c r="I77" s="377"/>
      <c r="J77" s="377"/>
      <c r="K77" s="377"/>
      <c r="L77" s="316"/>
      <c r="M77" s="316"/>
      <c r="X77" s="291"/>
      <c r="Y77" s="169"/>
      <c r="Z77" s="365"/>
      <c r="AA77" s="365"/>
      <c r="AB77" s="365"/>
      <c r="AC77" s="365"/>
      <c r="AD77" s="365"/>
      <c r="AE77" s="365"/>
      <c r="AF77" s="365"/>
      <c r="AG77" s="365"/>
      <c r="AH77" s="365"/>
      <c r="AI77" s="365"/>
      <c r="AJ77" s="365"/>
      <c r="AK77" s="365"/>
      <c r="AL77" s="365"/>
      <c r="AM77" s="365"/>
      <c r="AN77" s="365"/>
      <c r="AO77" s="365"/>
      <c r="AP77" s="365"/>
      <c r="AQ77" s="365"/>
      <c r="AR77" s="365"/>
      <c r="AS77" s="365"/>
      <c r="AT77" s="365"/>
      <c r="AU77" s="365"/>
      <c r="AV77" s="365"/>
      <c r="AW77" s="170"/>
    </row>
    <row r="78" spans="1:49" s="297" customFormat="1" ht="30" customHeight="1" thickBot="1" x14ac:dyDescent="0.4">
      <c r="A78" s="480" t="s">
        <v>198</v>
      </c>
      <c r="B78" s="481"/>
      <c r="C78" s="481"/>
      <c r="D78" s="481"/>
      <c r="E78" s="482"/>
      <c r="F78" s="319"/>
      <c r="G78" s="294"/>
      <c r="H78" s="295"/>
      <c r="I78" s="295"/>
      <c r="J78" s="295"/>
      <c r="K78" s="295"/>
      <c r="L78" s="320"/>
      <c r="M78" s="320"/>
      <c r="N78" s="296"/>
      <c r="O78" s="296"/>
      <c r="P78" s="296"/>
      <c r="Q78" s="337"/>
      <c r="R78" s="296"/>
      <c r="S78" s="337"/>
      <c r="T78" s="296"/>
      <c r="U78" s="337"/>
      <c r="V78" s="321"/>
      <c r="W78" s="321"/>
      <c r="X78" s="322" t="e">
        <f>SUM(X9:X77)</f>
        <v>#REF!</v>
      </c>
      <c r="Y78" s="370"/>
      <c r="Z78" s="371"/>
      <c r="AA78" s="371"/>
      <c r="AB78" s="371"/>
      <c r="AC78" s="371"/>
      <c r="AD78" s="371"/>
      <c r="AE78" s="371"/>
      <c r="AF78" s="371"/>
      <c r="AG78" s="371"/>
      <c r="AH78" s="371"/>
      <c r="AI78" s="371"/>
      <c r="AJ78" s="371"/>
      <c r="AK78" s="371"/>
      <c r="AL78" s="371"/>
      <c r="AM78" s="371"/>
      <c r="AN78" s="371"/>
      <c r="AO78" s="371"/>
      <c r="AP78" s="371"/>
      <c r="AQ78" s="371"/>
      <c r="AR78" s="371"/>
      <c r="AS78" s="371"/>
      <c r="AT78" s="371"/>
      <c r="AU78" s="371"/>
      <c r="AV78" s="371"/>
      <c r="AW78" s="372"/>
    </row>
  </sheetData>
  <sheetProtection algorithmName="SHA-512" hashValue="vun9mT2bs53rXBPT9ViRZNXBZtnRgRGRHigmgkCpSrYyane52UI+8aWIihDhjjF6k0TNzIm+x9uAgoPmSTbTZA==" saltValue="yAOVwRtcLPG+/MRtwonZSg==" spinCount="100000" sheet="1" objects="1" scenarios="1"/>
  <mergeCells count="58">
    <mergeCell ref="AC2:AC3"/>
    <mergeCell ref="J23:J24"/>
    <mergeCell ref="Y1:AW1"/>
    <mergeCell ref="AS2:AS3"/>
    <mergeCell ref="AT2:AT3"/>
    <mergeCell ref="AU2:AU3"/>
    <mergeCell ref="AV2:AV3"/>
    <mergeCell ref="AW2:AW3"/>
    <mergeCell ref="AN2:AN3"/>
    <mergeCell ref="AO2:AO3"/>
    <mergeCell ref="AP2:AP3"/>
    <mergeCell ref="AQ2:AQ3"/>
    <mergeCell ref="AR2:AR3"/>
    <mergeCell ref="Y2:Y3"/>
    <mergeCell ref="Z2:Z3"/>
    <mergeCell ref="AA2:AA3"/>
    <mergeCell ref="AB2:AB3"/>
    <mergeCell ref="A78:E78"/>
    <mergeCell ref="E37:E39"/>
    <mergeCell ref="D76:D77"/>
    <mergeCell ref="E69:E71"/>
    <mergeCell ref="E72:E74"/>
    <mergeCell ref="E75:E77"/>
    <mergeCell ref="AD2:AD3"/>
    <mergeCell ref="AE2:AE3"/>
    <mergeCell ref="AF2:AF3"/>
    <mergeCell ref="AG2:AG3"/>
    <mergeCell ref="AH2:AH3"/>
    <mergeCell ref="AI2:AI3"/>
    <mergeCell ref="AJ2:AJ3"/>
    <mergeCell ref="AK2:AK3"/>
    <mergeCell ref="AL2:AL3"/>
    <mergeCell ref="AM2:AM3"/>
    <mergeCell ref="B1:C1"/>
    <mergeCell ref="E9:E21"/>
    <mergeCell ref="E23:E26"/>
    <mergeCell ref="E41:E68"/>
    <mergeCell ref="E4:E5"/>
    <mergeCell ref="E27:E29"/>
    <mergeCell ref="E30:E32"/>
    <mergeCell ref="E33:E35"/>
    <mergeCell ref="D1:E2"/>
    <mergeCell ref="G1:H1"/>
    <mergeCell ref="I1:J1"/>
    <mergeCell ref="K23:K24"/>
    <mergeCell ref="G53:K53"/>
    <mergeCell ref="G75:G76"/>
    <mergeCell ref="H75:H76"/>
    <mergeCell ref="I75:I76"/>
    <mergeCell ref="J75:J76"/>
    <mergeCell ref="K75:K76"/>
    <mergeCell ref="G2:K3"/>
    <mergeCell ref="G4:K4"/>
    <mergeCell ref="G5:K5"/>
    <mergeCell ref="G11:K11"/>
    <mergeCell ref="G23:G24"/>
    <mergeCell ref="H23:H24"/>
    <mergeCell ref="I23:I24"/>
  </mergeCells>
  <pageMargins left="0.7" right="0.7"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B713625A00704BAF6A5A11A104B950" ma:contentTypeVersion="17" ma:contentTypeDescription="Een nieuw document maken." ma:contentTypeScope="" ma:versionID="f2c324c83d7d78f6110a862a93c337c4">
  <xsd:schema xmlns:xsd="http://www.w3.org/2001/XMLSchema" xmlns:xs="http://www.w3.org/2001/XMLSchema" xmlns:p="http://schemas.microsoft.com/office/2006/metadata/properties" xmlns:ns1="http://schemas.microsoft.com/sharepoint/v3" xmlns:ns2="7197994c-d0f5-44f4-84f3-ad8e613ad118" xmlns:ns3="21a2c669-bf30-44da-98b4-45b0e3332be9" targetNamespace="http://schemas.microsoft.com/office/2006/metadata/properties" ma:root="true" ma:fieldsID="55e55231f18cde50d8ef097889b2c773" ns1:_="" ns2:_="" ns3:_="">
    <xsd:import namespace="http://schemas.microsoft.com/sharepoint/v3"/>
    <xsd:import namespace="7197994c-d0f5-44f4-84f3-ad8e613ad118"/>
    <xsd:import namespace="21a2c669-bf30-44da-98b4-45b0e3332be9"/>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2:Toelichting" minOccurs="0"/>
                <xsd:element ref="ns3:MediaServiceMetadata" minOccurs="0"/>
                <xsd:element ref="ns3:MediaServiceFastMetadata" minOccurs="0"/>
                <xsd:element ref="ns2:SharedWithUsers" minOccurs="0"/>
                <xsd:element ref="ns2: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Eigenschappen van het geïntegreerd beleid voor naleving" ma:hidden="true" ma:internalName="_ip_UnifiedCompliancePolicyProperties">
      <xsd:simpleType>
        <xsd:restriction base="dms:Note"/>
      </xsd:simpleType>
    </xsd:element>
    <xsd:element name="_ip_UnifiedCompliancePolicyUIAction" ma:index="2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97994c-d0f5-44f4-84f3-ad8e613ad11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72e16da7-a5d0-460a-aa68-b05716fec64b"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716e7f5-0447-468f-88dc-6c5d3af8a593}" ma:internalName="TaxCatchAll" ma:showField="CatchAllData" ma:web="7197994c-d0f5-44f4-84f3-ad8e613ad118">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3716e7f5-0447-468f-88dc-6c5d3af8a593}" ma:internalName="TaxCatchAllLabel" ma:readOnly="true" ma:showField="CatchAllDataLabel" ma:web="7197994c-d0f5-44f4-84f3-ad8e613ad118">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oelichting" ma:index="19" nillable="true" ma:displayName="Toelichting" ma:internalName="Toelichting">
      <xsd:simpleType>
        <xsd:restriction base="dms:Text">
          <xsd:maxLength value="255"/>
        </xsd:restriction>
      </xsd:simple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a2c669-bf30-44da-98b4-45b0e3332be9"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KeywordTaxHTField xmlns="7197994c-d0f5-44f4-84f3-ad8e613ad118">
      <Terms xmlns="http://schemas.microsoft.com/office/infopath/2007/PartnerControls"/>
    </TaxKeywordTaxHTField>
    <ebb03eb60f1c456383d550cda2a2ac01 xmlns="7197994c-d0f5-44f4-84f3-ad8e613ad118">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b9f420d1-9a18-4b26-9301-a322d888ab76</TermId>
        </TermInfo>
      </Terms>
    </ebb03eb60f1c456383d550cda2a2ac01>
    <ofae577968ed4be8b7cfa6b3c1b2b2a3 xmlns="7197994c-d0f5-44f4-84f3-ad8e613ad118">
      <Terms xmlns="http://schemas.microsoft.com/office/infopath/2007/PartnerControls"/>
    </ofae577968ed4be8b7cfa6b3c1b2b2a3>
    <TaxCatchAll xmlns="7197994c-d0f5-44f4-84f3-ad8e613ad118">
      <Value>12</Value>
    </TaxCatchAll>
    <_dlc_DocId xmlns="7197994c-d0f5-44f4-84f3-ad8e613ad118">YHUHPNSRSZK5-185752580-364</_dlc_DocId>
    <_dlc_DocIdUrl xmlns="7197994c-d0f5-44f4-84f3-ad8e613ad118">
      <Url>https://denhaag.sharepoint.com/sites/GOWElementen_DSB_CIV/_layouts/15/DocIdRedir.aspx?ID=YHUHPNSRSZK5-185752580-364</Url>
      <Description>YHUHPNSRSZK5-185752580-364</Description>
    </_dlc_DocIdUrl>
    <SharedWithUsers xmlns="7197994c-d0f5-44f4-84f3-ad8e613ad118">
      <UserInfo>
        <DisplayName>Pjotr Zegers</DisplayName>
        <AccountId>293</AccountId>
        <AccountType/>
      </UserInfo>
      <UserInfo>
        <DisplayName>Rienk Sipkema</DisplayName>
        <AccountId>295</AccountId>
        <AccountType/>
      </UserInfo>
      <UserInfo>
        <DisplayName>Eline van Zuidland</DisplayName>
        <AccountId>569</AccountId>
        <AccountType/>
      </UserInfo>
      <UserInfo>
        <DisplayName>Fred Theijn</DisplayName>
        <AccountId>570</AccountId>
        <AccountType/>
      </UserInfo>
    </SharedWithUsers>
    <Toelichting xmlns="7197994c-d0f5-44f4-84f3-ad8e613ad118"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D8F7A15-9FFC-4C21-9181-FAFF0BE4F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97994c-d0f5-44f4-84f3-ad8e613ad118"/>
    <ds:schemaRef ds:uri="21a2c669-bf30-44da-98b4-45b0e3332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0CD58A-9517-43F1-BBD6-9F50EA63D5A5}">
  <ds:schemaRefs>
    <ds:schemaRef ds:uri="http://schemas.microsoft.com/sharepoint/v3/contenttype/forms"/>
  </ds:schemaRefs>
</ds:datastoreItem>
</file>

<file path=customXml/itemProps3.xml><?xml version="1.0" encoding="utf-8"?>
<ds:datastoreItem xmlns:ds="http://schemas.openxmlformats.org/officeDocument/2006/customXml" ds:itemID="{5AFF1CE9-09DA-4615-A445-0821CB79B327}">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21a2c669-bf30-44da-98b4-45b0e3332be9"/>
    <ds:schemaRef ds:uri="7197994c-d0f5-44f4-84f3-ad8e613ad118"/>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D54ACCF2-4095-422B-9C9D-A85749C3472B}">
  <ds:schemaRefs>
    <ds:schemaRef ds:uri="http://schemas.microsoft.com/sharepoint/events"/>
  </ds:schemaRefs>
</ds:datastoreItem>
</file>

<file path=docMetadata/LabelInfo.xml><?xml version="1.0" encoding="utf-8"?>
<clbl:labelList xmlns:clbl="http://schemas.microsoft.com/office/2020/mipLabelMetadata">
  <clbl:label id="{9f9dcbe8-f8ca-464f-983b-20ccb4ae3e2c}" enabled="1" method="Privilege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Inschrijving GOW perceel II </vt:lpstr>
      <vt:lpstr>Logboek maatlat </vt:lpstr>
      <vt:lpstr>'Inschrijving GOW perceel II '!Afdrukbereik</vt:lpstr>
      <vt:lpstr>'Logboek maatlat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2022-11-10T09:14:10Z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0x010100FFB713625A00704BAF6A5A11A104B950</vt:lpwstr>
  </property>
  <property fmtid="{D5CDD505-2E9C-101B-9397-08002B2CF9AE}" pid="3" name="_dlc_DocIdItemGuid">
    <vt:lpwstr>b2877090-a5e9-42e6-afdd-4474b159f836</vt:lpwstr>
  </property>
  <property fmtid="{D5CDD505-2E9C-101B-9397-08002B2CF9AE}" pid="4" name="TaxKeyword">
    <vt:lpwstr/>
  </property>
  <property fmtid="{D5CDD505-2E9C-101B-9397-08002B2CF9AE}" pid="5" name="MediaServiceImageTags">
    <vt:lpwstr/>
  </property>
  <property fmtid="{D5CDD505-2E9C-101B-9397-08002B2CF9AE}" pid="6" name="Teamtrefwoorden">
    <vt:lpwstr>12;#4.1 Inschrijvingsfase - Publicatie TenderNed|b9f420d1-9a18-4b26-9301-a322d888ab76</vt:lpwstr>
  </property>
  <property fmtid="{D5CDD505-2E9C-101B-9397-08002B2CF9AE}" pid="7" name="Documentsoort">
    <vt:lpwstr/>
  </property>
  <property fmtid="{D5CDD505-2E9C-101B-9397-08002B2CF9AE}" pid="8" name="iadc89b14e6f46d3bf0676593dca1557">
    <vt:lpwstr/>
  </property>
  <property fmtid="{D5CDD505-2E9C-101B-9397-08002B2CF9AE}" pid="9" name="Dossiertype">
    <vt:lpwstr/>
  </property>
</Properties>
</file>