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rh\Documents\"/>
    </mc:Choice>
  </mc:AlternateContent>
  <xr:revisionPtr revIDLastSave="0" documentId="8_{2B299096-6236-4579-A2D9-415A815885A4}" xr6:coauthVersionLast="47" xr6:coauthVersionMax="47" xr10:uidLastSave="{00000000-0000-0000-0000-000000000000}"/>
  <bookViews>
    <workbookView xWindow="-108" yWindow="-108" windowWidth="23256" windowHeight="12576" xr2:uid="{00000000-000D-0000-FFFF-FFFF00000000}"/>
  </bookViews>
  <sheets>
    <sheet name="Totaal prijzenbla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1" roundtripDataSignature="AMtx7mhRWz8kbg8KI2ffVemLBGXn/XxhrQ=="/>
    </ext>
  </extLst>
</workbook>
</file>

<file path=xl/calcChain.xml><?xml version="1.0" encoding="utf-8"?>
<calcChain xmlns="http://schemas.openxmlformats.org/spreadsheetml/2006/main">
  <c r="J142" i="1" l="1"/>
  <c r="I142" i="1"/>
  <c r="H142" i="1"/>
  <c r="G142" i="1"/>
  <c r="F142" i="1"/>
  <c r="J141" i="1"/>
  <c r="I141" i="1"/>
  <c r="H141" i="1"/>
  <c r="G141" i="1"/>
  <c r="F141" i="1"/>
  <c r="D142" i="1"/>
  <c r="F62" i="1"/>
  <c r="F132" i="1"/>
  <c r="J131" i="1"/>
  <c r="I131" i="1"/>
  <c r="H131" i="1"/>
  <c r="G131" i="1"/>
  <c r="F131" i="1"/>
  <c r="J127" i="1"/>
  <c r="I127" i="1"/>
  <c r="J126" i="1"/>
  <c r="I126" i="1"/>
  <c r="H126" i="1"/>
  <c r="J125" i="1"/>
  <c r="I125" i="1"/>
  <c r="H125" i="1"/>
  <c r="G125" i="1"/>
  <c r="J124" i="1"/>
  <c r="I124" i="1"/>
  <c r="H124" i="1"/>
  <c r="G124" i="1"/>
  <c r="F124" i="1"/>
  <c r="J123" i="1"/>
  <c r="I123" i="1"/>
  <c r="H123" i="1"/>
  <c r="G123" i="1"/>
  <c r="F123" i="1"/>
  <c r="J105" i="1"/>
  <c r="I105" i="1"/>
  <c r="J104" i="1"/>
  <c r="I104" i="1"/>
  <c r="J106" i="1"/>
  <c r="I106" i="1"/>
  <c r="H104" i="1"/>
  <c r="G103" i="1"/>
  <c r="F102" i="1"/>
  <c r="J103" i="1"/>
  <c r="I103" i="1"/>
  <c r="H103" i="1"/>
  <c r="J102" i="1"/>
  <c r="I102" i="1"/>
  <c r="H102" i="1"/>
  <c r="G102" i="1"/>
  <c r="J101" i="1"/>
  <c r="I101" i="1"/>
  <c r="H101" i="1"/>
  <c r="G101" i="1"/>
  <c r="F101" i="1"/>
  <c r="J97" i="1"/>
  <c r="I97" i="1"/>
  <c r="J96" i="1"/>
  <c r="I96" i="1"/>
  <c r="J95" i="1"/>
  <c r="I95" i="1"/>
  <c r="H95" i="1"/>
  <c r="J94" i="1"/>
  <c r="I94" i="1"/>
  <c r="H94" i="1"/>
  <c r="G94" i="1"/>
  <c r="J93" i="1"/>
  <c r="I93" i="1"/>
  <c r="H93" i="1"/>
  <c r="G93" i="1"/>
  <c r="F93" i="1"/>
  <c r="J92" i="1"/>
  <c r="I92" i="1"/>
  <c r="H92" i="1"/>
  <c r="G92" i="1"/>
  <c r="F92" i="1"/>
  <c r="J88" i="1"/>
  <c r="I88" i="1"/>
  <c r="J87" i="1"/>
  <c r="I87" i="1"/>
  <c r="J86" i="1"/>
  <c r="I86" i="1"/>
  <c r="J85" i="1"/>
  <c r="I85" i="1"/>
  <c r="H84" i="1"/>
  <c r="J84" i="1"/>
  <c r="I84" i="1"/>
  <c r="J83" i="1"/>
  <c r="H83" i="1"/>
  <c r="I83" i="1"/>
  <c r="J82" i="1"/>
  <c r="I82" i="1"/>
  <c r="H82" i="1"/>
  <c r="J81" i="1"/>
  <c r="I81" i="1"/>
  <c r="H81" i="1"/>
  <c r="G81" i="1"/>
  <c r="J80" i="1"/>
  <c r="I80" i="1"/>
  <c r="G80" i="1"/>
  <c r="H80" i="1"/>
  <c r="J79" i="1"/>
  <c r="I79" i="1"/>
  <c r="G79" i="1"/>
  <c r="H79" i="1"/>
  <c r="F79" i="1"/>
  <c r="J78" i="1"/>
  <c r="I78" i="1"/>
  <c r="G78" i="1"/>
  <c r="F78" i="1"/>
  <c r="H78" i="1"/>
  <c r="J77" i="1"/>
  <c r="I77" i="1"/>
  <c r="H77" i="1"/>
  <c r="F77" i="1"/>
  <c r="G77" i="1"/>
  <c r="J76" i="1"/>
  <c r="I76" i="1"/>
  <c r="H76" i="1"/>
  <c r="G76" i="1"/>
  <c r="F76" i="1"/>
  <c r="J72" i="1"/>
  <c r="I72" i="1"/>
  <c r="J71" i="1"/>
  <c r="I71" i="1"/>
  <c r="J70" i="1"/>
  <c r="I70" i="1"/>
  <c r="H70" i="1"/>
  <c r="J69" i="1"/>
  <c r="I69" i="1"/>
  <c r="H69" i="1"/>
  <c r="J68" i="1"/>
  <c r="I68" i="1"/>
  <c r="H68" i="1"/>
  <c r="G68" i="1"/>
  <c r="J67" i="1"/>
  <c r="I67" i="1"/>
  <c r="H67" i="1"/>
  <c r="G67" i="1"/>
  <c r="J66" i="1"/>
  <c r="I66" i="1"/>
  <c r="H66" i="1"/>
  <c r="G66" i="1"/>
  <c r="F66" i="1"/>
  <c r="J65" i="1"/>
  <c r="I65" i="1"/>
  <c r="H65" i="1"/>
  <c r="G65" i="1"/>
  <c r="F65" i="1"/>
  <c r="J59" i="1"/>
  <c r="I59" i="1"/>
  <c r="H56" i="1"/>
  <c r="I54" i="1"/>
  <c r="J58" i="1"/>
  <c r="J56" i="1"/>
  <c r="I58" i="1"/>
  <c r="J57" i="1"/>
  <c r="I57" i="1"/>
  <c r="I56" i="1"/>
  <c r="J55" i="1"/>
  <c r="I55" i="1"/>
  <c r="H55" i="1"/>
  <c r="J54" i="1"/>
  <c r="H54" i="1"/>
  <c r="G54" i="1"/>
  <c r="J53" i="1"/>
  <c r="I53" i="1"/>
  <c r="H53" i="1"/>
  <c r="G53" i="1"/>
  <c r="J52" i="1"/>
  <c r="I52" i="1"/>
  <c r="H52" i="1"/>
  <c r="G52" i="1"/>
  <c r="F52" i="1"/>
  <c r="J51" i="1"/>
  <c r="I51" i="1"/>
  <c r="H51" i="1"/>
  <c r="G51" i="1"/>
  <c r="F51" i="1"/>
  <c r="J50" i="1"/>
  <c r="I50" i="1"/>
  <c r="H50" i="1"/>
  <c r="G50" i="1"/>
  <c r="F50" i="1"/>
  <c r="J46" i="1"/>
  <c r="I46" i="1"/>
  <c r="J45" i="1"/>
  <c r="I45" i="1"/>
  <c r="J44" i="1"/>
  <c r="I44" i="1"/>
  <c r="J43" i="1"/>
  <c r="I43" i="1"/>
  <c r="H43" i="1"/>
  <c r="J42" i="1"/>
  <c r="I42" i="1"/>
  <c r="H42" i="1"/>
  <c r="J41" i="1"/>
  <c r="I41" i="1"/>
  <c r="H41" i="1"/>
  <c r="G41" i="1"/>
  <c r="J40" i="1"/>
  <c r="I40" i="1"/>
  <c r="H40" i="1"/>
  <c r="G40" i="1"/>
  <c r="F40" i="1"/>
  <c r="J39" i="1"/>
  <c r="I39" i="1"/>
  <c r="H39" i="1"/>
  <c r="G39" i="1"/>
  <c r="F39" i="1"/>
  <c r="J38" i="1"/>
  <c r="I38" i="1"/>
  <c r="H38" i="1"/>
  <c r="G38" i="1"/>
  <c r="F38" i="1"/>
  <c r="G23" i="1"/>
  <c r="H23" i="1" s="1"/>
  <c r="I23" i="1" s="1"/>
  <c r="J23" i="1" s="1"/>
  <c r="J132" i="1" s="1"/>
  <c r="G132" i="1" l="1"/>
  <c r="I132" i="1"/>
  <c r="H132" i="1"/>
  <c r="G14" i="1"/>
  <c r="G62" i="1" s="1"/>
  <c r="J118" i="1"/>
  <c r="I118" i="1"/>
  <c r="J117" i="1"/>
  <c r="I117" i="1"/>
  <c r="J116" i="1"/>
  <c r="I116" i="1"/>
  <c r="J115" i="1"/>
  <c r="I115" i="1"/>
  <c r="H115" i="1"/>
  <c r="J114" i="1"/>
  <c r="I114" i="1"/>
  <c r="H114" i="1"/>
  <c r="J113" i="1"/>
  <c r="I113" i="1"/>
  <c r="H113" i="1"/>
  <c r="G113" i="1"/>
  <c r="J112" i="1"/>
  <c r="I112" i="1"/>
  <c r="H112" i="1"/>
  <c r="G112" i="1"/>
  <c r="J111" i="1"/>
  <c r="I111" i="1"/>
  <c r="H111" i="1"/>
  <c r="G111" i="1"/>
  <c r="F111" i="1"/>
  <c r="J110" i="1"/>
  <c r="I110" i="1"/>
  <c r="H110" i="1"/>
  <c r="G110" i="1"/>
  <c r="F110" i="1"/>
  <c r="H136" i="1"/>
  <c r="AE20" i="1"/>
  <c r="F136" i="1"/>
  <c r="F135" i="1"/>
  <c r="F134" i="1"/>
  <c r="H14" i="1" l="1"/>
  <c r="H62" i="1" s="1"/>
  <c r="H144" i="1" s="1"/>
  <c r="G135" i="1"/>
  <c r="H135" i="1"/>
  <c r="J135" i="1"/>
  <c r="G136" i="1"/>
  <c r="I136" i="1"/>
  <c r="H116" i="1"/>
  <c r="I134" i="1"/>
  <c r="J134" i="1"/>
  <c r="H134" i="1"/>
  <c r="I135" i="1"/>
  <c r="G134" i="1"/>
  <c r="F112" i="1"/>
  <c r="F144" i="1" s="1"/>
  <c r="G114" i="1"/>
  <c r="G144" i="1" s="1"/>
  <c r="I14" i="1" l="1"/>
  <c r="I62" i="1" s="1"/>
  <c r="J136" i="1"/>
  <c r="J119" i="1"/>
  <c r="I119" i="1"/>
  <c r="I144" i="1" l="1"/>
  <c r="J14" i="1"/>
  <c r="J62" i="1" l="1"/>
  <c r="J144" i="1" l="1"/>
  <c r="M144" i="1" s="1"/>
</calcChain>
</file>

<file path=xl/sharedStrings.xml><?xml version="1.0" encoding="utf-8"?>
<sst xmlns="http://schemas.openxmlformats.org/spreadsheetml/2006/main" count="151" uniqueCount="101">
  <si>
    <t xml:space="preserve">Algemeen </t>
  </si>
  <si>
    <t>Aantallen t.b.v. bepaling inschrijfprijs</t>
  </si>
  <si>
    <t>Aan genoemde aantallen kunnen geen rechten worden ontleend.</t>
  </si>
  <si>
    <t>Kostenopgave</t>
  </si>
  <si>
    <t>Voor uitgangspunten en een instructie over de wijze van invullen en de uitgangspunten wordt verwezen naat het Beschrijvend Document</t>
  </si>
  <si>
    <t>In het prijsmodel biedt Aanbestedende Dienst de mogelijkheid aan Inschrijvers om een transparante prijsopgave te doen. Aan de genoemde aantallen kunnen geen rechten worden ontleend, uitsluitend daadwerkelijk afgenomen aantallen en analyses kunnen in rekening worden gebracht (voor het volume van de opdracht wordt naar paragraaf 3.3 en 3.6 van het Beschrijvend Document verwezen). Ook is derving van variabele kosten, bijvoorbeeld als gevolg van het tijdelijk stilleggen van het Bevolkingsonderzoek, voor rekening van Inschrijver. We wijzen u er tevens op dat aantallen kunnen afwijken zoals beschreven paragraaf 3.3 en 3.6 van het Beschrijvend Document. U kunt Aanbestedende Dienst er niet op aanspreken indien de feitelijke afname achterblijft danwel overtreft ten opzichte van uw verwachting.</t>
  </si>
  <si>
    <t>raming aantallen A4 met stickers</t>
  </si>
  <si>
    <t>raming aantallen zwart/wit prints</t>
  </si>
  <si>
    <t>raming aantallen full colour prints</t>
  </si>
  <si>
    <t>raming aantallen palletplaatsen</t>
  </si>
  <si>
    <t>Tariefopgave per onderdeel in staffels</t>
  </si>
  <si>
    <t>Prijs bij afname in betreffend jaar t/m 1.000.000</t>
  </si>
  <si>
    <t>Prijs bij afname in betreffend jaar 1.000.001 t/m 2.000.000</t>
  </si>
  <si>
    <t>Prijs bij afname in betreffend jaar 10.000.001 en hoger</t>
  </si>
  <si>
    <t>Prijs bij afname in betreffend jaar 2.000.001 t/m 3.000.000</t>
  </si>
  <si>
    <t>Prijs bij afname in betreffend jaar 3.000.001 t/m 4.000.000</t>
  </si>
  <si>
    <t>Prijs bij afname in betreffend jaar 4.000.001 t/m 5.000.000</t>
  </si>
  <si>
    <t>Prijs bij afname in betreffend jaar 5.000.001 t/m 6.000.000</t>
  </si>
  <si>
    <t>Prijs bij afname in betreffend jaar 6.000.001 t/m 7.000.000</t>
  </si>
  <si>
    <t>Prijs bij afname in betreffend jaar 7.000.001 t/m 8.000.000</t>
  </si>
  <si>
    <t>Prijs bij afname in betreffend jaar 8.000.001 t/m 9.000.000</t>
  </si>
  <si>
    <t>Prijs bij afname in betreffend jaar 9.000.001 t/m 10.000.000</t>
  </si>
  <si>
    <t>Alle prijzen en tarieven geeft u op inclusief BTW</t>
  </si>
  <si>
    <t xml:space="preserve">optioneel drukken/ printen van full colour folder met 12 pagina’s inclusief afwerking </t>
  </si>
  <si>
    <t>Prijs bij afname in betreffend jaar 10.000.001 t/m 11.000.000</t>
  </si>
  <si>
    <t xml:space="preserve">(handmatige) toevoeging bijlage (bijvoorbeeld alle brieven voor een locatie in Zwolle dienen een parkeerkaart meegezonden krijgen) </t>
  </si>
  <si>
    <t>verwijderen van een brief uit een reeds in productie zijnde opdracht.</t>
  </si>
  <si>
    <t>Jaren</t>
  </si>
  <si>
    <t>Papier A4 met stickers</t>
  </si>
  <si>
    <t>Prijs bij afname in betreffend jaar t/m 200.000</t>
  </si>
  <si>
    <t>Zwart/wit prints</t>
  </si>
  <si>
    <t>Prijs bij afname in betreffend jaar 4.000.001 en hoger</t>
  </si>
  <si>
    <t xml:space="preserve">(handmatige) toevoeging bijlage </t>
  </si>
  <si>
    <t>palletplaats</t>
  </si>
  <si>
    <t>Datum:</t>
  </si>
  <si>
    <t>Plaats:</t>
  </si>
  <si>
    <t>Handtekening rechtsgeldige vertegenwoordiger:</t>
  </si>
  <si>
    <t>Inschrijfprijs (totaal over 5 jaar op basis van geraamde aantallen)</t>
  </si>
  <si>
    <t>Optionele prijzen</t>
  </si>
  <si>
    <t>drukken/ printen van full colour folder met 12 pagina’s inclusief afwerking</t>
  </si>
  <si>
    <t>Zuid</t>
  </si>
  <si>
    <t>Noord</t>
  </si>
  <si>
    <t>Prijs bij afname in betreffend jaar 200.001 t/m 350.000</t>
  </si>
  <si>
    <t>Prijs bij afname in betreffend jaar 350.001 t/m 500.000</t>
  </si>
  <si>
    <t>Prijs bij afname in betreffend jaar 500.001 t/m 650.000</t>
  </si>
  <si>
    <t>Prijs bij afname in betreffend jaar 650.001 t/m 800.000</t>
  </si>
  <si>
    <t>Prijs bij afname in betreffend jaar 800.001 t/m 950.000</t>
  </si>
  <si>
    <t>Prijs bij afname in betreffend jaar 950.001 t/m 1.100.000</t>
  </si>
  <si>
    <t>Prijs bij afname in betreffend jaar 1.100.001 t/m 1.250.000</t>
  </si>
  <si>
    <t>Prijs bij afname in betreffend jaar 1.250.001 en hoger</t>
  </si>
  <si>
    <t>Prijs bij afname in betreffend jaar t/m 500.000</t>
  </si>
  <si>
    <t>Prijs bij afname in betreffend jaar 500.001 t/m 1.000.000</t>
  </si>
  <si>
    <t>Prijs bij afname in betreffend jaar 1.000.001 t/m 1.500.000</t>
  </si>
  <si>
    <t>Prijs bij afname in betreffend jaar 2.000.001 t/m 2.500.000</t>
  </si>
  <si>
    <t>Prijs bij afname in betreffend jaar 2.500.001 t/m 3.000.000</t>
  </si>
  <si>
    <t>Prijs bij afname in betreffend jaar 3.000.001 t/m 3.500.000</t>
  </si>
  <si>
    <t>Prijs bij afname in betreffend jaar 1.500.001 t/m 2.000.000</t>
  </si>
  <si>
    <t>Full Colour prints</t>
  </si>
  <si>
    <t>Prijs bij afname in betreffend jaar 11.000.001 en hoger</t>
  </si>
  <si>
    <t>Prijs bij afname in betreffend jaar 3.500.001 t/m 4.000.000</t>
  </si>
  <si>
    <t>Totale geraamde kosten per jaar</t>
  </si>
  <si>
    <t>Incl Oost en eventuele groei met Zuid-West</t>
  </si>
  <si>
    <t>Raming voor alle regio's</t>
  </si>
  <si>
    <t>Incl. Oost</t>
  </si>
  <si>
    <t>U dient de donkerblauwe vlakken in te vullen, zolang er nog velden rood zijn gekleurd betreft het geen geldig prijzenblad en wordt uw inschrijving terzijde gelegd.</t>
  </si>
  <si>
    <t>Papierprijs per onderdeel in betreffende staffel</t>
  </si>
  <si>
    <t>raming aantallen verzendenveloppen C4</t>
  </si>
  <si>
    <t>raming aantallen couverteren C5 enveloppen en ter post aanbieden</t>
  </si>
  <si>
    <t xml:space="preserve">raming extra folder bijvoegen in C5 enveloppen </t>
  </si>
  <si>
    <t>Raming aantallen print met één steunkleur (bv. ten behoeve van de labformulieren)</t>
  </si>
  <si>
    <t>raming extra A4 (zoals vervolgbrieven en routebeschrijving) bijvoegen in C5 enveloppen</t>
  </si>
  <si>
    <t>raming couverteren C4 envelop met brief en gemiddeld 64 labformulieren en ter post aanbieden</t>
  </si>
  <si>
    <t>Papier A4 met logo</t>
  </si>
  <si>
    <t>Verzendenveloppen C5 met bedrukking</t>
  </si>
  <si>
    <t>Verzendenveloppen C4 met bedrukking</t>
  </si>
  <si>
    <t xml:space="preserve">raming aantallen verzendenveloppen C5 </t>
  </si>
  <si>
    <t xml:space="preserve">raming aantallen papier a4 </t>
  </si>
  <si>
    <t>Prijs bij afname in betreffend jaar 11.000.001 t/m 12.000.000</t>
  </si>
  <si>
    <t>Prijs bij afname in betreffend jaar 12.000.001 t/m 13.000.000</t>
  </si>
  <si>
    <t>Prijs bij afname in betreffend jaar 13.000.001 t/m 14.000.000</t>
  </si>
  <si>
    <t>Prijs bij afname in betreffend jaar 14.000.001 en hoger</t>
  </si>
  <si>
    <t>Prijs bij afname in betreffend jaar t/m 100.000</t>
  </si>
  <si>
    <t>Prijs bij afname in betreffend jaar 100.001 t/m 200.000</t>
  </si>
  <si>
    <t>Prijs bij afname in betreffend jaar 200.001 t/m 300.000</t>
  </si>
  <si>
    <t>Prijs bij afname in betreffend jaar 300.001 t/m 400.000</t>
  </si>
  <si>
    <t>Prijs bij afname in betreffend jaar 400.001 t/m 500.000</t>
  </si>
  <si>
    <t>Prijs bij afname in betreffend jaar 500.001 t/m 600.000</t>
  </si>
  <si>
    <t>Prijs bij afname in betreffend jaar 600.001 t/m 700.000</t>
  </si>
  <si>
    <t>Prijs bij afname in betreffend jaar 700.001 en hoger</t>
  </si>
  <si>
    <t>Prints met één steunkleur</t>
  </si>
  <si>
    <t>Couverteren C5 enveloppen en ter post aanbieden</t>
  </si>
  <si>
    <t>Extra folder bijvoegen in C5 envelop</t>
  </si>
  <si>
    <t>Extra A4 bijvoegen in C5 envelop</t>
  </si>
  <si>
    <t>Couverteren C4 envelop met brief en gemiddeld 64 labformulieren en ter post aanbieden</t>
  </si>
  <si>
    <t>Prijs bij afname in betreffend jaar3.000.001 t/m 4.000.000</t>
  </si>
  <si>
    <t>kosten voorbedrukking met logo</t>
  </si>
  <si>
    <t>Eenmalige vaste vergoeding voor de inrichtingskosten van de totale dienstverlening inclusief alle bestaande mailpacks zoals aangegeven in de aanbesteding (dit bedrag kan in rekening worden gebracht na afronding van de implementatie van de goedgekeurde dienstverlening voor de regio Midden-West).</t>
  </si>
  <si>
    <t>Kosten voor een wijziging van een template of een bestaande mailpak na afronding implementatie (er wordt uitgegaan van een gemiddelde tijd van 2 uur per wijziging en ten behoeve van de bepaling van de inschrijfprijs 15 wijzigingen per jaar, dus 30 uur per jaar). De kosten per nieuwe mailpack (een standaardprijs van 2 uren keer uw uurtarief) kunnen worden gefactureerd na goedgekeurde wijziging van de nieuwe template/mailpack)</t>
  </si>
  <si>
    <t>Kosten voor opstart nieuwe mailpack na afronding implementatie (er wordt uitgegaan van een gemiddelde tijd van 4 uur per mailpack en ten behoeve van de bepaling van de inschrijfprijs 5 nieuwe mailpacks per jaar, dus 20 uur per jaar). De kosten per nieuwe mailpack (een standaardprijs van 4 uren keer uw uurtarief) kunnen worden gefactureerd na goedgekeurde inrichting van de nieuwe mailpack). U vult hiernaast uw uurtarief in voor additionele werkzaamheden. Uw tarief mag niet hoger zijn dan 150 Euro per uur incl. BTW.</t>
  </si>
  <si>
    <t>Annex 11: Prijzenblad voor de aanbesteding printen en couverteren (dd. 11 november 2022)</t>
  </si>
  <si>
    <t>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</si>
</sst>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0000"/>
  </numFmts>
  <fonts count="32" x14ac:knownFonts="1">
    <font>
      <sz val="11"/>
      <color theme="1"/>
      <name val="Arial"/>
    </font>
    <font>
      <b/>
      <sz val="20"/>
      <color theme="1"/>
      <name val="Calibri"/>
      <family val="2"/>
    </font>
    <font>
      <b/>
      <sz val="14"/>
      <color theme="1"/>
      <name val="Calibri"/>
      <family val="2"/>
    </font>
    <font>
      <sz val="11"/>
      <color theme="1"/>
      <name val="Calibri"/>
      <family val="2"/>
    </font>
    <font>
      <sz val="11"/>
      <color theme="1"/>
      <name val="Calibri"/>
      <family val="2"/>
    </font>
    <font>
      <b/>
      <sz val="11"/>
      <color theme="1"/>
      <name val="Calibri"/>
      <family val="2"/>
    </font>
    <font>
      <i/>
      <sz val="11"/>
      <color theme="1"/>
      <name val="Calibri"/>
      <family val="2"/>
    </font>
    <font>
      <i/>
      <sz val="11"/>
      <color rgb="FFFF0000"/>
      <name val="Calibri"/>
      <family val="2"/>
    </font>
    <font>
      <sz val="11"/>
      <color rgb="FFFF0000"/>
      <name val="Calibri"/>
      <family val="2"/>
    </font>
    <font>
      <b/>
      <sz val="12"/>
      <color theme="1"/>
      <name val="Arial"/>
      <family val="2"/>
    </font>
    <font>
      <b/>
      <i/>
      <sz val="11"/>
      <color theme="1"/>
      <name val="Arial"/>
      <family val="2"/>
    </font>
    <font>
      <b/>
      <sz val="11"/>
      <color theme="0"/>
      <name val="Calibri"/>
      <family val="2"/>
      <scheme val="minor"/>
    </font>
    <font>
      <sz val="11"/>
      <color theme="0"/>
      <name val="Calibri"/>
      <family val="2"/>
      <scheme val="minor"/>
    </font>
    <font>
      <sz val="11"/>
      <color theme="0"/>
      <name val="Arial"/>
      <family val="2"/>
    </font>
    <font>
      <sz val="11"/>
      <color theme="0"/>
      <name val="Calibri"/>
      <family val="2"/>
    </font>
    <font>
      <sz val="10"/>
      <name val="Arial"/>
      <family val="2"/>
    </font>
    <font>
      <sz val="11"/>
      <color rgb="FF000000"/>
      <name val="Calibri"/>
      <family val="2"/>
    </font>
    <font>
      <sz val="11"/>
      <color rgb="FFFF0000"/>
      <name val="Arial"/>
      <family val="2"/>
    </font>
    <font>
      <b/>
      <sz val="18"/>
      <color theme="1"/>
      <name val="Arial"/>
      <family val="2"/>
    </font>
    <font>
      <b/>
      <sz val="20"/>
      <color theme="1"/>
      <name val="Arial"/>
      <family val="2"/>
    </font>
    <font>
      <b/>
      <sz val="12"/>
      <color theme="1"/>
      <name val="Calibri"/>
      <family val="2"/>
    </font>
    <font>
      <i/>
      <sz val="11"/>
      <color theme="0"/>
      <name val="Calibri"/>
      <family val="2"/>
    </font>
    <font>
      <b/>
      <i/>
      <sz val="11"/>
      <color theme="0"/>
      <name val="Calibri"/>
      <family val="2"/>
    </font>
    <font>
      <b/>
      <sz val="18"/>
      <color theme="1"/>
      <name val="Calibri"/>
      <family val="2"/>
    </font>
    <font>
      <b/>
      <sz val="24"/>
      <color rgb="FF2F5496"/>
      <name val="Calibri"/>
      <family val="2"/>
    </font>
    <font>
      <sz val="24"/>
      <color theme="1"/>
      <name val="Arial"/>
      <family val="2"/>
    </font>
    <font>
      <sz val="11"/>
      <name val="Arial"/>
      <family val="2"/>
    </font>
    <font>
      <b/>
      <sz val="11"/>
      <name val="Calibri"/>
      <family val="2"/>
    </font>
    <font>
      <i/>
      <sz val="11"/>
      <name val="Calibri"/>
      <family val="2"/>
    </font>
    <font>
      <b/>
      <sz val="11"/>
      <name val="Arial"/>
      <family val="2"/>
    </font>
    <font>
      <sz val="12"/>
      <name val="Calibri"/>
      <family val="2"/>
    </font>
    <font>
      <sz val="11"/>
      <color theme="1"/>
      <name val="Arial"/>
      <family val="2"/>
    </font>
  </fonts>
  <fills count="7">
    <fill>
      <patternFill patternType="none"/>
    </fill>
    <fill>
      <patternFill patternType="gray125"/>
    </fill>
    <fill>
      <patternFill patternType="solid">
        <fgColor rgb="FFB4C6E7"/>
        <bgColor rgb="FFB4C6E7"/>
      </patternFill>
    </fill>
    <fill>
      <patternFill patternType="solid">
        <fgColor rgb="FFD9E2F3"/>
        <bgColor rgb="FFD9E2F3"/>
      </patternFill>
    </fill>
    <fill>
      <patternFill patternType="solid">
        <fgColor rgb="FFFFFF00"/>
        <bgColor indexed="64"/>
      </patternFill>
    </fill>
    <fill>
      <patternFill patternType="solid">
        <fgColor rgb="FFE2EFDA"/>
        <bgColor rgb="FF000000"/>
      </patternFill>
    </fill>
    <fill>
      <patternFill patternType="solid">
        <fgColor theme="0" tint="-0.14999847407452621"/>
        <bgColor indexed="64"/>
      </patternFill>
    </fill>
  </fills>
  <borders count="10">
    <border>
      <left/>
      <right/>
      <top/>
      <bottom/>
      <diagonal/>
    </border>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65">
    <xf numFmtId="0" fontId="0" fillId="0" borderId="0" xfId="0"/>
    <xf numFmtId="165" fontId="3" fillId="2" borderId="1" xfId="0" applyNumberFormat="1" applyFont="1" applyFill="1" applyBorder="1" applyProtection="1">
      <protection locked="0"/>
    </xf>
    <xf numFmtId="165" fontId="3" fillId="0" borderId="1" xfId="0" applyNumberFormat="1" applyFont="1" applyBorder="1" applyProtection="1">
      <protection locked="0"/>
    </xf>
    <xf numFmtId="0" fontId="1" fillId="0" borderId="0" xfId="0" applyFont="1"/>
    <xf numFmtId="0" fontId="23" fillId="0" borderId="0" xfId="0" applyFont="1"/>
    <xf numFmtId="0" fontId="3" fillId="0" borderId="0" xfId="0" applyFont="1"/>
    <xf numFmtId="0" fontId="2" fillId="0" borderId="0" xfId="0" applyFont="1"/>
    <xf numFmtId="0" fontId="26" fillId="6" borderId="0" xfId="0" applyFont="1" applyFill="1"/>
    <xf numFmtId="0" fontId="29" fillId="6" borderId="0" xfId="0" applyFont="1" applyFill="1" applyAlignment="1">
      <alignment horizontal="right"/>
    </xf>
    <xf numFmtId="0" fontId="29" fillId="6" borderId="0" xfId="0" applyFont="1" applyFill="1" applyAlignment="1">
      <alignment horizontal="right" wrapText="1"/>
    </xf>
    <xf numFmtId="0" fontId="4" fillId="0" borderId="0" xfId="0" applyFont="1"/>
    <xf numFmtId="0" fontId="27" fillId="6" borderId="0" xfId="0" applyFont="1" applyFill="1"/>
    <xf numFmtId="0" fontId="17" fillId="0" borderId="0" xfId="0" applyFont="1"/>
    <xf numFmtId="0" fontId="3" fillId="0" borderId="0" xfId="0" applyFont="1" applyAlignment="1">
      <alignment wrapText="1"/>
    </xf>
    <xf numFmtId="0" fontId="13" fillId="0" borderId="1" xfId="0" applyFont="1" applyBorder="1"/>
    <xf numFmtId="0" fontId="28" fillId="6" borderId="0" xfId="0" applyFont="1" applyFill="1"/>
    <xf numFmtId="1" fontId="28" fillId="6" borderId="0" xfId="0" applyNumberFormat="1" applyFont="1" applyFill="1"/>
    <xf numFmtId="0" fontId="13" fillId="0" borderId="0" xfId="0" applyFont="1"/>
    <xf numFmtId="0" fontId="20" fillId="0" borderId="0" xfId="0" applyFont="1" applyAlignment="1">
      <alignment wrapText="1"/>
    </xf>
    <xf numFmtId="164" fontId="30" fillId="6" borderId="0" xfId="0" applyNumberFormat="1" applyFont="1" applyFill="1"/>
    <xf numFmtId="0" fontId="12" fillId="0" borderId="1" xfId="0" applyFont="1" applyBorder="1"/>
    <xf numFmtId="0" fontId="14" fillId="0" borderId="0" xfId="0" applyFont="1"/>
    <xf numFmtId="0" fontId="11" fillId="0" borderId="1" xfId="0" applyFont="1" applyBorder="1"/>
    <xf numFmtId="3" fontId="12" fillId="0" borderId="1" xfId="0" applyNumberFormat="1" applyFont="1" applyBorder="1"/>
    <xf numFmtId="0" fontId="21" fillId="0" borderId="1" xfId="0" applyFont="1" applyBorder="1" applyAlignment="1">
      <alignment vertical="center" wrapText="1"/>
    </xf>
    <xf numFmtId="0" fontId="14" fillId="0" borderId="1" xfId="0" applyFont="1" applyBorder="1" applyAlignment="1">
      <alignment vertical="center" wrapText="1"/>
    </xf>
    <xf numFmtId="0" fontId="22" fillId="0" borderId="1" xfId="0" applyFont="1" applyBorder="1" applyAlignment="1">
      <alignment vertical="center" wrapText="1"/>
    </xf>
    <xf numFmtId="43" fontId="14" fillId="0" borderId="1" xfId="0" applyNumberFormat="1" applyFont="1" applyBorder="1"/>
    <xf numFmtId="43" fontId="8" fillId="0" borderId="0" xfId="0" applyNumberFormat="1" applyFont="1"/>
    <xf numFmtId="43" fontId="3" fillId="0" borderId="0" xfId="0" applyNumberFormat="1" applyFont="1"/>
    <xf numFmtId="0" fontId="7" fillId="0" borderId="0" xfId="0" applyFont="1"/>
    <xf numFmtId="0" fontId="8" fillId="0" borderId="0" xfId="0" applyFont="1"/>
    <xf numFmtId="164" fontId="7" fillId="0" borderId="0" xfId="0" applyNumberFormat="1" applyFont="1"/>
    <xf numFmtId="164" fontId="3" fillId="0" borderId="0" xfId="0" applyNumberFormat="1" applyFont="1"/>
    <xf numFmtId="0" fontId="6" fillId="0" borderId="0" xfId="0" applyFont="1"/>
    <xf numFmtId="0" fontId="5" fillId="0" borderId="0" xfId="0" applyFont="1"/>
    <xf numFmtId="0" fontId="31" fillId="0" borderId="0" xfId="0" applyFont="1"/>
    <xf numFmtId="0" fontId="3" fillId="0" borderId="0" xfId="0" applyFont="1" applyAlignment="1">
      <alignment horizontal="right"/>
    </xf>
    <xf numFmtId="3" fontId="3" fillId="3" borderId="1" xfId="0" applyNumberFormat="1" applyFont="1" applyFill="1" applyBorder="1"/>
    <xf numFmtId="0" fontId="31" fillId="0" borderId="1" xfId="0" applyFont="1" applyBorder="1"/>
    <xf numFmtId="165" fontId="0" fillId="0" borderId="0" xfId="0" applyNumberFormat="1"/>
    <xf numFmtId="3" fontId="3" fillId="0" borderId="1" xfId="0" applyNumberFormat="1" applyFont="1" applyBorder="1"/>
    <xf numFmtId="0" fontId="18" fillId="0" borderId="0" xfId="0" applyFont="1"/>
    <xf numFmtId="0" fontId="9" fillId="0" borderId="0" xfId="0" applyFont="1"/>
    <xf numFmtId="3" fontId="9" fillId="0" borderId="0" xfId="0" applyNumberFormat="1" applyFont="1"/>
    <xf numFmtId="4" fontId="19" fillId="4" borderId="0" xfId="0" applyNumberFormat="1" applyFont="1" applyFill="1"/>
    <xf numFmtId="0" fontId="10" fillId="0" borderId="0" xfId="0" applyFont="1"/>
    <xf numFmtId="0" fontId="15" fillId="0" borderId="1" xfId="0" applyFont="1" applyBorder="1" applyAlignment="1">
      <alignment vertical="top" wrapText="1"/>
    </xf>
    <xf numFmtId="0" fontId="15" fillId="0" borderId="1" xfId="0" applyFont="1" applyBorder="1" applyAlignment="1">
      <alignment horizontal="center" vertical="center" wrapText="1"/>
    </xf>
    <xf numFmtId="165" fontId="0" fillId="0" borderId="0" xfId="0" applyNumberFormat="1" applyProtection="1">
      <protection locked="0"/>
    </xf>
    <xf numFmtId="0" fontId="0" fillId="0" borderId="0" xfId="0" applyProtection="1">
      <protection locked="0"/>
    </xf>
    <xf numFmtId="0" fontId="31" fillId="0" borderId="0" xfId="0" applyFont="1" applyAlignment="1">
      <alignment wrapText="1"/>
    </xf>
    <xf numFmtId="2" fontId="3" fillId="2" borderId="1" xfId="0" applyNumberFormat="1" applyFont="1" applyFill="1" applyBorder="1" applyProtection="1">
      <protection locked="0"/>
    </xf>
    <xf numFmtId="2" fontId="3" fillId="3" borderId="1" xfId="0" applyNumberFormat="1" applyFont="1" applyFill="1" applyBorder="1" applyProtection="1">
      <protection locked="0"/>
    </xf>
    <xf numFmtId="0" fontId="16" fillId="5" borderId="3" xfId="0" applyFont="1" applyFill="1" applyBorder="1" applyProtection="1">
      <protection locked="0"/>
    </xf>
    <xf numFmtId="0" fontId="16" fillId="5" borderId="4" xfId="0" applyFont="1" applyFill="1" applyBorder="1" applyProtection="1">
      <protection locked="0"/>
    </xf>
    <xf numFmtId="0" fontId="16" fillId="5" borderId="5" xfId="0" applyFont="1" applyFill="1" applyBorder="1" applyProtection="1">
      <protection locked="0"/>
    </xf>
    <xf numFmtId="0" fontId="16" fillId="5" borderId="6" xfId="0" applyFont="1" applyFill="1" applyBorder="1" applyProtection="1">
      <protection locked="0"/>
    </xf>
    <xf numFmtId="0" fontId="16" fillId="5" borderId="1" xfId="0" applyFont="1" applyFill="1" applyBorder="1" applyProtection="1">
      <protection locked="0"/>
    </xf>
    <xf numFmtId="0" fontId="16" fillId="5" borderId="7" xfId="0" applyFont="1" applyFill="1" applyBorder="1" applyProtection="1">
      <protection locked="0"/>
    </xf>
    <xf numFmtId="0" fontId="16" fillId="5" borderId="8" xfId="0" applyFont="1" applyFill="1" applyBorder="1" applyProtection="1">
      <protection locked="0"/>
    </xf>
    <xf numFmtId="0" fontId="16" fillId="5" borderId="9" xfId="0" applyFont="1" applyFill="1" applyBorder="1" applyProtection="1">
      <protection locked="0"/>
    </xf>
    <xf numFmtId="0" fontId="16" fillId="5" borderId="2" xfId="0" applyFont="1" applyFill="1" applyBorder="1" applyProtection="1">
      <protection locked="0"/>
    </xf>
    <xf numFmtId="0" fontId="24" fillId="0" borderId="0" xfId="0" applyFont="1" applyAlignment="1">
      <alignment horizontal="left" vertical="top" wrapText="1"/>
    </xf>
    <xf numFmtId="0" fontId="25" fillId="0" borderId="0" xfId="0" applyFont="1"/>
  </cellXfs>
  <cellStyles count="1">
    <cellStyle name="Standaard" xfId="0" builtinId="0"/>
  </cellStyles>
  <dxfs count="22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28"/>
  <sheetViews>
    <sheetView tabSelected="1" topLeftCell="D141" zoomScale="60" zoomScaleNormal="60" workbookViewId="0">
      <selection activeCell="P155" sqref="P155"/>
    </sheetView>
  </sheetViews>
  <sheetFormatPr defaultColWidth="12.5" defaultRowHeight="15" customHeight="1" x14ac:dyDescent="0.25"/>
  <cols>
    <col min="1" max="1" width="5.19921875" customWidth="1"/>
    <col min="2" max="2" width="7.5" customWidth="1"/>
    <col min="3" max="3" width="94.5" customWidth="1"/>
    <col min="4" max="4" width="18.5" customWidth="1"/>
    <col min="5" max="5" width="20.69921875" customWidth="1"/>
    <col min="6" max="6" width="17.69921875" customWidth="1"/>
    <col min="7" max="7" width="18.796875" customWidth="1"/>
    <col min="8" max="8" width="15.69921875" customWidth="1"/>
    <col min="9" max="9" width="18.5" customWidth="1"/>
    <col min="10" max="10" width="17.69921875" customWidth="1"/>
    <col min="11" max="12" width="7.5" customWidth="1"/>
    <col min="13" max="13" width="28.796875" customWidth="1"/>
    <col min="14" max="14" width="17" customWidth="1"/>
    <col min="15" max="15" width="10.5" customWidth="1"/>
    <col min="16" max="16" width="48.296875" customWidth="1"/>
    <col min="17" max="17" width="7.5" customWidth="1"/>
    <col min="18" max="18" width="10" customWidth="1"/>
    <col min="19" max="19" width="12" customWidth="1"/>
    <col min="20" max="20" width="7.5" customWidth="1"/>
    <col min="21" max="21" width="10" customWidth="1"/>
    <col min="22" max="22" width="10.796875" customWidth="1"/>
    <col min="23" max="23" width="7.5" customWidth="1"/>
  </cols>
  <sheetData>
    <row r="1" spans="1:32" ht="51" customHeight="1" x14ac:dyDescent="0.5">
      <c r="A1" s="63" t="s">
        <v>99</v>
      </c>
      <c r="B1" s="64"/>
      <c r="C1" s="64"/>
      <c r="D1" s="64"/>
      <c r="E1" s="64"/>
      <c r="F1" s="64"/>
      <c r="G1" s="64"/>
      <c r="H1" s="64"/>
      <c r="I1" s="64"/>
      <c r="J1" s="64"/>
      <c r="K1" s="64"/>
      <c r="L1" s="3"/>
      <c r="M1" s="3"/>
      <c r="N1" s="3"/>
      <c r="O1" s="3"/>
      <c r="P1" s="3"/>
      <c r="Q1" s="3"/>
      <c r="R1" s="3"/>
      <c r="S1" s="3"/>
      <c r="T1" s="3"/>
      <c r="U1" s="3"/>
      <c r="V1" s="3"/>
      <c r="W1" s="3"/>
    </row>
    <row r="3" spans="1:32" ht="23.4" x14ac:dyDescent="0.45">
      <c r="A3" s="4" t="s">
        <v>0</v>
      </c>
      <c r="B3" s="5"/>
      <c r="C3" s="5"/>
      <c r="D3" s="5"/>
      <c r="E3" s="5"/>
      <c r="F3" s="5"/>
      <c r="G3" s="5"/>
      <c r="H3" s="5"/>
      <c r="I3" s="5"/>
      <c r="J3" s="5"/>
      <c r="K3" s="5"/>
      <c r="L3" s="5"/>
      <c r="M3" s="5"/>
      <c r="N3" s="5"/>
      <c r="O3" s="5"/>
      <c r="P3" s="5"/>
      <c r="Q3" s="5"/>
      <c r="R3" s="5"/>
      <c r="S3" s="5"/>
      <c r="T3" s="5"/>
      <c r="U3" s="5"/>
      <c r="V3" s="5"/>
      <c r="W3" s="5"/>
    </row>
    <row r="4" spans="1:32" ht="18" x14ac:dyDescent="0.35">
      <c r="A4" s="6"/>
      <c r="B4" s="5" t="s">
        <v>4</v>
      </c>
      <c r="C4" s="5"/>
      <c r="D4" s="5"/>
      <c r="E4" s="5"/>
      <c r="F4" s="5"/>
      <c r="G4" s="5"/>
      <c r="H4" s="5"/>
      <c r="I4" s="5"/>
      <c r="J4" s="5"/>
      <c r="K4" s="5"/>
      <c r="L4" s="5"/>
      <c r="M4" s="5"/>
      <c r="N4" s="5"/>
      <c r="O4" s="5"/>
      <c r="P4" s="5"/>
      <c r="Q4" s="5"/>
      <c r="R4" s="5"/>
      <c r="S4" s="5"/>
      <c r="T4" s="5"/>
      <c r="U4" s="5"/>
      <c r="V4" s="5"/>
      <c r="W4" s="5"/>
    </row>
    <row r="5" spans="1:32" ht="18" x14ac:dyDescent="0.35">
      <c r="A5" s="6"/>
      <c r="B5" s="5" t="s">
        <v>22</v>
      </c>
      <c r="C5" s="5"/>
      <c r="D5" s="5"/>
      <c r="E5" s="5"/>
      <c r="F5" s="5"/>
      <c r="G5" s="5"/>
      <c r="H5" s="5"/>
      <c r="I5" s="5"/>
      <c r="J5" s="5"/>
      <c r="K5" s="5"/>
      <c r="L5" s="5"/>
      <c r="M5" s="5"/>
      <c r="N5" s="5"/>
      <c r="O5" s="5"/>
      <c r="P5" s="5"/>
      <c r="Q5" s="5"/>
      <c r="R5" s="5"/>
      <c r="S5" s="5"/>
      <c r="T5" s="5"/>
      <c r="U5" s="5"/>
      <c r="V5" s="5"/>
      <c r="W5" s="5"/>
    </row>
    <row r="6" spans="1:32" ht="18" x14ac:dyDescent="0.35">
      <c r="A6" s="6"/>
      <c r="B6" s="5" t="s">
        <v>64</v>
      </c>
      <c r="C6" s="5"/>
      <c r="D6" s="5"/>
      <c r="E6" s="5"/>
      <c r="F6" s="5"/>
      <c r="G6" s="5"/>
      <c r="H6" s="5"/>
      <c r="I6" s="5"/>
      <c r="J6" s="5"/>
      <c r="K6" s="5"/>
      <c r="L6" s="5"/>
      <c r="M6" s="5"/>
      <c r="N6" s="5"/>
      <c r="O6" s="5"/>
      <c r="P6" s="5"/>
      <c r="Q6" s="5"/>
      <c r="R6" s="5"/>
      <c r="S6" s="5"/>
      <c r="T6" s="5"/>
      <c r="U6" s="5"/>
      <c r="V6" s="5"/>
      <c r="W6" s="5"/>
    </row>
    <row r="7" spans="1:32" ht="14.4" x14ac:dyDescent="0.3">
      <c r="A7" s="5"/>
      <c r="B7" s="5"/>
      <c r="C7" s="5"/>
      <c r="D7" s="5"/>
      <c r="E7" s="5"/>
      <c r="F7" s="5"/>
      <c r="G7" s="5"/>
      <c r="H7" s="5"/>
      <c r="I7" s="5"/>
      <c r="J7" s="5"/>
      <c r="K7" s="5"/>
      <c r="L7" s="5"/>
      <c r="M7" s="5"/>
      <c r="N7" s="5"/>
      <c r="O7" s="5"/>
      <c r="P7" s="5"/>
      <c r="Q7" s="5"/>
      <c r="R7" s="5"/>
      <c r="S7" s="5"/>
      <c r="T7" s="5"/>
      <c r="U7" s="5"/>
      <c r="V7" s="5"/>
      <c r="W7" s="5"/>
    </row>
    <row r="8" spans="1:32" ht="96.45" customHeight="1" x14ac:dyDescent="0.45">
      <c r="A8" s="4" t="s">
        <v>1</v>
      </c>
      <c r="E8" s="7"/>
      <c r="F8" s="7"/>
      <c r="G8" s="8" t="s">
        <v>63</v>
      </c>
      <c r="H8" s="9" t="s">
        <v>61</v>
      </c>
      <c r="I8" s="9" t="s">
        <v>62</v>
      </c>
      <c r="J8" s="9" t="s">
        <v>62</v>
      </c>
    </row>
    <row r="9" spans="1:32" ht="14.4" x14ac:dyDescent="0.3">
      <c r="B9" s="10" t="s">
        <v>2</v>
      </c>
      <c r="C9" s="5"/>
      <c r="E9" s="11" t="s">
        <v>27</v>
      </c>
      <c r="F9" s="11">
        <v>2023</v>
      </c>
      <c r="G9" s="11">
        <v>2024</v>
      </c>
      <c r="H9" s="11">
        <v>2025</v>
      </c>
      <c r="I9" s="11">
        <v>2026</v>
      </c>
      <c r="J9" s="11">
        <v>2027</v>
      </c>
      <c r="M9" s="12"/>
      <c r="N9" s="12"/>
      <c r="O9" s="12"/>
      <c r="P9" s="12"/>
      <c r="Q9" s="12"/>
      <c r="R9" s="12"/>
      <c r="S9" s="12"/>
      <c r="T9" s="12"/>
      <c r="U9" s="12"/>
      <c r="V9" s="12"/>
    </row>
    <row r="10" spans="1:32" ht="166.5" customHeight="1" x14ac:dyDescent="0.3">
      <c r="C10" s="13" t="s">
        <v>5</v>
      </c>
      <c r="E10" s="7"/>
      <c r="F10" s="7"/>
      <c r="G10" s="7"/>
      <c r="H10" s="7"/>
      <c r="I10" s="7"/>
      <c r="J10" s="7"/>
      <c r="M10" s="14"/>
      <c r="N10" s="14"/>
      <c r="O10" s="14"/>
      <c r="P10" s="14"/>
      <c r="Q10" s="14"/>
      <c r="R10" s="14"/>
      <c r="S10" s="14"/>
      <c r="T10" s="14"/>
      <c r="U10" s="14"/>
      <c r="V10" s="14"/>
      <c r="W10" s="14"/>
      <c r="X10" s="14"/>
      <c r="Y10" s="14"/>
      <c r="Z10" s="14"/>
      <c r="AA10" s="14"/>
      <c r="AB10" s="14"/>
      <c r="AC10" s="14"/>
      <c r="AD10" s="14"/>
      <c r="AE10" s="14"/>
      <c r="AF10" s="14"/>
    </row>
    <row r="11" spans="1:32" ht="14.4" x14ac:dyDescent="0.3">
      <c r="E11" s="15"/>
      <c r="F11" s="16"/>
      <c r="G11" s="15"/>
      <c r="H11" s="15"/>
      <c r="I11" s="15"/>
      <c r="J11" s="15"/>
      <c r="L11" s="17"/>
      <c r="M11" s="14"/>
      <c r="N11" s="14"/>
      <c r="O11" s="14"/>
      <c r="P11" s="14"/>
      <c r="Q11" s="14"/>
      <c r="R11" s="14"/>
      <c r="S11" s="14"/>
      <c r="T11" s="14"/>
      <c r="U11" s="14"/>
      <c r="V11" s="14"/>
      <c r="W11" s="14"/>
      <c r="X11" s="14"/>
      <c r="Y11" s="14"/>
      <c r="Z11" s="14"/>
      <c r="AA11" s="14"/>
      <c r="AB11" s="14"/>
      <c r="AC11" s="14"/>
      <c r="AD11" s="14"/>
      <c r="AE11" s="14"/>
      <c r="AF11" s="14"/>
    </row>
    <row r="12" spans="1:32" ht="34.200000000000003" customHeight="1" x14ac:dyDescent="0.3">
      <c r="B12" s="10"/>
      <c r="C12" s="18" t="s">
        <v>76</v>
      </c>
      <c r="E12" s="15"/>
      <c r="F12" s="19">
        <v>2165988</v>
      </c>
      <c r="G12" s="19">
        <v>3725499.36</v>
      </c>
      <c r="H12" s="19">
        <v>5544929.2799999993</v>
      </c>
      <c r="I12" s="19">
        <v>8079135.2399999993</v>
      </c>
      <c r="J12" s="19">
        <v>8079135.2399999993</v>
      </c>
      <c r="L12" s="17"/>
      <c r="M12" s="14"/>
      <c r="N12" s="20"/>
      <c r="O12" s="20"/>
      <c r="P12" s="20"/>
      <c r="Q12" s="20"/>
      <c r="R12" s="20"/>
      <c r="S12" s="20"/>
      <c r="T12" s="20"/>
      <c r="U12" s="20"/>
      <c r="V12" s="14"/>
      <c r="W12" s="14"/>
      <c r="X12" s="14"/>
      <c r="Y12" s="14"/>
      <c r="Z12" s="14"/>
      <c r="AA12" s="14"/>
      <c r="AB12" s="14"/>
      <c r="AC12" s="14"/>
      <c r="AD12" s="14"/>
      <c r="AE12" s="14"/>
      <c r="AF12" s="14"/>
    </row>
    <row r="13" spans="1:32" ht="34.200000000000003" customHeight="1" x14ac:dyDescent="0.3">
      <c r="B13" s="10"/>
      <c r="C13" s="18" t="s">
        <v>75</v>
      </c>
      <c r="E13" s="15"/>
      <c r="F13" s="19">
        <v>2418900</v>
      </c>
      <c r="G13" s="19">
        <v>4160508</v>
      </c>
      <c r="H13" s="19">
        <v>6192384</v>
      </c>
      <c r="I13" s="19">
        <v>9022497</v>
      </c>
      <c r="J13" s="19">
        <v>9022497</v>
      </c>
      <c r="L13" s="21"/>
      <c r="M13" s="22"/>
      <c r="N13" s="23"/>
      <c r="O13" s="23"/>
      <c r="P13" s="23"/>
      <c r="Q13" s="23"/>
      <c r="R13" s="23"/>
      <c r="S13" s="23"/>
      <c r="T13" s="23"/>
      <c r="U13" s="23"/>
      <c r="V13" s="14"/>
      <c r="W13" s="14"/>
      <c r="X13" s="14"/>
      <c r="Y13" s="14"/>
      <c r="Z13" s="24"/>
      <c r="AA13" s="24"/>
      <c r="AB13" s="24"/>
      <c r="AC13" s="24"/>
      <c r="AD13" s="24" t="s">
        <v>40</v>
      </c>
      <c r="AE13" s="24" t="s">
        <v>41</v>
      </c>
      <c r="AF13" s="14"/>
    </row>
    <row r="14" spans="1:32" ht="34.200000000000003" customHeight="1" x14ac:dyDescent="0.3">
      <c r="B14" s="10"/>
      <c r="C14" s="18" t="s">
        <v>66</v>
      </c>
      <c r="E14" s="15"/>
      <c r="F14" s="19">
        <v>2600</v>
      </c>
      <c r="G14" s="19">
        <f>+F14*1.72</f>
        <v>4472</v>
      </c>
      <c r="H14" s="19">
        <f>+G14+(F14*0.84)</f>
        <v>6656</v>
      </c>
      <c r="I14" s="19">
        <f>+H14+(F14*0.79)+(F14*0.38)</f>
        <v>9698</v>
      </c>
      <c r="J14" s="19">
        <f>+I14</f>
        <v>9698</v>
      </c>
      <c r="L14" s="21"/>
      <c r="M14" s="22"/>
      <c r="N14" s="23"/>
      <c r="O14" s="23"/>
      <c r="P14" s="23"/>
      <c r="Q14" s="23"/>
      <c r="R14" s="23"/>
      <c r="S14" s="23"/>
      <c r="T14" s="23"/>
      <c r="U14" s="23"/>
      <c r="V14" s="14"/>
      <c r="W14" s="14"/>
      <c r="X14" s="14"/>
      <c r="Y14" s="14"/>
      <c r="Z14" s="24"/>
      <c r="AA14" s="24"/>
      <c r="AB14" s="24"/>
      <c r="AC14" s="24"/>
      <c r="AD14" s="24"/>
      <c r="AE14" s="24"/>
      <c r="AF14" s="14"/>
    </row>
    <row r="15" spans="1:32" ht="34.200000000000003" customHeight="1" x14ac:dyDescent="0.3">
      <c r="B15" s="10"/>
      <c r="C15" s="18" t="s">
        <v>6</v>
      </c>
      <c r="E15" s="15"/>
      <c r="F15" s="19">
        <v>326664</v>
      </c>
      <c r="G15" s="19">
        <v>561862.07999999996</v>
      </c>
      <c r="H15" s="19">
        <v>836259.83999999997</v>
      </c>
      <c r="I15" s="19">
        <v>1218456.72</v>
      </c>
      <c r="J15" s="19">
        <v>1218456.72</v>
      </c>
      <c r="L15" s="17"/>
      <c r="M15" s="22"/>
      <c r="N15" s="23"/>
      <c r="O15" s="23"/>
      <c r="P15" s="23"/>
      <c r="Q15" s="23"/>
      <c r="R15" s="23"/>
      <c r="S15" s="23"/>
      <c r="T15" s="23"/>
      <c r="U15" s="23"/>
      <c r="V15" s="14"/>
      <c r="W15" s="14"/>
      <c r="X15" s="14"/>
      <c r="Y15" s="14"/>
      <c r="Z15" s="25"/>
      <c r="AA15" s="25"/>
      <c r="AB15" s="25"/>
      <c r="AC15" s="25"/>
      <c r="AD15" s="25">
        <v>72</v>
      </c>
      <c r="AE15" s="25">
        <v>33</v>
      </c>
      <c r="AF15" s="14"/>
    </row>
    <row r="16" spans="1:32" ht="34.200000000000003" customHeight="1" x14ac:dyDescent="0.3">
      <c r="B16" s="10"/>
      <c r="C16" s="18"/>
      <c r="E16" s="15"/>
      <c r="F16" s="19"/>
      <c r="G16" s="19"/>
      <c r="H16" s="19"/>
      <c r="I16" s="19"/>
      <c r="J16" s="19"/>
      <c r="L16" s="17"/>
      <c r="M16" s="22"/>
      <c r="N16" s="23"/>
      <c r="O16" s="23"/>
      <c r="P16" s="23"/>
      <c r="Q16" s="23"/>
      <c r="R16" s="23"/>
      <c r="S16" s="23"/>
      <c r="T16" s="23"/>
      <c r="U16" s="23"/>
      <c r="V16" s="23"/>
      <c r="W16" s="14"/>
      <c r="X16" s="14"/>
      <c r="Y16" s="14"/>
      <c r="Z16" s="25"/>
      <c r="AA16" s="25"/>
      <c r="AB16" s="25"/>
      <c r="AC16" s="25"/>
      <c r="AD16" s="25">
        <v>79</v>
      </c>
      <c r="AE16" s="25">
        <v>38</v>
      </c>
      <c r="AF16" s="14"/>
    </row>
    <row r="17" spans="2:32" ht="34.200000000000003" customHeight="1" x14ac:dyDescent="0.3">
      <c r="B17" s="10"/>
      <c r="C17" s="18" t="s">
        <v>7</v>
      </c>
      <c r="E17" s="15"/>
      <c r="F17" s="19">
        <v>3234871</v>
      </c>
      <c r="G17" s="19">
        <v>5563978.1200000001</v>
      </c>
      <c r="H17" s="19">
        <v>8281269.7599999998</v>
      </c>
      <c r="I17" s="19">
        <v>12066068.83</v>
      </c>
      <c r="J17" s="19">
        <v>12066068.83</v>
      </c>
      <c r="L17" s="17"/>
      <c r="M17" s="22"/>
      <c r="N17" s="23"/>
      <c r="O17" s="23"/>
      <c r="P17" s="23"/>
      <c r="Q17" s="23"/>
      <c r="R17" s="23"/>
      <c r="S17" s="23"/>
      <c r="T17" s="23"/>
      <c r="U17" s="23"/>
      <c r="V17" s="14"/>
      <c r="W17" s="14"/>
      <c r="X17" s="14"/>
      <c r="Y17" s="14"/>
      <c r="Z17" s="25"/>
      <c r="AA17" s="25"/>
      <c r="AB17" s="25"/>
      <c r="AC17" s="25"/>
      <c r="AD17" s="25">
        <v>85</v>
      </c>
      <c r="AE17" s="25">
        <v>42</v>
      </c>
      <c r="AF17" s="14"/>
    </row>
    <row r="18" spans="2:32" ht="34.200000000000003" customHeight="1" x14ac:dyDescent="0.3">
      <c r="B18" s="10"/>
      <c r="C18" s="18" t="s">
        <v>8</v>
      </c>
      <c r="E18" s="15"/>
      <c r="F18" s="19">
        <v>134508</v>
      </c>
      <c r="G18" s="19">
        <v>231353.76</v>
      </c>
      <c r="H18" s="19">
        <v>344340.47999999998</v>
      </c>
      <c r="I18" s="19">
        <v>501714.83999999997</v>
      </c>
      <c r="J18" s="19">
        <v>501714.83999999997</v>
      </c>
      <c r="L18" s="17"/>
      <c r="M18" s="22"/>
      <c r="N18" s="23"/>
      <c r="O18" s="23"/>
      <c r="P18" s="23"/>
      <c r="Q18" s="23"/>
      <c r="R18" s="23"/>
      <c r="S18" s="23"/>
      <c r="T18" s="23"/>
      <c r="U18" s="23"/>
      <c r="V18" s="23"/>
      <c r="W18" s="14"/>
      <c r="X18" s="14"/>
      <c r="Y18" s="14"/>
      <c r="Z18" s="26"/>
      <c r="AA18" s="26"/>
      <c r="AB18" s="26"/>
      <c r="AC18" s="26"/>
      <c r="AD18" s="26">
        <v>0.79</v>
      </c>
      <c r="AE18" s="26">
        <v>0.38</v>
      </c>
      <c r="AF18" s="14"/>
    </row>
    <row r="19" spans="2:32" ht="34.200000000000003" customHeight="1" x14ac:dyDescent="0.3">
      <c r="B19" s="10"/>
      <c r="C19" s="18" t="s">
        <v>69</v>
      </c>
      <c r="E19" s="15"/>
      <c r="F19" s="19">
        <v>153410</v>
      </c>
      <c r="G19" s="19">
        <v>263865.2</v>
      </c>
      <c r="H19" s="19">
        <v>392729.59999999998</v>
      </c>
      <c r="I19" s="19">
        <v>572219.30000000005</v>
      </c>
      <c r="J19" s="19">
        <v>572219.30000000005</v>
      </c>
      <c r="L19" s="17"/>
      <c r="M19" s="22"/>
      <c r="N19" s="23"/>
      <c r="O19" s="23"/>
      <c r="P19" s="23"/>
      <c r="Q19" s="23"/>
      <c r="R19" s="23"/>
      <c r="S19" s="23"/>
      <c r="T19" s="23"/>
      <c r="U19" s="23"/>
      <c r="V19" s="23"/>
      <c r="W19" s="14"/>
      <c r="X19" s="14"/>
      <c r="Y19" s="14"/>
      <c r="Z19" s="26"/>
      <c r="AA19" s="26"/>
      <c r="AB19" s="26"/>
      <c r="AC19" s="26"/>
      <c r="AD19" s="26"/>
      <c r="AE19" s="26"/>
      <c r="AF19" s="14"/>
    </row>
    <row r="20" spans="2:32" ht="34.200000000000003" customHeight="1" x14ac:dyDescent="0.3">
      <c r="B20" s="10"/>
      <c r="C20" s="18" t="s">
        <v>67</v>
      </c>
      <c r="E20" s="15"/>
      <c r="F20" s="19">
        <v>2418900</v>
      </c>
      <c r="G20" s="19">
        <v>4160508</v>
      </c>
      <c r="H20" s="19">
        <v>6192384</v>
      </c>
      <c r="I20" s="19">
        <v>9022497</v>
      </c>
      <c r="J20" s="19">
        <v>9022497</v>
      </c>
      <c r="L20" s="17"/>
      <c r="M20" s="22"/>
      <c r="N20" s="23"/>
      <c r="O20" s="23"/>
      <c r="P20" s="23"/>
      <c r="Q20" s="23"/>
      <c r="R20" s="23"/>
      <c r="S20" s="23"/>
      <c r="T20" s="23"/>
      <c r="U20" s="23"/>
      <c r="V20" s="14"/>
      <c r="W20" s="14"/>
      <c r="X20" s="14"/>
      <c r="Y20" s="14"/>
      <c r="Z20" s="14"/>
      <c r="AA20" s="14"/>
      <c r="AB20" s="14"/>
      <c r="AC20" s="14"/>
      <c r="AD20" s="14"/>
      <c r="AE20" s="14">
        <f>+AD18+AE18</f>
        <v>1.17</v>
      </c>
      <c r="AF20" s="14"/>
    </row>
    <row r="21" spans="2:32" ht="34.200000000000003" customHeight="1" x14ac:dyDescent="0.3">
      <c r="B21" s="10"/>
      <c r="C21" s="18" t="s">
        <v>68</v>
      </c>
      <c r="E21" s="15"/>
      <c r="F21" s="19">
        <v>664547</v>
      </c>
      <c r="G21" s="19">
        <v>1143020.8399999999</v>
      </c>
      <c r="H21" s="19">
        <v>1701240.3199999998</v>
      </c>
      <c r="I21" s="19">
        <v>2478760.3099999996</v>
      </c>
      <c r="J21" s="19">
        <v>2478760.3099999996</v>
      </c>
      <c r="L21" s="17"/>
      <c r="M21" s="22"/>
      <c r="N21" s="23"/>
      <c r="O21" s="23"/>
      <c r="P21" s="23"/>
      <c r="Q21" s="23"/>
      <c r="R21" s="23"/>
      <c r="S21" s="23"/>
      <c r="T21" s="23"/>
      <c r="U21" s="23"/>
      <c r="V21" s="14"/>
      <c r="W21" s="14"/>
      <c r="X21" s="14"/>
      <c r="Y21" s="14"/>
      <c r="Z21" s="14"/>
      <c r="AA21" s="14"/>
      <c r="AB21" s="14"/>
      <c r="AC21" s="14"/>
      <c r="AD21" s="14"/>
      <c r="AE21" s="14"/>
      <c r="AF21" s="14"/>
    </row>
    <row r="22" spans="2:32" ht="34.200000000000003" customHeight="1" x14ac:dyDescent="0.3">
      <c r="B22" s="10"/>
      <c r="C22" s="18" t="s">
        <v>70</v>
      </c>
      <c r="E22" s="15"/>
      <c r="F22" s="19">
        <v>54855</v>
      </c>
      <c r="G22" s="19">
        <v>94350.599999999991</v>
      </c>
      <c r="H22" s="19">
        <v>140428.79999999999</v>
      </c>
      <c r="I22" s="19">
        <v>204609.15000000002</v>
      </c>
      <c r="J22" s="19">
        <v>204609.15000000002</v>
      </c>
      <c r="L22" s="17"/>
      <c r="M22" s="22"/>
      <c r="N22" s="23"/>
      <c r="O22" s="23"/>
      <c r="P22" s="23"/>
      <c r="Q22" s="23"/>
      <c r="R22" s="23"/>
      <c r="S22" s="23"/>
      <c r="T22" s="23"/>
      <c r="U22" s="23"/>
      <c r="V22" s="14"/>
      <c r="W22" s="14"/>
      <c r="X22" s="14"/>
      <c r="Y22" s="14"/>
      <c r="Z22" s="14"/>
      <c r="AA22" s="14"/>
      <c r="AB22" s="14"/>
      <c r="AC22" s="14"/>
      <c r="AD22" s="14"/>
      <c r="AE22" s="14"/>
      <c r="AF22" s="14"/>
    </row>
    <row r="23" spans="2:32" ht="34.200000000000003" customHeight="1" x14ac:dyDescent="0.3">
      <c r="B23" s="10"/>
      <c r="C23" s="18" t="s">
        <v>71</v>
      </c>
      <c r="E23" s="15"/>
      <c r="F23" s="19">
        <v>2600</v>
      </c>
      <c r="G23" s="19">
        <f>+F23*1.72</f>
        <v>4472</v>
      </c>
      <c r="H23" s="19">
        <f>+G23+(F23*0.84)</f>
        <v>6656</v>
      </c>
      <c r="I23" s="19">
        <f>+H23+(F23*0.79)+(F23*0.38)</f>
        <v>9698</v>
      </c>
      <c r="J23" s="19">
        <f>+I23</f>
        <v>9698</v>
      </c>
      <c r="L23" s="17"/>
      <c r="M23" s="22"/>
      <c r="N23" s="23"/>
      <c r="O23" s="23"/>
      <c r="P23" s="23"/>
      <c r="Q23" s="23"/>
      <c r="R23" s="23"/>
      <c r="S23" s="23"/>
      <c r="T23" s="23"/>
      <c r="U23" s="23"/>
      <c r="V23" s="14"/>
      <c r="W23" s="14"/>
      <c r="X23" s="14"/>
      <c r="Y23" s="14"/>
      <c r="Z23" s="14"/>
      <c r="AA23" s="14"/>
      <c r="AB23" s="14"/>
      <c r="AC23" s="14"/>
      <c r="AD23" s="14"/>
      <c r="AE23" s="14"/>
      <c r="AF23" s="14"/>
    </row>
    <row r="24" spans="2:32" ht="34.200000000000003" customHeight="1" x14ac:dyDescent="0.3">
      <c r="B24" s="10"/>
      <c r="C24" s="18"/>
      <c r="E24" s="15"/>
      <c r="F24" s="19"/>
      <c r="G24" s="19"/>
      <c r="H24" s="19"/>
      <c r="I24" s="19"/>
      <c r="J24" s="19"/>
      <c r="L24" s="17"/>
      <c r="M24" s="22"/>
      <c r="N24" s="23"/>
      <c r="O24" s="23"/>
      <c r="P24" s="23"/>
      <c r="Q24" s="23"/>
      <c r="R24" s="23"/>
      <c r="S24" s="23"/>
      <c r="T24" s="23"/>
      <c r="U24" s="23"/>
      <c r="V24" s="23"/>
      <c r="W24" s="14"/>
      <c r="X24" s="14"/>
      <c r="Y24" s="14"/>
      <c r="Z24" s="14"/>
      <c r="AA24" s="14"/>
      <c r="AB24" s="14"/>
      <c r="AC24" s="14"/>
      <c r="AD24" s="14"/>
      <c r="AE24" s="14"/>
      <c r="AF24" s="14"/>
    </row>
    <row r="25" spans="2:32" ht="34.200000000000003" customHeight="1" x14ac:dyDescent="0.3">
      <c r="B25" s="10"/>
      <c r="C25" s="18" t="s">
        <v>25</v>
      </c>
      <c r="E25" s="15"/>
      <c r="F25" s="19">
        <v>1000</v>
      </c>
      <c r="G25" s="19">
        <v>1720</v>
      </c>
      <c r="H25" s="19">
        <v>2560</v>
      </c>
      <c r="I25" s="19">
        <v>3730</v>
      </c>
      <c r="J25" s="19">
        <v>3730</v>
      </c>
      <c r="L25" s="17"/>
      <c r="M25" s="27"/>
      <c r="N25" s="14"/>
      <c r="O25" s="14"/>
      <c r="P25" s="14"/>
      <c r="Q25" s="14"/>
      <c r="R25" s="14"/>
      <c r="S25" s="14"/>
      <c r="T25" s="14"/>
      <c r="U25" s="14"/>
      <c r="V25" s="14"/>
      <c r="W25" s="14"/>
      <c r="X25" s="14"/>
      <c r="Y25" s="14"/>
      <c r="Z25" s="14"/>
      <c r="AA25" s="14"/>
      <c r="AB25" s="14"/>
      <c r="AC25" s="14"/>
      <c r="AD25" s="14"/>
      <c r="AE25" s="14"/>
      <c r="AF25" s="14"/>
    </row>
    <row r="26" spans="2:32" ht="34.200000000000003" customHeight="1" x14ac:dyDescent="0.3">
      <c r="B26" s="10"/>
      <c r="C26" s="18" t="s">
        <v>9</v>
      </c>
      <c r="E26" s="15"/>
      <c r="F26" s="19">
        <v>22</v>
      </c>
      <c r="G26" s="19">
        <v>37.840000000000003</v>
      </c>
      <c r="H26" s="19">
        <v>56.320000000000007</v>
      </c>
      <c r="I26" s="19">
        <v>82.06</v>
      </c>
      <c r="J26" s="19">
        <v>82.06</v>
      </c>
      <c r="M26" s="27"/>
      <c r="N26" s="14"/>
      <c r="O26" s="14"/>
      <c r="P26" s="14"/>
      <c r="Q26" s="14"/>
      <c r="R26" s="14"/>
      <c r="S26" s="14"/>
      <c r="T26" s="14"/>
      <c r="U26" s="14"/>
      <c r="V26" s="14"/>
      <c r="W26" s="14"/>
      <c r="X26" s="14"/>
      <c r="Y26" s="14"/>
      <c r="Z26" s="14"/>
      <c r="AA26" s="14"/>
      <c r="AB26" s="14"/>
      <c r="AC26" s="14"/>
      <c r="AD26" s="14"/>
      <c r="AE26" s="14"/>
      <c r="AF26" s="14"/>
    </row>
    <row r="27" spans="2:32" ht="34.200000000000003" customHeight="1" x14ac:dyDescent="0.3">
      <c r="B27" s="10"/>
      <c r="C27" s="18" t="s">
        <v>26</v>
      </c>
      <c r="E27" s="15"/>
      <c r="F27" s="19">
        <v>250</v>
      </c>
      <c r="G27" s="19">
        <v>430</v>
      </c>
      <c r="H27" s="19">
        <v>640</v>
      </c>
      <c r="I27" s="19">
        <v>932.5</v>
      </c>
      <c r="J27" s="19">
        <v>932.5</v>
      </c>
      <c r="M27" s="28"/>
      <c r="N27" s="28"/>
      <c r="O27" s="28"/>
      <c r="P27" s="28"/>
      <c r="Q27" s="28"/>
      <c r="R27" s="28"/>
      <c r="S27" s="28"/>
      <c r="T27" s="28"/>
      <c r="U27" s="28"/>
      <c r="V27" s="28"/>
      <c r="W27" s="12"/>
      <c r="X27" s="12"/>
      <c r="Y27" s="12"/>
      <c r="Z27" s="12"/>
      <c r="AA27" s="12"/>
      <c r="AB27" s="12"/>
    </row>
    <row r="28" spans="2:32" ht="34.200000000000003" customHeight="1" x14ac:dyDescent="0.3">
      <c r="B28" s="10"/>
      <c r="C28" s="18"/>
      <c r="E28" s="15"/>
      <c r="F28" s="19"/>
      <c r="G28" s="19"/>
      <c r="H28" s="19"/>
      <c r="I28" s="19"/>
      <c r="J28" s="19"/>
      <c r="M28" s="28"/>
      <c r="N28" s="28"/>
      <c r="O28" s="28"/>
      <c r="P28" s="28"/>
      <c r="Q28" s="28"/>
      <c r="R28" s="28"/>
      <c r="S28" s="28"/>
      <c r="T28" s="28"/>
      <c r="U28" s="28"/>
      <c r="V28" s="28"/>
      <c r="W28" s="12"/>
      <c r="X28" s="12"/>
      <c r="Y28" s="12"/>
      <c r="Z28" s="12"/>
      <c r="AA28" s="12"/>
      <c r="AB28" s="12"/>
    </row>
    <row r="29" spans="2:32" ht="34.200000000000003" customHeight="1" x14ac:dyDescent="0.3">
      <c r="B29" s="10"/>
      <c r="C29" s="18" t="s">
        <v>23</v>
      </c>
      <c r="E29" s="15"/>
      <c r="F29" s="19">
        <v>664547</v>
      </c>
      <c r="G29" s="19">
        <v>1143020.8399999999</v>
      </c>
      <c r="H29" s="19">
        <v>1701240.3199999998</v>
      </c>
      <c r="I29" s="19">
        <v>2478760.3099999996</v>
      </c>
      <c r="J29" s="19">
        <v>2478760.3099999996</v>
      </c>
      <c r="M29" s="29"/>
      <c r="N29" s="29"/>
      <c r="O29" s="29"/>
      <c r="P29" s="29"/>
      <c r="Q29" s="29"/>
      <c r="R29" s="29"/>
      <c r="S29" s="29"/>
      <c r="T29" s="29"/>
      <c r="U29" s="29"/>
      <c r="V29" s="29"/>
    </row>
    <row r="30" spans="2:32" ht="14.4" x14ac:dyDescent="0.3">
      <c r="E30" s="30"/>
      <c r="F30" s="30"/>
      <c r="G30" s="30"/>
      <c r="H30" s="30"/>
      <c r="I30" s="30"/>
      <c r="J30" s="30"/>
      <c r="K30" s="31"/>
      <c r="M30" s="29"/>
      <c r="N30" s="29"/>
      <c r="O30" s="29"/>
      <c r="P30" s="29"/>
      <c r="Q30" s="29"/>
      <c r="R30" s="29"/>
      <c r="S30" s="29"/>
      <c r="T30" s="29"/>
      <c r="U30" s="29"/>
      <c r="V30" s="29"/>
    </row>
    <row r="31" spans="2:32" ht="14.4" x14ac:dyDescent="0.3">
      <c r="E31" s="30"/>
      <c r="F31" s="32"/>
      <c r="G31" s="32"/>
      <c r="H31" s="32"/>
      <c r="I31" s="32"/>
      <c r="J31" s="32"/>
      <c r="K31" s="31"/>
      <c r="M31" s="29"/>
      <c r="N31" s="29"/>
      <c r="O31" s="29"/>
      <c r="P31" s="29"/>
      <c r="Q31" s="29"/>
      <c r="R31" s="29"/>
      <c r="S31" s="29"/>
      <c r="T31" s="29"/>
      <c r="U31" s="29"/>
      <c r="V31" s="29"/>
    </row>
    <row r="32" spans="2:32" ht="14.4" x14ac:dyDescent="0.3">
      <c r="F32" s="33"/>
      <c r="G32" s="33"/>
      <c r="H32" s="33"/>
      <c r="I32" s="33"/>
      <c r="J32" s="33"/>
      <c r="M32" s="29"/>
      <c r="N32" s="29"/>
      <c r="O32" s="29"/>
      <c r="P32" s="29"/>
      <c r="Q32" s="29"/>
      <c r="R32" s="29"/>
      <c r="S32" s="29"/>
      <c r="T32" s="29"/>
      <c r="U32" s="29"/>
      <c r="V32" s="29"/>
    </row>
    <row r="33" spans="1:22" ht="14.4" x14ac:dyDescent="0.3">
      <c r="F33" s="33"/>
      <c r="G33" s="33"/>
      <c r="H33" s="33"/>
      <c r="I33" s="33"/>
      <c r="J33" s="33"/>
      <c r="M33" s="29"/>
      <c r="N33" s="29"/>
      <c r="O33" s="29"/>
      <c r="P33" s="29"/>
      <c r="Q33" s="29"/>
      <c r="R33" s="29"/>
      <c r="S33" s="29"/>
      <c r="T33" s="29"/>
      <c r="U33" s="29"/>
      <c r="V33" s="29"/>
    </row>
    <row r="34" spans="1:22" ht="25.8" x14ac:dyDescent="0.5">
      <c r="A34" s="3" t="s">
        <v>3</v>
      </c>
      <c r="M34" s="29"/>
      <c r="N34" s="29"/>
      <c r="O34" s="29"/>
      <c r="P34" s="29"/>
      <c r="Q34" s="29"/>
      <c r="R34" s="29"/>
      <c r="S34" s="29"/>
      <c r="T34" s="29"/>
      <c r="U34" s="29"/>
      <c r="V34" s="29"/>
    </row>
    <row r="35" spans="1:22" ht="15.75" customHeight="1" x14ac:dyDescent="0.3">
      <c r="A35" s="34"/>
      <c r="B35" s="34"/>
      <c r="N35" s="29"/>
    </row>
    <row r="36" spans="1:22" ht="63.75" customHeight="1" x14ac:dyDescent="0.3">
      <c r="A36" s="34"/>
      <c r="B36" s="35" t="s">
        <v>10</v>
      </c>
      <c r="D36" s="18" t="s">
        <v>65</v>
      </c>
      <c r="E36" s="18" t="s">
        <v>95</v>
      </c>
      <c r="M36" s="36"/>
    </row>
    <row r="37" spans="1:22" ht="15.75" customHeight="1" x14ac:dyDescent="0.3">
      <c r="A37" s="34"/>
      <c r="B37" s="34"/>
      <c r="C37" s="5" t="s">
        <v>72</v>
      </c>
    </row>
    <row r="38" spans="1:22" ht="15.75" customHeight="1" x14ac:dyDescent="0.3">
      <c r="A38" s="34"/>
      <c r="B38" s="34"/>
      <c r="C38" s="37" t="s">
        <v>11</v>
      </c>
      <c r="D38" s="1">
        <v>0</v>
      </c>
      <c r="E38" s="1">
        <v>0</v>
      </c>
      <c r="F38" s="38">
        <f>+($D$38+$E38)*1000000</f>
        <v>0</v>
      </c>
      <c r="G38" s="38">
        <f t="shared" ref="G38:J38" si="0">+($D$38+$E38)*1000000</f>
        <v>0</v>
      </c>
      <c r="H38" s="38">
        <f t="shared" si="0"/>
        <v>0</v>
      </c>
      <c r="I38" s="38">
        <f t="shared" si="0"/>
        <v>0</v>
      </c>
      <c r="J38" s="38">
        <f t="shared" si="0"/>
        <v>0</v>
      </c>
      <c r="M38" s="29"/>
    </row>
    <row r="39" spans="1:22" ht="15.75" customHeight="1" x14ac:dyDescent="0.3">
      <c r="C39" s="37" t="s">
        <v>12</v>
      </c>
      <c r="D39" s="1">
        <v>0</v>
      </c>
      <c r="E39" s="1">
        <v>0</v>
      </c>
      <c r="F39" s="38">
        <f>(+$D$39+$E$39)*1000000</f>
        <v>0</v>
      </c>
      <c r="G39" s="38">
        <f t="shared" ref="G39:J39" si="1">(+$D$39+$E$39)*1000000</f>
        <v>0</v>
      </c>
      <c r="H39" s="38">
        <f t="shared" si="1"/>
        <v>0</v>
      </c>
      <c r="I39" s="38">
        <f t="shared" si="1"/>
        <v>0</v>
      </c>
      <c r="J39" s="38">
        <f t="shared" si="1"/>
        <v>0</v>
      </c>
    </row>
    <row r="40" spans="1:22" ht="15.75" customHeight="1" x14ac:dyDescent="0.3">
      <c r="C40" s="37" t="s">
        <v>14</v>
      </c>
      <c r="D40" s="1">
        <v>0</v>
      </c>
      <c r="E40" s="1">
        <v>0</v>
      </c>
      <c r="F40" s="38">
        <f>+(F12-2000000)*(D40+E40)</f>
        <v>0</v>
      </c>
      <c r="G40" s="38">
        <f>+($D$40+$E$40)*1000000</f>
        <v>0</v>
      </c>
      <c r="H40" s="38">
        <f t="shared" ref="H40:J40" si="2">+($D$40+$E$40)*1000000</f>
        <v>0</v>
      </c>
      <c r="I40" s="38">
        <f t="shared" si="2"/>
        <v>0</v>
      </c>
      <c r="J40" s="38">
        <f t="shared" si="2"/>
        <v>0</v>
      </c>
      <c r="M40" s="36"/>
    </row>
    <row r="41" spans="1:22" ht="15.75" customHeight="1" x14ac:dyDescent="0.3">
      <c r="C41" s="37" t="s">
        <v>15</v>
      </c>
      <c r="D41" s="1">
        <v>0</v>
      </c>
      <c r="E41" s="1">
        <v>0</v>
      </c>
      <c r="F41" s="38"/>
      <c r="G41" s="38">
        <f>+(G12-3000000)*(D41+E41)</f>
        <v>0</v>
      </c>
      <c r="H41" s="38">
        <f>+($D$41+$E$41)*1000000</f>
        <v>0</v>
      </c>
      <c r="I41" s="38">
        <f t="shared" ref="I41:J41" si="3">+($D$41+$E$41)*1000000</f>
        <v>0</v>
      </c>
      <c r="J41" s="38">
        <f t="shared" si="3"/>
        <v>0</v>
      </c>
      <c r="M41" s="39"/>
    </row>
    <row r="42" spans="1:22" ht="15.75" customHeight="1" x14ac:dyDescent="0.3">
      <c r="C42" s="37" t="s">
        <v>16</v>
      </c>
      <c r="D42" s="1">
        <v>0</v>
      </c>
      <c r="E42" s="1">
        <v>0</v>
      </c>
      <c r="F42" s="38"/>
      <c r="G42" s="38"/>
      <c r="H42" s="38">
        <f>+($D$42+$E$42)*1000000</f>
        <v>0</v>
      </c>
      <c r="I42" s="38">
        <f t="shared" ref="I42:J42" si="4">+($D$42+$E$42)*1000000</f>
        <v>0</v>
      </c>
      <c r="J42" s="38">
        <f t="shared" si="4"/>
        <v>0</v>
      </c>
    </row>
    <row r="43" spans="1:22" ht="15.75" customHeight="1" x14ac:dyDescent="0.3">
      <c r="C43" s="37" t="s">
        <v>17</v>
      </c>
      <c r="D43" s="1">
        <v>0</v>
      </c>
      <c r="E43" s="1">
        <v>0</v>
      </c>
      <c r="F43" s="38"/>
      <c r="G43" s="38"/>
      <c r="H43" s="38">
        <f>+(H12-5000000)*(D43+E43)</f>
        <v>0</v>
      </c>
      <c r="I43" s="38">
        <f>+($D$43+$E43)*1000000</f>
        <v>0</v>
      </c>
      <c r="J43" s="38">
        <f>+($D$43+$E43)*1000000</f>
        <v>0</v>
      </c>
      <c r="M43" s="36"/>
    </row>
    <row r="44" spans="1:22" ht="15.75" customHeight="1" x14ac:dyDescent="0.3">
      <c r="C44" s="37" t="s">
        <v>18</v>
      </c>
      <c r="D44" s="1">
        <v>0</v>
      </c>
      <c r="E44" s="1">
        <v>0</v>
      </c>
      <c r="F44" s="38"/>
      <c r="G44" s="38"/>
      <c r="H44" s="38"/>
      <c r="I44" s="38">
        <f>+($D$44+$E$44)*1000000</f>
        <v>0</v>
      </c>
      <c r="J44" s="38">
        <f>+($D$44+$E$44)*1000000</f>
        <v>0</v>
      </c>
    </row>
    <row r="45" spans="1:22" ht="15.75" customHeight="1" x14ac:dyDescent="0.3">
      <c r="C45" s="37" t="s">
        <v>19</v>
      </c>
      <c r="D45" s="1">
        <v>0</v>
      </c>
      <c r="E45" s="1">
        <v>0</v>
      </c>
      <c r="F45" s="38"/>
      <c r="G45" s="38"/>
      <c r="H45" s="38"/>
      <c r="I45" s="38">
        <f>+($D$45+$E$45)*1000000</f>
        <v>0</v>
      </c>
      <c r="J45" s="38">
        <f>+($D$45+$E$45)*1000000</f>
        <v>0</v>
      </c>
    </row>
    <row r="46" spans="1:22" ht="15.75" customHeight="1" x14ac:dyDescent="0.3">
      <c r="C46" s="37" t="s">
        <v>20</v>
      </c>
      <c r="D46" s="1">
        <v>0</v>
      </c>
      <c r="E46" s="1">
        <v>0</v>
      </c>
      <c r="F46" s="38"/>
      <c r="G46" s="38"/>
      <c r="H46" s="38"/>
      <c r="I46" s="38">
        <f>+(I12-8000000)*(D46+E46)</f>
        <v>0</v>
      </c>
      <c r="J46" s="38">
        <f>+(J12-8000000)*(D46+E46)</f>
        <v>0</v>
      </c>
    </row>
    <row r="47" spans="1:22" ht="15.75" customHeight="1" x14ac:dyDescent="0.3">
      <c r="C47" s="37" t="s">
        <v>21</v>
      </c>
      <c r="D47" s="1">
        <v>0</v>
      </c>
      <c r="E47" s="1">
        <v>0</v>
      </c>
      <c r="F47" s="38"/>
      <c r="G47" s="38"/>
      <c r="H47" s="38"/>
      <c r="I47" s="38"/>
      <c r="J47" s="38"/>
    </row>
    <row r="48" spans="1:22" ht="15.75" customHeight="1" x14ac:dyDescent="0.3">
      <c r="C48" s="37" t="s">
        <v>13</v>
      </c>
      <c r="D48" s="1">
        <v>0</v>
      </c>
      <c r="E48" s="1">
        <v>0</v>
      </c>
      <c r="F48" s="38"/>
      <c r="G48" s="38"/>
      <c r="H48" s="38"/>
      <c r="I48" s="38"/>
      <c r="J48" s="38"/>
    </row>
    <row r="49" spans="1:10" ht="15.75" customHeight="1" x14ac:dyDescent="0.3">
      <c r="A49" s="34"/>
      <c r="B49" s="34"/>
      <c r="C49" s="5" t="s">
        <v>73</v>
      </c>
      <c r="D49" s="49"/>
      <c r="E49" s="50"/>
    </row>
    <row r="50" spans="1:10" ht="15.75" customHeight="1" x14ac:dyDescent="0.3">
      <c r="A50" s="34"/>
      <c r="B50" s="34"/>
      <c r="C50" s="37" t="s">
        <v>11</v>
      </c>
      <c r="D50" s="1">
        <v>0</v>
      </c>
      <c r="E50" s="1">
        <v>0</v>
      </c>
      <c r="F50" s="38">
        <f>+($D$50+$E$50)*1000000</f>
        <v>0</v>
      </c>
      <c r="G50" s="38">
        <f t="shared" ref="G50:J50" si="5">+($D$50+$E$50)*1000000</f>
        <v>0</v>
      </c>
      <c r="H50" s="38">
        <f t="shared" si="5"/>
        <v>0</v>
      </c>
      <c r="I50" s="38">
        <f t="shared" si="5"/>
        <v>0</v>
      </c>
      <c r="J50" s="38">
        <f t="shared" si="5"/>
        <v>0</v>
      </c>
    </row>
    <row r="51" spans="1:10" ht="15.75" customHeight="1" x14ac:dyDescent="0.3">
      <c r="C51" s="37" t="s">
        <v>12</v>
      </c>
      <c r="D51" s="1">
        <v>0</v>
      </c>
      <c r="E51" s="1">
        <v>0</v>
      </c>
      <c r="F51" s="38">
        <f>+($D$51+$E$51)*1000000</f>
        <v>0</v>
      </c>
      <c r="G51" s="38">
        <f t="shared" ref="G51:J51" si="6">+($D$51+$E$51)*1000000</f>
        <v>0</v>
      </c>
      <c r="H51" s="38">
        <f t="shared" si="6"/>
        <v>0</v>
      </c>
      <c r="I51" s="38">
        <f t="shared" si="6"/>
        <v>0</v>
      </c>
      <c r="J51" s="38">
        <f t="shared" si="6"/>
        <v>0</v>
      </c>
    </row>
    <row r="52" spans="1:10" ht="15.75" customHeight="1" x14ac:dyDescent="0.3">
      <c r="C52" s="37" t="s">
        <v>14</v>
      </c>
      <c r="D52" s="1">
        <v>0</v>
      </c>
      <c r="E52" s="1">
        <v>0</v>
      </c>
      <c r="F52" s="38">
        <f>+(F13-2000000)*(D52+E52)</f>
        <v>0</v>
      </c>
      <c r="G52" s="38">
        <f>+($D$52+$E$52)*1000000</f>
        <v>0</v>
      </c>
      <c r="H52" s="38">
        <f t="shared" ref="H52:J52" si="7">+($D$52+$E$52)*1000000</f>
        <v>0</v>
      </c>
      <c r="I52" s="38">
        <f t="shared" si="7"/>
        <v>0</v>
      </c>
      <c r="J52" s="38">
        <f t="shared" si="7"/>
        <v>0</v>
      </c>
    </row>
    <row r="53" spans="1:10" ht="15.75" customHeight="1" x14ac:dyDescent="0.3">
      <c r="C53" s="37" t="s">
        <v>15</v>
      </c>
      <c r="D53" s="1">
        <v>0</v>
      </c>
      <c r="E53" s="1">
        <v>0</v>
      </c>
      <c r="F53" s="38"/>
      <c r="G53" s="38">
        <f>+($D$53+$E$53)*1000000</f>
        <v>0</v>
      </c>
      <c r="H53" s="38">
        <f t="shared" ref="H53:J53" si="8">+($D$53+$E$53)*1000000</f>
        <v>0</v>
      </c>
      <c r="I53" s="38">
        <f t="shared" si="8"/>
        <v>0</v>
      </c>
      <c r="J53" s="38">
        <f t="shared" si="8"/>
        <v>0</v>
      </c>
    </row>
    <row r="54" spans="1:10" ht="15.75" customHeight="1" x14ac:dyDescent="0.3">
      <c r="C54" s="37" t="s">
        <v>16</v>
      </c>
      <c r="D54" s="1">
        <v>0</v>
      </c>
      <c r="E54" s="1">
        <v>0</v>
      </c>
      <c r="F54" s="38"/>
      <c r="G54" s="38">
        <f>+(G13-4000000)*(D54+E54)</f>
        <v>0</v>
      </c>
      <c r="H54" s="38">
        <f>+($D$54+$E$54)*1000000</f>
        <v>0</v>
      </c>
      <c r="I54" s="38">
        <f>+($D$54+$E$54)*1000000</f>
        <v>0</v>
      </c>
      <c r="J54" s="38">
        <f t="shared" ref="J54" si="9">+($D$54+$E$54)*1000000</f>
        <v>0</v>
      </c>
    </row>
    <row r="55" spans="1:10" ht="15.75" customHeight="1" x14ac:dyDescent="0.3">
      <c r="C55" s="37" t="s">
        <v>17</v>
      </c>
      <c r="D55" s="1">
        <v>0</v>
      </c>
      <c r="E55" s="1">
        <v>0</v>
      </c>
      <c r="F55" s="38"/>
      <c r="G55" s="38"/>
      <c r="H55" s="38">
        <f>+($D$55+$E$55)*1000000</f>
        <v>0</v>
      </c>
      <c r="I55" s="38">
        <f t="shared" ref="I55:J55" si="10">+($D$55+$E$55)*1000000</f>
        <v>0</v>
      </c>
      <c r="J55" s="38">
        <f t="shared" si="10"/>
        <v>0</v>
      </c>
    </row>
    <row r="56" spans="1:10" ht="15.75" customHeight="1" x14ac:dyDescent="0.3">
      <c r="C56" s="37" t="s">
        <v>18</v>
      </c>
      <c r="D56" s="1">
        <v>0</v>
      </c>
      <c r="E56" s="1">
        <v>0</v>
      </c>
      <c r="F56" s="38"/>
      <c r="G56" s="38"/>
      <c r="H56" s="38">
        <f>+(H13-6000000)*(D56+E56)</f>
        <v>0</v>
      </c>
      <c r="I56" s="38">
        <f>+($D$56+$E$56)*1000000</f>
        <v>0</v>
      </c>
      <c r="J56" s="38">
        <f>+($D$56+$E$56)*1000000</f>
        <v>0</v>
      </c>
    </row>
    <row r="57" spans="1:10" ht="15.75" customHeight="1" x14ac:dyDescent="0.3">
      <c r="C57" s="37" t="s">
        <v>19</v>
      </c>
      <c r="D57" s="1">
        <v>0</v>
      </c>
      <c r="E57" s="1">
        <v>0</v>
      </c>
      <c r="F57" s="38"/>
      <c r="G57" s="38"/>
      <c r="H57" s="38"/>
      <c r="I57" s="38">
        <f>+($D$57+$E$57)*1000000</f>
        <v>0</v>
      </c>
      <c r="J57" s="38">
        <f>+($D$57+$E$57)*1000000</f>
        <v>0</v>
      </c>
    </row>
    <row r="58" spans="1:10" ht="15.75" customHeight="1" x14ac:dyDescent="0.3">
      <c r="C58" s="37" t="s">
        <v>20</v>
      </c>
      <c r="D58" s="1">
        <v>0</v>
      </c>
      <c r="E58" s="1">
        <v>0</v>
      </c>
      <c r="F58" s="38"/>
      <c r="G58" s="38"/>
      <c r="H58" s="38"/>
      <c r="I58" s="38">
        <f>+($D$58+$E$58)*1000000</f>
        <v>0</v>
      </c>
      <c r="J58" s="38">
        <f>+($D$58+$E$58)*1000000</f>
        <v>0</v>
      </c>
    </row>
    <row r="59" spans="1:10" ht="15.75" customHeight="1" x14ac:dyDescent="0.3">
      <c r="C59" s="37" t="s">
        <v>21</v>
      </c>
      <c r="D59" s="1">
        <v>0</v>
      </c>
      <c r="E59" s="1">
        <v>0</v>
      </c>
      <c r="F59" s="38"/>
      <c r="G59" s="38"/>
      <c r="H59" s="38"/>
      <c r="I59" s="38">
        <f>+(I13-9000000)*(D59+E59)</f>
        <v>0</v>
      </c>
      <c r="J59" s="38">
        <f>+(J13-9000000)*(D59+E59)</f>
        <v>0</v>
      </c>
    </row>
    <row r="60" spans="1:10" ht="15.75" customHeight="1" x14ac:dyDescent="0.3">
      <c r="C60" s="37" t="s">
        <v>24</v>
      </c>
      <c r="D60" s="1">
        <v>0</v>
      </c>
      <c r="E60" s="1">
        <v>0</v>
      </c>
      <c r="F60" s="38"/>
      <c r="G60" s="38"/>
      <c r="H60" s="38"/>
      <c r="I60" s="38"/>
      <c r="J60" s="38"/>
    </row>
    <row r="61" spans="1:10" ht="15.75" customHeight="1" x14ac:dyDescent="0.3">
      <c r="C61" s="37" t="s">
        <v>58</v>
      </c>
      <c r="D61" s="1">
        <v>0</v>
      </c>
      <c r="E61" s="1">
        <v>0</v>
      </c>
      <c r="F61" s="38"/>
      <c r="G61" s="38"/>
      <c r="H61" s="38"/>
      <c r="I61" s="38"/>
      <c r="J61" s="38"/>
    </row>
    <row r="62" spans="1:10" ht="15.75" customHeight="1" x14ac:dyDescent="0.3">
      <c r="C62" s="5" t="s">
        <v>74</v>
      </c>
      <c r="D62" s="1">
        <v>0</v>
      </c>
      <c r="E62" s="1">
        <v>0</v>
      </c>
      <c r="F62" s="38">
        <f>+($D62+$E$62)*F14</f>
        <v>0</v>
      </c>
      <c r="G62" s="38">
        <f t="shared" ref="G62:J62" si="11">+($D62+$E$62)*G14</f>
        <v>0</v>
      </c>
      <c r="H62" s="38">
        <f t="shared" si="11"/>
        <v>0</v>
      </c>
      <c r="I62" s="38">
        <f t="shared" si="11"/>
        <v>0</v>
      </c>
      <c r="J62" s="38">
        <f t="shared" si="11"/>
        <v>0</v>
      </c>
    </row>
    <row r="63" spans="1:10" ht="15.75" customHeight="1" x14ac:dyDescent="0.3">
      <c r="C63" s="37"/>
      <c r="D63" s="2"/>
      <c r="E63" s="2"/>
      <c r="F63" s="41"/>
      <c r="G63" s="41"/>
      <c r="H63" s="41"/>
      <c r="I63" s="41"/>
      <c r="J63" s="41"/>
    </row>
    <row r="64" spans="1:10" ht="15.75" customHeight="1" x14ac:dyDescent="0.3">
      <c r="A64" s="34"/>
      <c r="B64" s="34"/>
      <c r="C64" s="5" t="s">
        <v>28</v>
      </c>
      <c r="D64" s="49"/>
      <c r="E64" s="50"/>
    </row>
    <row r="65" spans="1:10" ht="15.75" customHeight="1" x14ac:dyDescent="0.3">
      <c r="A65" s="34"/>
      <c r="B65" s="34"/>
      <c r="C65" s="37" t="s">
        <v>29</v>
      </c>
      <c r="D65" s="1">
        <v>0</v>
      </c>
      <c r="E65" s="1">
        <v>0</v>
      </c>
      <c r="F65" s="38">
        <f>+($D$65+$E$65)*200000</f>
        <v>0</v>
      </c>
      <c r="G65" s="38">
        <f t="shared" ref="G65:J65" si="12">+($D$65+$E$65)*200000</f>
        <v>0</v>
      </c>
      <c r="H65" s="38">
        <f t="shared" si="12"/>
        <v>0</v>
      </c>
      <c r="I65" s="38">
        <f t="shared" si="12"/>
        <v>0</v>
      </c>
      <c r="J65" s="38">
        <f t="shared" si="12"/>
        <v>0</v>
      </c>
    </row>
    <row r="66" spans="1:10" ht="15.75" customHeight="1" x14ac:dyDescent="0.3">
      <c r="C66" s="37" t="s">
        <v>42</v>
      </c>
      <c r="D66" s="1">
        <v>0</v>
      </c>
      <c r="E66" s="1">
        <v>0</v>
      </c>
      <c r="F66" s="38">
        <f>+(D66+E66)*(F15-200000)</f>
        <v>0</v>
      </c>
      <c r="G66" s="38">
        <f>+($D$66+$E$66)*150000</f>
        <v>0</v>
      </c>
      <c r="H66" s="38">
        <f t="shared" ref="H66:J66" si="13">+($D$66+$E$66)*150000</f>
        <v>0</v>
      </c>
      <c r="I66" s="38">
        <f t="shared" si="13"/>
        <v>0</v>
      </c>
      <c r="J66" s="38">
        <f t="shared" si="13"/>
        <v>0</v>
      </c>
    </row>
    <row r="67" spans="1:10" ht="15.75" customHeight="1" x14ac:dyDescent="0.3">
      <c r="C67" s="37" t="s">
        <v>43</v>
      </c>
      <c r="D67" s="1">
        <v>0</v>
      </c>
      <c r="E67" s="1">
        <v>0</v>
      </c>
      <c r="F67" s="38"/>
      <c r="G67" s="38">
        <f>+($D$67+$E$67)*150000</f>
        <v>0</v>
      </c>
      <c r="H67" s="38">
        <f t="shared" ref="H67:J67" si="14">+($D$67+$E$67)*150000</f>
        <v>0</v>
      </c>
      <c r="I67" s="38">
        <f t="shared" si="14"/>
        <v>0</v>
      </c>
      <c r="J67" s="38">
        <f t="shared" si="14"/>
        <v>0</v>
      </c>
    </row>
    <row r="68" spans="1:10" ht="15.75" customHeight="1" x14ac:dyDescent="0.3">
      <c r="C68" s="37" t="s">
        <v>44</v>
      </c>
      <c r="D68" s="1">
        <v>0</v>
      </c>
      <c r="E68" s="1">
        <v>0</v>
      </c>
      <c r="F68" s="38"/>
      <c r="G68" s="38">
        <f>+(G15-500000)*(D68+E68)</f>
        <v>0</v>
      </c>
      <c r="H68" s="38">
        <f>+($D$68+$E$68)*150000</f>
        <v>0</v>
      </c>
      <c r="I68" s="38">
        <f>+($D$68+$E$68)*150000</f>
        <v>0</v>
      </c>
      <c r="J68" s="38">
        <f>+($D$68+$E$68)*150000</f>
        <v>0</v>
      </c>
    </row>
    <row r="69" spans="1:10" ht="15.75" customHeight="1" x14ac:dyDescent="0.3">
      <c r="C69" s="37" t="s">
        <v>45</v>
      </c>
      <c r="D69" s="1">
        <v>0</v>
      </c>
      <c r="E69" s="1">
        <v>0</v>
      </c>
      <c r="F69" s="38"/>
      <c r="G69" s="38"/>
      <c r="H69" s="38">
        <f>+($D$69+$E$69)*150000</f>
        <v>0</v>
      </c>
      <c r="I69" s="38">
        <f t="shared" ref="I69:J69" si="15">+($D$69+$E$69)*150000</f>
        <v>0</v>
      </c>
      <c r="J69" s="38">
        <f t="shared" si="15"/>
        <v>0</v>
      </c>
    </row>
    <row r="70" spans="1:10" ht="15.75" customHeight="1" x14ac:dyDescent="0.3">
      <c r="C70" s="37" t="s">
        <v>46</v>
      </c>
      <c r="D70" s="1">
        <v>0</v>
      </c>
      <c r="E70" s="1">
        <v>0</v>
      </c>
      <c r="F70" s="38"/>
      <c r="G70" s="38"/>
      <c r="H70" s="38">
        <f>+(H15-800000)*(D70+E70)</f>
        <v>0</v>
      </c>
      <c r="I70" s="38">
        <f>+($D$70+$E$70)*150000</f>
        <v>0</v>
      </c>
      <c r="J70" s="38">
        <f>+($D$70+$E$70)*150000</f>
        <v>0</v>
      </c>
    </row>
    <row r="71" spans="1:10" ht="15.75" customHeight="1" x14ac:dyDescent="0.3">
      <c r="C71" s="37" t="s">
        <v>47</v>
      </c>
      <c r="D71" s="1">
        <v>0</v>
      </c>
      <c r="E71" s="1">
        <v>0</v>
      </c>
      <c r="F71" s="38"/>
      <c r="G71" s="38"/>
      <c r="H71" s="38"/>
      <c r="I71" s="38">
        <f>+($D$71+$E$71)*150000</f>
        <v>0</v>
      </c>
      <c r="J71" s="38">
        <f>+($D$71+$E$71)*150000</f>
        <v>0</v>
      </c>
    </row>
    <row r="72" spans="1:10" ht="15.75" customHeight="1" x14ac:dyDescent="0.3">
      <c r="C72" s="37" t="s">
        <v>48</v>
      </c>
      <c r="D72" s="1">
        <v>0</v>
      </c>
      <c r="E72" s="1">
        <v>0</v>
      </c>
      <c r="F72" s="38"/>
      <c r="G72" s="38"/>
      <c r="H72" s="38"/>
      <c r="I72" s="38">
        <f>+(I15-1100000)*(D72+E72)</f>
        <v>0</v>
      </c>
      <c r="J72" s="38">
        <f>+(J15-1100000)*(D72+E72)</f>
        <v>0</v>
      </c>
    </row>
    <row r="73" spans="1:10" ht="15.75" customHeight="1" x14ac:dyDescent="0.3">
      <c r="C73" s="37" t="s">
        <v>49</v>
      </c>
      <c r="D73" s="1">
        <v>0</v>
      </c>
      <c r="E73" s="1">
        <v>0</v>
      </c>
      <c r="F73" s="38"/>
      <c r="G73" s="38"/>
      <c r="H73" s="38"/>
      <c r="I73" s="38"/>
      <c r="J73" s="38"/>
    </row>
    <row r="74" spans="1:10" ht="15.75" customHeight="1" x14ac:dyDescent="0.25">
      <c r="D74" s="49"/>
    </row>
    <row r="75" spans="1:10" ht="15.75" customHeight="1" x14ac:dyDescent="0.3">
      <c r="A75" s="34"/>
      <c r="B75" s="34"/>
      <c r="C75" s="5" t="s">
        <v>30</v>
      </c>
      <c r="D75" s="49"/>
    </row>
    <row r="76" spans="1:10" ht="15.75" customHeight="1" x14ac:dyDescent="0.3">
      <c r="A76" s="34"/>
      <c r="B76" s="34"/>
      <c r="C76" s="37" t="s">
        <v>11</v>
      </c>
      <c r="D76" s="1">
        <v>0</v>
      </c>
      <c r="F76" s="38">
        <f>+$D$76*1000000</f>
        <v>0</v>
      </c>
      <c r="G76" s="38">
        <f>+$D$76*1000000</f>
        <v>0</v>
      </c>
      <c r="H76" s="38">
        <f>+$D$76*1000000</f>
        <v>0</v>
      </c>
      <c r="I76" s="38">
        <f>+$D$76*1000000</f>
        <v>0</v>
      </c>
      <c r="J76" s="38">
        <f>+$D$76*1000000</f>
        <v>0</v>
      </c>
    </row>
    <row r="77" spans="1:10" ht="15.75" customHeight="1" x14ac:dyDescent="0.3">
      <c r="C77" s="37" t="s">
        <v>12</v>
      </c>
      <c r="D77" s="1">
        <v>0</v>
      </c>
      <c r="F77" s="38">
        <f t="shared" ref="F77" si="16">+$D$77*1000000</f>
        <v>0</v>
      </c>
      <c r="G77" s="38">
        <f>+$D$77*1000000</f>
        <v>0</v>
      </c>
      <c r="H77" s="38">
        <f t="shared" ref="H77:J77" si="17">+$D$77*1000000</f>
        <v>0</v>
      </c>
      <c r="I77" s="38">
        <f t="shared" si="17"/>
        <v>0</v>
      </c>
      <c r="J77" s="38">
        <f t="shared" si="17"/>
        <v>0</v>
      </c>
    </row>
    <row r="78" spans="1:10" ht="15.75" customHeight="1" x14ac:dyDescent="0.3">
      <c r="C78" s="37" t="s">
        <v>14</v>
      </c>
      <c r="D78" s="1">
        <v>0</v>
      </c>
      <c r="F78" s="38">
        <f t="shared" ref="F78:G78" si="18">+$D$78*1000000</f>
        <v>0</v>
      </c>
      <c r="G78" s="38">
        <f t="shared" si="18"/>
        <v>0</v>
      </c>
      <c r="H78" s="38">
        <f>+$D$78*1000000</f>
        <v>0</v>
      </c>
      <c r="I78" s="38">
        <f t="shared" ref="I78:J78" si="19">+$D$78*1000000</f>
        <v>0</v>
      </c>
      <c r="J78" s="38">
        <f t="shared" si="19"/>
        <v>0</v>
      </c>
    </row>
    <row r="79" spans="1:10" ht="15.75" customHeight="1" x14ac:dyDescent="0.3">
      <c r="C79" s="37" t="s">
        <v>94</v>
      </c>
      <c r="D79" s="1">
        <v>0</v>
      </c>
      <c r="F79" s="38">
        <f>+(F17-3000000)*D79</f>
        <v>0</v>
      </c>
      <c r="G79" s="38">
        <f t="shared" ref="G79" si="20">+$D$79*1000000</f>
        <v>0</v>
      </c>
      <c r="H79" s="38">
        <f>+$D$79*1000000</f>
        <v>0</v>
      </c>
      <c r="I79" s="38">
        <f t="shared" ref="I79:J79" si="21">+$D$79*1000000</f>
        <v>0</v>
      </c>
      <c r="J79" s="38">
        <f t="shared" si="21"/>
        <v>0</v>
      </c>
    </row>
    <row r="80" spans="1:10" ht="15.75" customHeight="1" x14ac:dyDescent="0.3">
      <c r="C80" s="37" t="s">
        <v>16</v>
      </c>
      <c r="D80" s="1">
        <v>0</v>
      </c>
      <c r="F80" s="38"/>
      <c r="G80" s="38">
        <f t="shared" ref="G80" si="22">+$D$80*1000000</f>
        <v>0</v>
      </c>
      <c r="H80" s="38">
        <f>+$D$80*1000000</f>
        <v>0</v>
      </c>
      <c r="I80" s="38">
        <f t="shared" ref="I80:J80" si="23">+$D$80*1000000</f>
        <v>0</v>
      </c>
      <c r="J80" s="38">
        <f t="shared" si="23"/>
        <v>0</v>
      </c>
    </row>
    <row r="81" spans="1:10" ht="15.75" customHeight="1" x14ac:dyDescent="0.3">
      <c r="C81" s="37" t="s">
        <v>17</v>
      </c>
      <c r="D81" s="1">
        <v>0</v>
      </c>
      <c r="F81" s="38"/>
      <c r="G81" s="38">
        <f>+(G17-5000000)*D81</f>
        <v>0</v>
      </c>
      <c r="H81" s="38">
        <f>+$D$81*1000000</f>
        <v>0</v>
      </c>
      <c r="I81" s="38">
        <f t="shared" ref="I81:J81" si="24">+$D$81*1000000</f>
        <v>0</v>
      </c>
      <c r="J81" s="38">
        <f t="shared" si="24"/>
        <v>0</v>
      </c>
    </row>
    <row r="82" spans="1:10" ht="15.75" customHeight="1" x14ac:dyDescent="0.3">
      <c r="C82" s="37" t="s">
        <v>18</v>
      </c>
      <c r="D82" s="1">
        <v>0</v>
      </c>
      <c r="F82" s="38"/>
      <c r="G82" s="38"/>
      <c r="H82" s="38">
        <f>+$D$82*1000000</f>
        <v>0</v>
      </c>
      <c r="I82" s="38">
        <f>+$D$82*1000000</f>
        <v>0</v>
      </c>
      <c r="J82" s="38">
        <f>+$D$82*1000000</f>
        <v>0</v>
      </c>
    </row>
    <row r="83" spans="1:10" ht="15.75" customHeight="1" x14ac:dyDescent="0.3">
      <c r="C83" s="37" t="s">
        <v>19</v>
      </c>
      <c r="D83" s="1">
        <v>0</v>
      </c>
      <c r="F83" s="38"/>
      <c r="G83" s="38"/>
      <c r="H83" s="38">
        <f t="shared" ref="H83" si="25">+$D$83*1000000</f>
        <v>0</v>
      </c>
      <c r="I83" s="38">
        <f>+$D$83*1000000</f>
        <v>0</v>
      </c>
      <c r="J83" s="38">
        <f t="shared" ref="J83" si="26">+$D$83*1000000</f>
        <v>0</v>
      </c>
    </row>
    <row r="84" spans="1:10" ht="15.75" customHeight="1" x14ac:dyDescent="0.3">
      <c r="C84" s="37" t="s">
        <v>20</v>
      </c>
      <c r="D84" s="1">
        <v>0</v>
      </c>
      <c r="F84" s="38"/>
      <c r="G84" s="38"/>
      <c r="H84" s="38">
        <f>+(H17-8000000)*D84</f>
        <v>0</v>
      </c>
      <c r="I84" s="38">
        <f>+$D$84*1000000</f>
        <v>0</v>
      </c>
      <c r="J84" s="38">
        <f>+$D$84*1000000</f>
        <v>0</v>
      </c>
    </row>
    <row r="85" spans="1:10" ht="15.75" customHeight="1" x14ac:dyDescent="0.3">
      <c r="C85" s="37" t="s">
        <v>21</v>
      </c>
      <c r="D85" s="1">
        <v>0</v>
      </c>
      <c r="F85" s="38"/>
      <c r="G85" s="38"/>
      <c r="H85" s="38"/>
      <c r="I85" s="38">
        <f>+$D$85*1000000</f>
        <v>0</v>
      </c>
      <c r="J85" s="38">
        <f>+$D$85*1000000</f>
        <v>0</v>
      </c>
    </row>
    <row r="86" spans="1:10" ht="15.75" customHeight="1" x14ac:dyDescent="0.3">
      <c r="C86" s="37" t="s">
        <v>24</v>
      </c>
      <c r="D86" s="1">
        <v>0</v>
      </c>
      <c r="F86" s="38"/>
      <c r="G86" s="38"/>
      <c r="H86" s="38"/>
      <c r="I86" s="38">
        <f>+$D$86*1000000</f>
        <v>0</v>
      </c>
      <c r="J86" s="38">
        <f>+$D$86*1000000</f>
        <v>0</v>
      </c>
    </row>
    <row r="87" spans="1:10" ht="15.75" customHeight="1" x14ac:dyDescent="0.3">
      <c r="C87" s="37" t="s">
        <v>77</v>
      </c>
      <c r="D87" s="1">
        <v>0</v>
      </c>
      <c r="F87" s="38"/>
      <c r="G87" s="38"/>
      <c r="H87" s="38"/>
      <c r="I87" s="38">
        <f>+$D$87*1000000</f>
        <v>0</v>
      </c>
      <c r="J87" s="38">
        <f>+$D$87*1000000</f>
        <v>0</v>
      </c>
    </row>
    <row r="88" spans="1:10" ht="15.75" customHeight="1" x14ac:dyDescent="0.3">
      <c r="C88" s="37" t="s">
        <v>78</v>
      </c>
      <c r="D88" s="1">
        <v>0</v>
      </c>
      <c r="F88" s="38"/>
      <c r="G88" s="38"/>
      <c r="H88" s="38"/>
      <c r="I88" s="38">
        <f>+(I17-12000000)*D88</f>
        <v>0</v>
      </c>
      <c r="J88" s="38">
        <f>+(J17-12000000)*D88</f>
        <v>0</v>
      </c>
    </row>
    <row r="89" spans="1:10" ht="15.75" customHeight="1" x14ac:dyDescent="0.3">
      <c r="C89" s="37" t="s">
        <v>79</v>
      </c>
      <c r="D89" s="1">
        <v>0</v>
      </c>
      <c r="F89" s="38"/>
      <c r="G89" s="38"/>
      <c r="H89" s="38"/>
      <c r="I89" s="38"/>
      <c r="J89" s="38"/>
    </row>
    <row r="90" spans="1:10" ht="15.75" customHeight="1" x14ac:dyDescent="0.3">
      <c r="C90" s="37" t="s">
        <v>80</v>
      </c>
      <c r="D90" s="1">
        <v>0</v>
      </c>
      <c r="F90" s="38"/>
      <c r="G90" s="38"/>
      <c r="H90" s="38"/>
      <c r="I90" s="38"/>
      <c r="J90" s="38"/>
    </row>
    <row r="91" spans="1:10" ht="15.75" customHeight="1" x14ac:dyDescent="0.3">
      <c r="A91" s="34"/>
      <c r="B91" s="34"/>
      <c r="C91" s="5" t="s">
        <v>57</v>
      </c>
      <c r="D91" s="49"/>
    </row>
    <row r="92" spans="1:10" ht="15.75" customHeight="1" x14ac:dyDescent="0.3">
      <c r="A92" s="34"/>
      <c r="B92" s="34"/>
      <c r="C92" s="37" t="s">
        <v>81</v>
      </c>
      <c r="D92" s="1">
        <v>0</v>
      </c>
      <c r="F92" s="38">
        <f>+$D$92*100000</f>
        <v>0</v>
      </c>
      <c r="G92" s="38">
        <f t="shared" ref="G92:J92" si="27">+$D$92*100000</f>
        <v>0</v>
      </c>
      <c r="H92" s="38">
        <f t="shared" si="27"/>
        <v>0</v>
      </c>
      <c r="I92" s="38">
        <f t="shared" si="27"/>
        <v>0</v>
      </c>
      <c r="J92" s="38">
        <f t="shared" si="27"/>
        <v>0</v>
      </c>
    </row>
    <row r="93" spans="1:10" ht="15.75" customHeight="1" x14ac:dyDescent="0.3">
      <c r="C93" s="37" t="s">
        <v>82</v>
      </c>
      <c r="D93" s="1">
        <v>0</v>
      </c>
      <c r="F93" s="38">
        <f>+(F18-100000)*D93</f>
        <v>0</v>
      </c>
      <c r="G93" s="38">
        <f>+$D$93*100000</f>
        <v>0</v>
      </c>
      <c r="H93" s="38">
        <f>+$D$93*100000</f>
        <v>0</v>
      </c>
      <c r="I93" s="38">
        <f>+$D$93*100000</f>
        <v>0</v>
      </c>
      <c r="J93" s="38">
        <f>+$D$93*100000</f>
        <v>0</v>
      </c>
    </row>
    <row r="94" spans="1:10" ht="15.75" customHeight="1" x14ac:dyDescent="0.3">
      <c r="C94" s="37" t="s">
        <v>83</v>
      </c>
      <c r="D94" s="1">
        <v>0</v>
      </c>
      <c r="F94" s="38"/>
      <c r="G94" s="38">
        <f>+(G18-200000)*D94</f>
        <v>0</v>
      </c>
      <c r="H94" s="38">
        <f>+$D$94*100000</f>
        <v>0</v>
      </c>
      <c r="I94" s="38">
        <f>+$D$94*100000</f>
        <v>0</v>
      </c>
      <c r="J94" s="38">
        <f>+$D$94*100000</f>
        <v>0</v>
      </c>
    </row>
    <row r="95" spans="1:10" ht="15.75" customHeight="1" x14ac:dyDescent="0.3">
      <c r="C95" s="37" t="s">
        <v>84</v>
      </c>
      <c r="D95" s="1">
        <v>0</v>
      </c>
      <c r="F95" s="38"/>
      <c r="G95" s="38"/>
      <c r="H95" s="38">
        <f>+(H18-300000)*D95</f>
        <v>0</v>
      </c>
      <c r="I95" s="38">
        <f>+$D$95*100000</f>
        <v>0</v>
      </c>
      <c r="J95" s="38">
        <f>+$D$95*100000</f>
        <v>0</v>
      </c>
    </row>
    <row r="96" spans="1:10" ht="15.75" customHeight="1" x14ac:dyDescent="0.3">
      <c r="C96" s="37" t="s">
        <v>85</v>
      </c>
      <c r="D96" s="1">
        <v>0</v>
      </c>
      <c r="F96" s="38"/>
      <c r="G96" s="38"/>
      <c r="H96" s="38"/>
      <c r="I96" s="38">
        <f>+$D$96*100000</f>
        <v>0</v>
      </c>
      <c r="J96" s="38">
        <f>+$D$96*100000</f>
        <v>0</v>
      </c>
    </row>
    <row r="97" spans="1:10" ht="15.75" customHeight="1" x14ac:dyDescent="0.3">
      <c r="C97" s="37" t="s">
        <v>86</v>
      </c>
      <c r="D97" s="1">
        <v>0</v>
      </c>
      <c r="F97" s="38"/>
      <c r="G97" s="38"/>
      <c r="H97" s="38"/>
      <c r="I97" s="38">
        <f>+(I18-500000)*D97</f>
        <v>0</v>
      </c>
      <c r="J97" s="38">
        <f>+(J18-500000)*D97</f>
        <v>0</v>
      </c>
    </row>
    <row r="98" spans="1:10" ht="15.75" customHeight="1" x14ac:dyDescent="0.3">
      <c r="C98" s="37" t="s">
        <v>87</v>
      </c>
      <c r="D98" s="1">
        <v>0</v>
      </c>
      <c r="F98" s="38"/>
      <c r="G98" s="38"/>
      <c r="H98" s="38"/>
      <c r="I98" s="38"/>
      <c r="J98" s="38"/>
    </row>
    <row r="99" spans="1:10" ht="15.75" customHeight="1" x14ac:dyDescent="0.3">
      <c r="C99" s="37" t="s">
        <v>88</v>
      </c>
      <c r="D99" s="1">
        <v>0</v>
      </c>
      <c r="F99" s="38"/>
      <c r="G99" s="38"/>
      <c r="H99" s="38"/>
      <c r="I99" s="38"/>
      <c r="J99" s="38"/>
    </row>
    <row r="100" spans="1:10" ht="15.75" customHeight="1" x14ac:dyDescent="0.3">
      <c r="A100" s="34"/>
      <c r="B100" s="34"/>
      <c r="C100" s="5" t="s">
        <v>89</v>
      </c>
      <c r="D100" s="49"/>
    </row>
    <row r="101" spans="1:10" ht="15.75" customHeight="1" x14ac:dyDescent="0.3">
      <c r="A101" s="34"/>
      <c r="B101" s="34"/>
      <c r="C101" s="37" t="s">
        <v>81</v>
      </c>
      <c r="D101" s="1">
        <v>0</v>
      </c>
      <c r="F101" s="38">
        <f>+$D$101*100000</f>
        <v>0</v>
      </c>
      <c r="G101" s="38">
        <f t="shared" ref="G101:J101" si="28">+$D$101*100000</f>
        <v>0</v>
      </c>
      <c r="H101" s="38">
        <f t="shared" si="28"/>
        <v>0</v>
      </c>
      <c r="I101" s="38">
        <f t="shared" si="28"/>
        <v>0</v>
      </c>
      <c r="J101" s="38">
        <f t="shared" si="28"/>
        <v>0</v>
      </c>
    </row>
    <row r="102" spans="1:10" ht="15.75" customHeight="1" x14ac:dyDescent="0.3">
      <c r="C102" s="37" t="s">
        <v>82</v>
      </c>
      <c r="D102" s="1">
        <v>0</v>
      </c>
      <c r="F102" s="38">
        <f>+(F19-100000)*D102</f>
        <v>0</v>
      </c>
      <c r="G102" s="38">
        <f>+$D$102*100000</f>
        <v>0</v>
      </c>
      <c r="H102" s="38">
        <f t="shared" ref="H102:J102" si="29">+$D$102*100000</f>
        <v>0</v>
      </c>
      <c r="I102" s="38">
        <f t="shared" si="29"/>
        <v>0</v>
      </c>
      <c r="J102" s="38">
        <f t="shared" si="29"/>
        <v>0</v>
      </c>
    </row>
    <row r="103" spans="1:10" ht="15.75" customHeight="1" x14ac:dyDescent="0.3">
      <c r="C103" s="37" t="s">
        <v>83</v>
      </c>
      <c r="D103" s="1">
        <v>0</v>
      </c>
      <c r="F103" s="38"/>
      <c r="G103" s="38">
        <f>+(G19-200000)*D103</f>
        <v>0</v>
      </c>
      <c r="H103" s="38">
        <f>+$D$103*100000</f>
        <v>0</v>
      </c>
      <c r="I103" s="38">
        <f t="shared" ref="I103:J103" si="30">+$D$103*100000</f>
        <v>0</v>
      </c>
      <c r="J103" s="38">
        <f t="shared" si="30"/>
        <v>0</v>
      </c>
    </row>
    <row r="104" spans="1:10" ht="15.75" customHeight="1" x14ac:dyDescent="0.3">
      <c r="C104" s="37" t="s">
        <v>84</v>
      </c>
      <c r="D104" s="1">
        <v>0</v>
      </c>
      <c r="F104" s="38"/>
      <c r="G104" s="38"/>
      <c r="H104" s="38">
        <f>+(H19-300000)*D104</f>
        <v>0</v>
      </c>
      <c r="I104" s="38">
        <f>+$D$104*100000</f>
        <v>0</v>
      </c>
      <c r="J104" s="38">
        <f>+$D$104*100000</f>
        <v>0</v>
      </c>
    </row>
    <row r="105" spans="1:10" ht="15.75" customHeight="1" x14ac:dyDescent="0.3">
      <c r="C105" s="37" t="s">
        <v>85</v>
      </c>
      <c r="D105" s="1">
        <v>0</v>
      </c>
      <c r="F105" s="38"/>
      <c r="G105" s="38"/>
      <c r="H105" s="38"/>
      <c r="I105" s="38">
        <f>+$D$105*100000</f>
        <v>0</v>
      </c>
      <c r="J105" s="38">
        <f>+$D$105*100000</f>
        <v>0</v>
      </c>
    </row>
    <row r="106" spans="1:10" ht="15.75" customHeight="1" x14ac:dyDescent="0.3">
      <c r="C106" s="37" t="s">
        <v>86</v>
      </c>
      <c r="D106" s="1">
        <v>0</v>
      </c>
      <c r="F106" s="38"/>
      <c r="G106" s="38"/>
      <c r="H106" s="38"/>
      <c r="I106" s="38">
        <f>+(I19-500000)*D106</f>
        <v>0</v>
      </c>
      <c r="J106" s="38">
        <f>+(J19-500000)*D106</f>
        <v>0</v>
      </c>
    </row>
    <row r="107" spans="1:10" ht="15.75" customHeight="1" x14ac:dyDescent="0.3">
      <c r="C107" s="37" t="s">
        <v>87</v>
      </c>
      <c r="D107" s="1">
        <v>0</v>
      </c>
      <c r="F107" s="38"/>
      <c r="G107" s="38"/>
      <c r="H107" s="38"/>
      <c r="I107" s="38"/>
      <c r="J107" s="38"/>
    </row>
    <row r="108" spans="1:10" ht="15.75" customHeight="1" x14ac:dyDescent="0.3">
      <c r="C108" s="37" t="s">
        <v>88</v>
      </c>
      <c r="D108" s="1">
        <v>0</v>
      </c>
      <c r="F108" s="38"/>
      <c r="G108" s="38"/>
      <c r="H108" s="38"/>
      <c r="I108" s="38"/>
      <c r="J108" s="38"/>
    </row>
    <row r="109" spans="1:10" ht="15.75" customHeight="1" x14ac:dyDescent="0.3">
      <c r="A109" s="34"/>
      <c r="B109" s="34"/>
      <c r="C109" s="5" t="s">
        <v>90</v>
      </c>
      <c r="D109" s="49"/>
    </row>
    <row r="110" spans="1:10" ht="15.75" customHeight="1" x14ac:dyDescent="0.3">
      <c r="A110" s="34"/>
      <c r="B110" s="34"/>
      <c r="C110" s="37" t="s">
        <v>11</v>
      </c>
      <c r="D110" s="1">
        <v>0</v>
      </c>
      <c r="F110" s="38">
        <f>+$D$110*1000000</f>
        <v>0</v>
      </c>
      <c r="G110" s="38">
        <f t="shared" ref="G110:J110" si="31">+$D$110*1000000</f>
        <v>0</v>
      </c>
      <c r="H110" s="38">
        <f t="shared" si="31"/>
        <v>0</v>
      </c>
      <c r="I110" s="38">
        <f t="shared" si="31"/>
        <v>0</v>
      </c>
      <c r="J110" s="38">
        <f t="shared" si="31"/>
        <v>0</v>
      </c>
    </row>
    <row r="111" spans="1:10" ht="15.75" customHeight="1" x14ac:dyDescent="0.3">
      <c r="C111" s="37" t="s">
        <v>12</v>
      </c>
      <c r="D111" s="1">
        <v>0</v>
      </c>
      <c r="F111" s="38">
        <f>+$D$111*1000000</f>
        <v>0</v>
      </c>
      <c r="G111" s="38">
        <f t="shared" ref="G111:J111" si="32">+$D$111*1000000</f>
        <v>0</v>
      </c>
      <c r="H111" s="38">
        <f t="shared" si="32"/>
        <v>0</v>
      </c>
      <c r="I111" s="38">
        <f t="shared" si="32"/>
        <v>0</v>
      </c>
      <c r="J111" s="38">
        <f t="shared" si="32"/>
        <v>0</v>
      </c>
    </row>
    <row r="112" spans="1:10" ht="15.75" customHeight="1" x14ac:dyDescent="0.3">
      <c r="C112" s="37" t="s">
        <v>14</v>
      </c>
      <c r="D112" s="1">
        <v>0</v>
      </c>
      <c r="F112" s="38">
        <f>+(F20-2000000)*D112</f>
        <v>0</v>
      </c>
      <c r="G112" s="38">
        <f>+$D$112*1000000</f>
        <v>0</v>
      </c>
      <c r="H112" s="38">
        <f t="shared" ref="H112:J112" si="33">+$D$112*1000000</f>
        <v>0</v>
      </c>
      <c r="I112" s="38">
        <f t="shared" si="33"/>
        <v>0</v>
      </c>
      <c r="J112" s="38">
        <f t="shared" si="33"/>
        <v>0</v>
      </c>
    </row>
    <row r="113" spans="1:10" ht="15.75" customHeight="1" x14ac:dyDescent="0.3">
      <c r="C113" s="37" t="s">
        <v>15</v>
      </c>
      <c r="D113" s="1">
        <v>0</v>
      </c>
      <c r="F113" s="38"/>
      <c r="G113" s="38">
        <f>+$D$113*1000000</f>
        <v>0</v>
      </c>
      <c r="H113" s="38">
        <f t="shared" ref="H113:J113" si="34">+$D$113*1000000</f>
        <v>0</v>
      </c>
      <c r="I113" s="38">
        <f t="shared" si="34"/>
        <v>0</v>
      </c>
      <c r="J113" s="38">
        <f t="shared" si="34"/>
        <v>0</v>
      </c>
    </row>
    <row r="114" spans="1:10" ht="15.75" customHeight="1" x14ac:dyDescent="0.3">
      <c r="C114" s="37" t="s">
        <v>16</v>
      </c>
      <c r="D114" s="1">
        <v>0</v>
      </c>
      <c r="F114" s="38"/>
      <c r="G114" s="38">
        <f>+(G20-4000000)*D114</f>
        <v>0</v>
      </c>
      <c r="H114" s="38">
        <f>+$D$114*1000000</f>
        <v>0</v>
      </c>
      <c r="I114" s="38">
        <f t="shared" ref="I114:J114" si="35">+$D$114*1000000</f>
        <v>0</v>
      </c>
      <c r="J114" s="38">
        <f t="shared" si="35"/>
        <v>0</v>
      </c>
    </row>
    <row r="115" spans="1:10" ht="15.75" customHeight="1" x14ac:dyDescent="0.3">
      <c r="C115" s="37" t="s">
        <v>17</v>
      </c>
      <c r="D115" s="1">
        <v>0</v>
      </c>
      <c r="F115" s="38"/>
      <c r="G115" s="38"/>
      <c r="H115" s="38">
        <f>+$D$115*1000000</f>
        <v>0</v>
      </c>
      <c r="I115" s="38">
        <f t="shared" ref="I115:J115" si="36">+$D$115*1000000</f>
        <v>0</v>
      </c>
      <c r="J115" s="38">
        <f t="shared" si="36"/>
        <v>0</v>
      </c>
    </row>
    <row r="116" spans="1:10" ht="15.75" customHeight="1" x14ac:dyDescent="0.3">
      <c r="C116" s="37" t="s">
        <v>18</v>
      </c>
      <c r="D116" s="1">
        <v>0</v>
      </c>
      <c r="F116" s="38"/>
      <c r="G116" s="38"/>
      <c r="H116" s="38">
        <f>+(H20-6000000)*D116</f>
        <v>0</v>
      </c>
      <c r="I116" s="38">
        <f>+$D$116*1000000</f>
        <v>0</v>
      </c>
      <c r="J116" s="38">
        <f>+$D$116*1000000</f>
        <v>0</v>
      </c>
    </row>
    <row r="117" spans="1:10" ht="15.75" customHeight="1" x14ac:dyDescent="0.3">
      <c r="C117" s="37" t="s">
        <v>19</v>
      </c>
      <c r="D117" s="1">
        <v>0</v>
      </c>
      <c r="F117" s="38"/>
      <c r="G117" s="38"/>
      <c r="H117" s="38"/>
      <c r="I117" s="38">
        <f>+$D$117*1000000</f>
        <v>0</v>
      </c>
      <c r="J117" s="38">
        <f>+$D$117*1000000</f>
        <v>0</v>
      </c>
    </row>
    <row r="118" spans="1:10" ht="15.75" customHeight="1" x14ac:dyDescent="0.3">
      <c r="C118" s="37" t="s">
        <v>20</v>
      </c>
      <c r="D118" s="1">
        <v>0</v>
      </c>
      <c r="F118" s="38"/>
      <c r="G118" s="38"/>
      <c r="H118" s="38"/>
      <c r="I118" s="38">
        <f>+$D$118*1000000</f>
        <v>0</v>
      </c>
      <c r="J118" s="38">
        <f>+$D$118*1000000</f>
        <v>0</v>
      </c>
    </row>
    <row r="119" spans="1:10" ht="15.75" customHeight="1" x14ac:dyDescent="0.3">
      <c r="C119" s="37" t="s">
        <v>21</v>
      </c>
      <c r="D119" s="1">
        <v>0</v>
      </c>
      <c r="F119" s="38"/>
      <c r="G119" s="38"/>
      <c r="H119" s="38"/>
      <c r="I119" s="38">
        <f>+(I20-9000000)*D119</f>
        <v>0</v>
      </c>
      <c r="J119" s="38">
        <f>+(J20-9000000)*D119</f>
        <v>0</v>
      </c>
    </row>
    <row r="120" spans="1:10" ht="15.75" customHeight="1" x14ac:dyDescent="0.3">
      <c r="C120" s="37" t="s">
        <v>24</v>
      </c>
      <c r="D120" s="1">
        <v>0</v>
      </c>
      <c r="F120" s="38"/>
      <c r="G120" s="38"/>
      <c r="H120" s="38"/>
      <c r="I120" s="38"/>
      <c r="J120" s="38"/>
    </row>
    <row r="121" spans="1:10" ht="15.75" customHeight="1" x14ac:dyDescent="0.3">
      <c r="C121" s="37" t="s">
        <v>58</v>
      </c>
      <c r="D121" s="1">
        <v>0</v>
      </c>
      <c r="F121" s="38"/>
      <c r="G121" s="38"/>
      <c r="H121" s="38"/>
      <c r="I121" s="38"/>
      <c r="J121" s="38"/>
    </row>
    <row r="122" spans="1:10" ht="15.75" customHeight="1" x14ac:dyDescent="0.3">
      <c r="A122" s="34"/>
      <c r="B122" s="34"/>
      <c r="C122" s="5" t="s">
        <v>91</v>
      </c>
      <c r="D122" s="49"/>
    </row>
    <row r="123" spans="1:10" ht="15.75" customHeight="1" x14ac:dyDescent="0.3">
      <c r="A123" s="34"/>
      <c r="B123" s="34"/>
      <c r="C123" s="37" t="s">
        <v>50</v>
      </c>
      <c r="D123" s="1">
        <v>0</v>
      </c>
      <c r="F123" s="38">
        <f>+$D$123*500000</f>
        <v>0</v>
      </c>
      <c r="G123" s="38">
        <f>+$D$123*500000</f>
        <v>0</v>
      </c>
      <c r="H123" s="38">
        <f>+$D$123*500000</f>
        <v>0</v>
      </c>
      <c r="I123" s="38">
        <f>+$D$123*500000</f>
        <v>0</v>
      </c>
      <c r="J123" s="38">
        <f>+$D$123*500000</f>
        <v>0</v>
      </c>
    </row>
    <row r="124" spans="1:10" ht="15.75" customHeight="1" x14ac:dyDescent="0.3">
      <c r="C124" s="37" t="s">
        <v>51</v>
      </c>
      <c r="D124" s="1">
        <v>0</v>
      </c>
      <c r="F124" s="38">
        <f>+(F21-500000)*D124</f>
        <v>0</v>
      </c>
      <c r="G124" s="38">
        <f>+$D$124*500000</f>
        <v>0</v>
      </c>
      <c r="H124" s="38">
        <f>+$D$124*500000</f>
        <v>0</v>
      </c>
      <c r="I124" s="38">
        <f>+$D$124*500000</f>
        <v>0</v>
      </c>
      <c r="J124" s="38">
        <f>+$D$124*500000</f>
        <v>0</v>
      </c>
    </row>
    <row r="125" spans="1:10" ht="15.75" customHeight="1" x14ac:dyDescent="0.3">
      <c r="C125" s="37" t="s">
        <v>52</v>
      </c>
      <c r="D125" s="1">
        <v>0</v>
      </c>
      <c r="F125" s="38"/>
      <c r="G125" s="38">
        <f>+(G21-1000000)*D125</f>
        <v>0</v>
      </c>
      <c r="H125" s="38">
        <f>+$D$125*500000</f>
        <v>0</v>
      </c>
      <c r="I125" s="38">
        <f>+$D$125*500000</f>
        <v>0</v>
      </c>
      <c r="J125" s="38">
        <f>+$D$125*500000</f>
        <v>0</v>
      </c>
    </row>
    <row r="126" spans="1:10" ht="15.75" customHeight="1" x14ac:dyDescent="0.3">
      <c r="C126" s="37" t="s">
        <v>56</v>
      </c>
      <c r="D126" s="1">
        <v>0</v>
      </c>
      <c r="F126" s="38"/>
      <c r="G126" s="38"/>
      <c r="H126" s="38">
        <f>+(H21-1500000)*D126</f>
        <v>0</v>
      </c>
      <c r="I126" s="38">
        <f>+$D$126*500000</f>
        <v>0</v>
      </c>
      <c r="J126" s="38">
        <f>+$D$126*500000</f>
        <v>0</v>
      </c>
    </row>
    <row r="127" spans="1:10" ht="15.75" customHeight="1" x14ac:dyDescent="0.3">
      <c r="C127" s="37" t="s">
        <v>53</v>
      </c>
      <c r="D127" s="1">
        <v>0</v>
      </c>
      <c r="F127" s="38"/>
      <c r="G127" s="38"/>
      <c r="H127" s="38"/>
      <c r="I127" s="38">
        <f>+(I21-2000000)*D127</f>
        <v>0</v>
      </c>
      <c r="J127" s="38">
        <f>+(J21-2000000)*D127</f>
        <v>0</v>
      </c>
    </row>
    <row r="128" spans="1:10" ht="15.75" customHeight="1" x14ac:dyDescent="0.3">
      <c r="C128" s="37" t="s">
        <v>54</v>
      </c>
      <c r="D128" s="1">
        <v>0</v>
      </c>
      <c r="F128" s="38"/>
      <c r="G128" s="38"/>
      <c r="H128" s="38"/>
      <c r="I128" s="38"/>
      <c r="J128" s="38"/>
    </row>
    <row r="129" spans="3:13" ht="15.75" customHeight="1" x14ac:dyDescent="0.3">
      <c r="C129" s="37" t="s">
        <v>55</v>
      </c>
      <c r="D129" s="1">
        <v>0</v>
      </c>
      <c r="F129" s="38"/>
      <c r="G129" s="38"/>
      <c r="H129" s="38"/>
      <c r="I129" s="38"/>
      <c r="J129" s="38"/>
    </row>
    <row r="130" spans="3:13" ht="15.75" customHeight="1" x14ac:dyDescent="0.3">
      <c r="C130" s="37" t="s">
        <v>59</v>
      </c>
      <c r="D130" s="1">
        <v>0</v>
      </c>
      <c r="F130" s="38"/>
      <c r="G130" s="38"/>
      <c r="H130" s="38"/>
      <c r="I130" s="38"/>
      <c r="J130" s="38"/>
    </row>
    <row r="131" spans="3:13" ht="15.75" customHeight="1" x14ac:dyDescent="0.3">
      <c r="C131" s="5" t="s">
        <v>92</v>
      </c>
      <c r="D131" s="1">
        <v>0</v>
      </c>
      <c r="F131" s="38">
        <f>+($D131)*F22</f>
        <v>0</v>
      </c>
      <c r="G131" s="38">
        <f t="shared" ref="G131:J131" si="37">+($D131)*G22</f>
        <v>0</v>
      </c>
      <c r="H131" s="38">
        <f t="shared" si="37"/>
        <v>0</v>
      </c>
      <c r="I131" s="38">
        <f t="shared" si="37"/>
        <v>0</v>
      </c>
      <c r="J131" s="38">
        <f t="shared" si="37"/>
        <v>0</v>
      </c>
    </row>
    <row r="132" spans="3:13" ht="15.75" customHeight="1" x14ac:dyDescent="0.3">
      <c r="C132" s="5" t="s">
        <v>93</v>
      </c>
      <c r="D132" s="1">
        <v>0</v>
      </c>
      <c r="F132" s="38">
        <f>+($D132)*F23</f>
        <v>0</v>
      </c>
      <c r="G132" s="38">
        <f t="shared" ref="G132:J132" si="38">+($D132)*G23</f>
        <v>0</v>
      </c>
      <c r="H132" s="38">
        <f t="shared" si="38"/>
        <v>0</v>
      </c>
      <c r="I132" s="38">
        <f t="shared" si="38"/>
        <v>0</v>
      </c>
      <c r="J132" s="38">
        <f t="shared" si="38"/>
        <v>0</v>
      </c>
    </row>
    <row r="133" spans="3:13" ht="15.75" customHeight="1" x14ac:dyDescent="0.25">
      <c r="D133" s="49"/>
    </row>
    <row r="134" spans="3:13" ht="15.75" customHeight="1" x14ac:dyDescent="0.3">
      <c r="C134" s="5" t="s">
        <v>32</v>
      </c>
      <c r="D134" s="1">
        <v>0</v>
      </c>
      <c r="F134" s="38">
        <f>+$D$134*F25</f>
        <v>0</v>
      </c>
      <c r="G134" s="38">
        <f>+$D$134*G25</f>
        <v>0</v>
      </c>
      <c r="H134" s="38">
        <f>+$D$134*H25</f>
        <v>0</v>
      </c>
      <c r="I134" s="38">
        <f>+$D$134*I25</f>
        <v>0</v>
      </c>
      <c r="J134" s="38">
        <f>+$D$134*J25</f>
        <v>0</v>
      </c>
    </row>
    <row r="135" spans="3:13" ht="15.75" customHeight="1" x14ac:dyDescent="0.3">
      <c r="C135" s="5" t="s">
        <v>33</v>
      </c>
      <c r="D135" s="1">
        <v>0</v>
      </c>
      <c r="F135" s="38">
        <f>+$D$135*F26</f>
        <v>0</v>
      </c>
      <c r="G135" s="38">
        <f>+$D$135*G26</f>
        <v>0</v>
      </c>
      <c r="H135" s="38">
        <f>+$D$135*H26</f>
        <v>0</v>
      </c>
      <c r="I135" s="38">
        <f>+$D$135*I26</f>
        <v>0</v>
      </c>
      <c r="J135" s="38">
        <f>+$D$135*J26</f>
        <v>0</v>
      </c>
    </row>
    <row r="136" spans="3:13" ht="15.75" customHeight="1" x14ac:dyDescent="0.3">
      <c r="C136" s="5" t="s">
        <v>26</v>
      </c>
      <c r="D136" s="1">
        <v>0</v>
      </c>
      <c r="F136" s="38">
        <f>+$D$136*F27</f>
        <v>0</v>
      </c>
      <c r="G136" s="38">
        <f>+$D$136*G27</f>
        <v>0</v>
      </c>
      <c r="H136" s="38">
        <f>+$D$136*H27</f>
        <v>0</v>
      </c>
      <c r="I136" s="38">
        <f>+$D$136*I27</f>
        <v>0</v>
      </c>
      <c r="J136" s="38">
        <f>+$D$136*J27</f>
        <v>0</v>
      </c>
    </row>
    <row r="137" spans="3:13" ht="15.75" customHeight="1" x14ac:dyDescent="0.3">
      <c r="C137" s="5"/>
      <c r="F137" s="5"/>
      <c r="G137" s="5"/>
      <c r="H137" s="5"/>
      <c r="I137" s="5"/>
      <c r="J137" s="5"/>
    </row>
    <row r="138" spans="3:13" ht="15.75" customHeight="1" x14ac:dyDescent="0.3">
      <c r="C138" s="5"/>
      <c r="F138" s="5"/>
      <c r="G138" s="5"/>
      <c r="H138" s="5"/>
      <c r="I138" s="5"/>
      <c r="J138" s="5"/>
    </row>
    <row r="139" spans="3:13" ht="15.45" customHeight="1" x14ac:dyDescent="0.25"/>
    <row r="140" spans="3:13" ht="70.8" customHeight="1" x14ac:dyDescent="0.3">
      <c r="C140" s="51" t="s">
        <v>96</v>
      </c>
      <c r="F140" s="38">
        <v>30000</v>
      </c>
    </row>
    <row r="141" spans="3:13" ht="91.8" customHeight="1" x14ac:dyDescent="0.4">
      <c r="C141" s="51" t="s">
        <v>98</v>
      </c>
      <c r="D141" s="52">
        <v>0</v>
      </c>
      <c r="F141" s="38">
        <f>+$D$141*20</f>
        <v>0</v>
      </c>
      <c r="G141" s="38">
        <f t="shared" ref="G141:J141" si="39">+$D$141*20</f>
        <v>0</v>
      </c>
      <c r="H141" s="38">
        <f t="shared" si="39"/>
        <v>0</v>
      </c>
      <c r="I141" s="38">
        <f t="shared" si="39"/>
        <v>0</v>
      </c>
      <c r="J141" s="38">
        <f t="shared" si="39"/>
        <v>0</v>
      </c>
      <c r="M141" s="42"/>
    </row>
    <row r="142" spans="3:13" ht="88.8" customHeight="1" x14ac:dyDescent="0.4">
      <c r="C142" s="51" t="s">
        <v>97</v>
      </c>
      <c r="D142" s="53">
        <f>+D141</f>
        <v>0</v>
      </c>
      <c r="F142" s="38">
        <f>+$D$141*30</f>
        <v>0</v>
      </c>
      <c r="G142" s="38">
        <f>+$D$141*30</f>
        <v>0</v>
      </c>
      <c r="H142" s="38">
        <f>+$D$141*30</f>
        <v>0</v>
      </c>
      <c r="I142" s="38">
        <f>+$D$141*30</f>
        <v>0</v>
      </c>
      <c r="J142" s="38">
        <f>+$D$141*30</f>
        <v>0</v>
      </c>
      <c r="M142" s="42"/>
    </row>
    <row r="143" spans="3:13" ht="31.05" customHeight="1" x14ac:dyDescent="0.4">
      <c r="C143" s="36"/>
      <c r="M143" s="42" t="s">
        <v>37</v>
      </c>
    </row>
    <row r="144" spans="3:13" ht="31.05" customHeight="1" x14ac:dyDescent="0.4">
      <c r="D144" s="43" t="s">
        <v>60</v>
      </c>
      <c r="E144" s="43"/>
      <c r="F144" s="44">
        <f>SUM(F38:F142)</f>
        <v>30000</v>
      </c>
      <c r="G144" s="44">
        <f t="shared" ref="G144:J144" si="40">SUM(G38:G142)</f>
        <v>0</v>
      </c>
      <c r="H144" s="44">
        <f t="shared" si="40"/>
        <v>0</v>
      </c>
      <c r="I144" s="44">
        <f t="shared" si="40"/>
        <v>0</v>
      </c>
      <c r="J144" s="44">
        <f t="shared" si="40"/>
        <v>0</v>
      </c>
      <c r="M144" s="45">
        <f>SUM(F144:J144)</f>
        <v>30000</v>
      </c>
    </row>
    <row r="145" spans="1:17" ht="15.75" customHeight="1" x14ac:dyDescent="0.25"/>
    <row r="146" spans="1:17" ht="15.75" customHeight="1" x14ac:dyDescent="0.25"/>
    <row r="147" spans="1:17" ht="15.75" customHeight="1" x14ac:dyDescent="0.25">
      <c r="C147" s="46" t="s">
        <v>38</v>
      </c>
      <c r="M147" s="47"/>
      <c r="N147" s="47"/>
      <c r="O147" s="48"/>
      <c r="P147" s="48"/>
      <c r="Q147" s="47"/>
    </row>
    <row r="148" spans="1:17" ht="15.75" customHeight="1" x14ac:dyDescent="0.3">
      <c r="A148" s="34"/>
      <c r="B148" s="34"/>
      <c r="C148" s="5" t="s">
        <v>39</v>
      </c>
      <c r="D148" s="40"/>
    </row>
    <row r="149" spans="1:17" ht="15.75" customHeight="1" x14ac:dyDescent="0.3">
      <c r="A149" s="34"/>
      <c r="B149" s="34"/>
      <c r="C149" s="37" t="s">
        <v>50</v>
      </c>
      <c r="D149" s="1">
        <v>0</v>
      </c>
    </row>
    <row r="150" spans="1:17" ht="15.75" customHeight="1" x14ac:dyDescent="0.3">
      <c r="C150" s="37" t="s">
        <v>51</v>
      </c>
      <c r="D150" s="1">
        <v>0</v>
      </c>
    </row>
    <row r="151" spans="1:17" ht="15.75" customHeight="1" x14ac:dyDescent="0.3">
      <c r="C151" s="37" t="s">
        <v>52</v>
      </c>
      <c r="D151" s="1">
        <v>0</v>
      </c>
    </row>
    <row r="152" spans="1:17" ht="15.75" customHeight="1" x14ac:dyDescent="0.3">
      <c r="C152" s="37" t="s">
        <v>56</v>
      </c>
      <c r="D152" s="1">
        <v>0</v>
      </c>
    </row>
    <row r="153" spans="1:17" ht="15.75" customHeight="1" x14ac:dyDescent="0.3">
      <c r="C153" s="37" t="s">
        <v>53</v>
      </c>
      <c r="D153" s="1">
        <v>0</v>
      </c>
    </row>
    <row r="154" spans="1:17" ht="15.75" customHeight="1" x14ac:dyDescent="0.3">
      <c r="C154" s="37" t="s">
        <v>54</v>
      </c>
      <c r="D154" s="1">
        <v>0</v>
      </c>
    </row>
    <row r="155" spans="1:17" ht="15.75" customHeight="1" x14ac:dyDescent="0.3">
      <c r="C155" s="37" t="s">
        <v>55</v>
      </c>
      <c r="D155" s="1">
        <v>0</v>
      </c>
    </row>
    <row r="156" spans="1:17" ht="15.75" customHeight="1" x14ac:dyDescent="0.3">
      <c r="C156" s="37" t="s">
        <v>59</v>
      </c>
      <c r="D156" s="1">
        <v>0</v>
      </c>
    </row>
    <row r="157" spans="1:17" ht="15.75" customHeight="1" x14ac:dyDescent="0.3">
      <c r="C157" s="37" t="s">
        <v>31</v>
      </c>
      <c r="D157" s="1">
        <v>0</v>
      </c>
    </row>
    <row r="158" spans="1:17" ht="15.75" customHeight="1" thickBot="1" x14ac:dyDescent="0.35">
      <c r="C158" s="37"/>
    </row>
    <row r="159" spans="1:17" ht="15.75" customHeight="1" x14ac:dyDescent="0.3">
      <c r="M159" s="47"/>
      <c r="N159" s="54"/>
      <c r="O159" s="55"/>
      <c r="P159" s="56"/>
      <c r="Q159" s="47"/>
    </row>
    <row r="160" spans="1:17" ht="15.75" customHeight="1" x14ac:dyDescent="0.3">
      <c r="M160" s="47"/>
      <c r="N160" s="57" t="s">
        <v>34</v>
      </c>
      <c r="O160" s="58"/>
      <c r="P160" s="59"/>
      <c r="Q160" s="47"/>
    </row>
    <row r="161" spans="13:17" ht="15.75" customHeight="1" x14ac:dyDescent="0.3">
      <c r="M161" s="47"/>
      <c r="N161" s="57" t="s">
        <v>35</v>
      </c>
      <c r="O161" s="58"/>
      <c r="P161" s="59"/>
      <c r="Q161" s="47"/>
    </row>
    <row r="162" spans="13:17" ht="15.75" customHeight="1" x14ac:dyDescent="0.3">
      <c r="M162" s="47"/>
      <c r="N162" s="57"/>
      <c r="O162" s="58"/>
      <c r="P162" s="59"/>
      <c r="Q162" s="47"/>
    </row>
    <row r="163" spans="13:17" ht="15.75" customHeight="1" x14ac:dyDescent="0.3">
      <c r="M163" s="47"/>
      <c r="N163" s="57" t="s">
        <v>100</v>
      </c>
      <c r="O163" s="58"/>
      <c r="P163" s="59"/>
      <c r="Q163" s="47"/>
    </row>
    <row r="164" spans="13:17" ht="15.75" customHeight="1" x14ac:dyDescent="0.3">
      <c r="M164" s="47"/>
      <c r="N164" s="57"/>
      <c r="O164" s="58"/>
      <c r="P164" s="59"/>
      <c r="Q164" s="47"/>
    </row>
    <row r="165" spans="13:17" ht="15.75" customHeight="1" x14ac:dyDescent="0.3">
      <c r="M165" s="47"/>
      <c r="N165" s="57" t="s">
        <v>36</v>
      </c>
      <c r="O165" s="58"/>
      <c r="P165" s="59"/>
      <c r="Q165" s="47"/>
    </row>
    <row r="166" spans="13:17" ht="67.2" customHeight="1" thickBot="1" x14ac:dyDescent="0.35">
      <c r="M166" s="47"/>
      <c r="N166" s="60"/>
      <c r="O166" s="61"/>
      <c r="P166" s="62"/>
      <c r="Q166" s="47"/>
    </row>
    <row r="167" spans="13:17" ht="15.75" customHeight="1" x14ac:dyDescent="0.25">
      <c r="M167" s="47"/>
      <c r="N167" s="47"/>
      <c r="O167" s="48"/>
      <c r="P167" s="48"/>
      <c r="Q167" s="47"/>
    </row>
    <row r="168" spans="13:17" ht="15.75" customHeight="1" x14ac:dyDescent="0.25"/>
    <row r="169" spans="13:17" ht="15.75" customHeight="1" x14ac:dyDescent="0.25"/>
    <row r="170" spans="13:17" ht="15.75" customHeight="1" x14ac:dyDescent="0.25"/>
    <row r="171" spans="13:17" ht="15.75" customHeight="1" x14ac:dyDescent="0.25"/>
    <row r="172" spans="13:17" ht="15.75" customHeight="1" x14ac:dyDescent="0.25"/>
    <row r="173" spans="13:17" ht="15.75" customHeight="1" x14ac:dyDescent="0.25"/>
    <row r="174" spans="13:17" ht="15.75" customHeight="1" x14ac:dyDescent="0.25"/>
    <row r="175" spans="13:17" ht="15.75" customHeight="1" x14ac:dyDescent="0.25"/>
    <row r="176" spans="13:17"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sheetData>
  <sheetProtection algorithmName="SHA-512" hashValue="vGKCFP5jMKMclZru8x8B3SgPckdphCwLj3LMD4FAiESXz2HCmime05IfEHgbmewBynjOdVP6pFr+1FGYmc4buw==" saltValue="UwURiDZf2ggwRu2Hof1IHg==" spinCount="100000" sheet="1" objects="1" scenarios="1"/>
  <mergeCells count="1">
    <mergeCell ref="A1:K1"/>
  </mergeCells>
  <conditionalFormatting sqref="D77">
    <cfRule type="cellIs" dxfId="223" priority="276" operator="lessThan">
      <formula>$D$76</formula>
    </cfRule>
    <cfRule type="cellIs" dxfId="222" priority="277" operator="greaterThanOrEqual">
      <formula>$D$76</formula>
    </cfRule>
  </conditionalFormatting>
  <conditionalFormatting sqref="D78">
    <cfRule type="cellIs" dxfId="221" priority="274" operator="lessThan">
      <formula>$D$77</formula>
    </cfRule>
    <cfRule type="cellIs" dxfId="220" priority="275" operator="greaterThanOrEqual">
      <formula>$D$77</formula>
    </cfRule>
  </conditionalFormatting>
  <conditionalFormatting sqref="D79">
    <cfRule type="cellIs" dxfId="219" priority="272" operator="lessThan">
      <formula>$D$78</formula>
    </cfRule>
    <cfRule type="cellIs" dxfId="218" priority="273" operator="greaterThanOrEqual">
      <formula>$D$78</formula>
    </cfRule>
  </conditionalFormatting>
  <conditionalFormatting sqref="D93">
    <cfRule type="cellIs" dxfId="217" priority="260" operator="lessThan">
      <formula>$D$92</formula>
    </cfRule>
    <cfRule type="cellIs" dxfId="216" priority="261" operator="greaterThanOrEqual">
      <formula>$D$92</formula>
    </cfRule>
  </conditionalFormatting>
  <conditionalFormatting sqref="D94">
    <cfRule type="cellIs" dxfId="215" priority="258" operator="lessThan">
      <formula>$D$93</formula>
    </cfRule>
    <cfRule type="cellIs" dxfId="214" priority="259" operator="greaterThanOrEqual">
      <formula>$D$93</formula>
    </cfRule>
  </conditionalFormatting>
  <conditionalFormatting sqref="D95">
    <cfRule type="cellIs" dxfId="213" priority="256" operator="lessThan">
      <formula>$D$94</formula>
    </cfRule>
    <cfRule type="cellIs" dxfId="212" priority="257" operator="greaterThanOrEqual">
      <formula>$D$94</formula>
    </cfRule>
  </conditionalFormatting>
  <conditionalFormatting sqref="D96">
    <cfRule type="cellIs" dxfId="211" priority="254" operator="lessThan">
      <formula>$D$95</formula>
    </cfRule>
    <cfRule type="cellIs" dxfId="210" priority="255" operator="greaterThanOrEqual">
      <formula>$D$95</formula>
    </cfRule>
  </conditionalFormatting>
  <conditionalFormatting sqref="D97">
    <cfRule type="cellIs" dxfId="209" priority="252" operator="lessThan">
      <formula>$D$96</formula>
    </cfRule>
    <cfRule type="cellIs" dxfId="208" priority="253" operator="greaterThanOrEqual">
      <formula>$D$96</formula>
    </cfRule>
  </conditionalFormatting>
  <conditionalFormatting sqref="D98">
    <cfRule type="cellIs" dxfId="207" priority="250" operator="lessThan">
      <formula>$D$97</formula>
    </cfRule>
    <cfRule type="cellIs" dxfId="206" priority="251" operator="greaterThanOrEqual">
      <formula>$D$97</formula>
    </cfRule>
  </conditionalFormatting>
  <conditionalFormatting sqref="D108">
    <cfRule type="cellIs" dxfId="205" priority="242" operator="lessThan">
      <formula>$D$107</formula>
    </cfRule>
    <cfRule type="cellIs" dxfId="204" priority="243" operator="greaterThanOrEqual">
      <formula>$D$107</formula>
    </cfRule>
  </conditionalFormatting>
  <conditionalFormatting sqref="D111">
    <cfRule type="cellIs" dxfId="203" priority="240" operator="lessThan">
      <formula>$D$110</formula>
    </cfRule>
    <cfRule type="cellIs" dxfId="202" priority="241" operator="greaterThanOrEqual">
      <formula>$D$110</formula>
    </cfRule>
  </conditionalFormatting>
  <conditionalFormatting sqref="D112">
    <cfRule type="cellIs" dxfId="201" priority="238" operator="lessThan">
      <formula>$D$111</formula>
    </cfRule>
    <cfRule type="cellIs" dxfId="200" priority="239" operator="greaterThanOrEqual">
      <formula>$D$111</formula>
    </cfRule>
  </conditionalFormatting>
  <conditionalFormatting sqref="D113">
    <cfRule type="cellIs" dxfId="199" priority="236" operator="lessThan">
      <formula>$D$112</formula>
    </cfRule>
    <cfRule type="cellIs" dxfId="198" priority="237" operator="greaterThanOrEqual">
      <formula>$D$112</formula>
    </cfRule>
  </conditionalFormatting>
  <conditionalFormatting sqref="D114">
    <cfRule type="cellIs" dxfId="197" priority="234" operator="lessThan">
      <formula>$D$113</formula>
    </cfRule>
    <cfRule type="cellIs" dxfId="196" priority="235" operator="greaterThanOrEqual">
      <formula>$D$113</formula>
    </cfRule>
  </conditionalFormatting>
  <conditionalFormatting sqref="D115">
    <cfRule type="cellIs" dxfId="195" priority="232" operator="lessThan">
      <formula>$D$114</formula>
    </cfRule>
    <cfRule type="cellIs" dxfId="194" priority="233" operator="greaterThanOrEqual">
      <formula>$D$114</formula>
    </cfRule>
  </conditionalFormatting>
  <conditionalFormatting sqref="D116">
    <cfRule type="cellIs" dxfId="193" priority="230" operator="lessThan">
      <formula>$D$115</formula>
    </cfRule>
    <cfRule type="cellIs" dxfId="192" priority="231" operator="greaterThanOrEqual">
      <formula>$D$115</formula>
    </cfRule>
  </conditionalFormatting>
  <conditionalFormatting sqref="D117">
    <cfRule type="cellIs" dxfId="191" priority="228" operator="lessThan">
      <formula>$D$116</formula>
    </cfRule>
    <cfRule type="cellIs" dxfId="190" priority="229" operator="greaterThanOrEqual">
      <formula>$D$116</formula>
    </cfRule>
  </conditionalFormatting>
  <conditionalFormatting sqref="D118">
    <cfRule type="cellIs" dxfId="189" priority="226" operator="lessThan">
      <formula>$D$117</formula>
    </cfRule>
    <cfRule type="cellIs" dxfId="188" priority="227" operator="greaterThanOrEqual">
      <formula>$D$117</formula>
    </cfRule>
  </conditionalFormatting>
  <conditionalFormatting sqref="D119">
    <cfRule type="cellIs" dxfId="187" priority="224" operator="lessThan">
      <formula>$D$118</formula>
    </cfRule>
    <cfRule type="cellIs" dxfId="186" priority="225" operator="greaterThanOrEqual">
      <formula>$D$118</formula>
    </cfRule>
  </conditionalFormatting>
  <conditionalFormatting sqref="D120">
    <cfRule type="cellIs" dxfId="185" priority="222" operator="lessThan">
      <formula>$D$119</formula>
    </cfRule>
    <cfRule type="cellIs" dxfId="184" priority="223" operator="greaterThanOrEqual">
      <formula>$D$119</formula>
    </cfRule>
  </conditionalFormatting>
  <conditionalFormatting sqref="D121">
    <cfRule type="cellIs" dxfId="183" priority="220" operator="lessThan">
      <formula>$D$120</formula>
    </cfRule>
    <cfRule type="cellIs" dxfId="182" priority="221" operator="greaterThanOrEqual">
      <formula>$D$120</formula>
    </cfRule>
  </conditionalFormatting>
  <conditionalFormatting sqref="D150">
    <cfRule type="cellIs" dxfId="181" priority="218" operator="lessThan">
      <formula>$D$149</formula>
    </cfRule>
    <cfRule type="cellIs" dxfId="180" priority="219" operator="greaterThanOrEqual">
      <formula>$D$149</formula>
    </cfRule>
  </conditionalFormatting>
  <conditionalFormatting sqref="D151">
    <cfRule type="cellIs" dxfId="179" priority="216" operator="lessThan">
      <formula>$D$150</formula>
    </cfRule>
    <cfRule type="cellIs" dxfId="178" priority="217" operator="greaterThanOrEqual">
      <formula>$D$150</formula>
    </cfRule>
  </conditionalFormatting>
  <conditionalFormatting sqref="D152">
    <cfRule type="cellIs" dxfId="177" priority="214" operator="lessThan">
      <formula>$D$151</formula>
    </cfRule>
    <cfRule type="cellIs" dxfId="176" priority="215" operator="greaterThanOrEqual">
      <formula>$D$151</formula>
    </cfRule>
  </conditionalFormatting>
  <conditionalFormatting sqref="D153">
    <cfRule type="cellIs" dxfId="175" priority="212" operator="lessThan">
      <formula>$D$152</formula>
    </cfRule>
    <cfRule type="cellIs" dxfId="174" priority="213" operator="greaterThanOrEqual">
      <formula>$D$152</formula>
    </cfRule>
  </conditionalFormatting>
  <conditionalFormatting sqref="D154">
    <cfRule type="cellIs" dxfId="173" priority="210" operator="lessThan">
      <formula>$D$153</formula>
    </cfRule>
    <cfRule type="cellIs" dxfId="172" priority="211" operator="greaterThanOrEqual">
      <formula>$D$153</formula>
    </cfRule>
  </conditionalFormatting>
  <conditionalFormatting sqref="D155">
    <cfRule type="cellIs" dxfId="171" priority="208" operator="lessThan">
      <formula>$D$154</formula>
    </cfRule>
    <cfRule type="cellIs" dxfId="170" priority="209" operator="greaterThanOrEqual">
      <formula>$D$154</formula>
    </cfRule>
  </conditionalFormatting>
  <conditionalFormatting sqref="D156">
    <cfRule type="cellIs" dxfId="169" priority="206" operator="lessThan">
      <formula>$D$155</formula>
    </cfRule>
    <cfRule type="cellIs" dxfId="168" priority="207" operator="greaterThanOrEqual">
      <formula>$D$155</formula>
    </cfRule>
  </conditionalFormatting>
  <conditionalFormatting sqref="D157">
    <cfRule type="cellIs" dxfId="167" priority="204" operator="lessThan">
      <formula>$D$156</formula>
    </cfRule>
    <cfRule type="cellIs" dxfId="166" priority="205" operator="greaterThanOrEqual">
      <formula>$D$156</formula>
    </cfRule>
  </conditionalFormatting>
  <conditionalFormatting sqref="D81">
    <cfRule type="cellIs" dxfId="165" priority="202" operator="lessThan">
      <formula>$D$80</formula>
    </cfRule>
    <cfRule type="cellIs" dxfId="164" priority="203" operator="greaterThanOrEqual">
      <formula>$D$80</formula>
    </cfRule>
  </conditionalFormatting>
  <conditionalFormatting sqref="D82">
    <cfRule type="cellIs" dxfId="163" priority="200" operator="lessThan">
      <formula>$D$81</formula>
    </cfRule>
    <cfRule type="cellIs" dxfId="162" priority="201" operator="greaterThanOrEqual">
      <formula>$D$81</formula>
    </cfRule>
  </conditionalFormatting>
  <conditionalFormatting sqref="D83">
    <cfRule type="cellIs" dxfId="161" priority="198" operator="lessThan">
      <formula>$D$82</formula>
    </cfRule>
    <cfRule type="cellIs" dxfId="160" priority="199" operator="greaterThanOrEqual">
      <formula>$D$82</formula>
    </cfRule>
  </conditionalFormatting>
  <conditionalFormatting sqref="D80">
    <cfRule type="cellIs" dxfId="159" priority="190" operator="lessThan">
      <formula>$D$79</formula>
    </cfRule>
    <cfRule type="cellIs" dxfId="158" priority="191" operator="greaterThanOrEqual">
      <formula>$D$79</formula>
    </cfRule>
  </conditionalFormatting>
  <conditionalFormatting sqref="D84">
    <cfRule type="cellIs" dxfId="157" priority="344" operator="lessThan">
      <formula>$D$83</formula>
    </cfRule>
    <cfRule type="cellIs" dxfId="156" priority="345" operator="greaterThanOrEqual">
      <formula>$D$83</formula>
    </cfRule>
  </conditionalFormatting>
  <conditionalFormatting sqref="D85">
    <cfRule type="cellIs" dxfId="155" priority="346" operator="lessThan">
      <formula>$D$84</formula>
    </cfRule>
    <cfRule type="cellIs" dxfId="154" priority="347" operator="greaterThanOrEqual">
      <formula>$D$84</formula>
    </cfRule>
  </conditionalFormatting>
  <conditionalFormatting sqref="D102">
    <cfRule type="cellIs" dxfId="153" priority="188" operator="lessThan">
      <formula>$D$101</formula>
    </cfRule>
    <cfRule type="cellIs" dxfId="152" priority="189" operator="greaterThanOrEqual">
      <formula>$D$101</formula>
    </cfRule>
  </conditionalFormatting>
  <conditionalFormatting sqref="D103">
    <cfRule type="cellIs" dxfId="151" priority="186" operator="lessThan">
      <formula>$D$102</formula>
    </cfRule>
    <cfRule type="cellIs" dxfId="150" priority="187" operator="greaterThanOrEqual">
      <formula>$D$102</formula>
    </cfRule>
  </conditionalFormatting>
  <conditionalFormatting sqref="D104">
    <cfRule type="cellIs" dxfId="149" priority="184" operator="lessThan">
      <formula>$D$103</formula>
    </cfRule>
    <cfRule type="cellIs" dxfId="148" priority="185" operator="greaterThanOrEqual">
      <formula>$D$103</formula>
    </cfRule>
  </conditionalFormatting>
  <conditionalFormatting sqref="D105">
    <cfRule type="cellIs" dxfId="147" priority="182" operator="lessThan">
      <formula>$D$104</formula>
    </cfRule>
    <cfRule type="cellIs" dxfId="146" priority="183" operator="greaterThanOrEqual">
      <formula>$D$104</formula>
    </cfRule>
  </conditionalFormatting>
  <conditionalFormatting sqref="D106">
    <cfRule type="cellIs" dxfId="145" priority="180" operator="lessThan">
      <formula>$D$105</formula>
    </cfRule>
    <cfRule type="cellIs" dxfId="144" priority="181" operator="greaterThanOrEqual">
      <formula>$D$105</formula>
    </cfRule>
  </conditionalFormatting>
  <conditionalFormatting sqref="D107">
    <cfRule type="cellIs" dxfId="143" priority="178" operator="lessThan">
      <formula>$D$106</formula>
    </cfRule>
    <cfRule type="cellIs" dxfId="142" priority="179" operator="greaterThanOrEqual">
      <formula>$D$106</formula>
    </cfRule>
  </conditionalFormatting>
  <conditionalFormatting sqref="D124">
    <cfRule type="cellIs" dxfId="141" priority="156" operator="lessThan">
      <formula>$D$123</formula>
    </cfRule>
    <cfRule type="cellIs" dxfId="140" priority="157" operator="greaterThanOrEqual">
      <formula>$D$123</formula>
    </cfRule>
  </conditionalFormatting>
  <conditionalFormatting sqref="D125">
    <cfRule type="cellIs" dxfId="139" priority="154" operator="lessThan">
      <formula>$D$124</formula>
    </cfRule>
    <cfRule type="cellIs" dxfId="138" priority="155" operator="greaterThanOrEqual">
      <formula>$D$124</formula>
    </cfRule>
  </conditionalFormatting>
  <conditionalFormatting sqref="D126">
    <cfRule type="cellIs" dxfId="137" priority="152" operator="lessThan">
      <formula>$D$125</formula>
    </cfRule>
    <cfRule type="cellIs" dxfId="136" priority="153" operator="greaterThanOrEqual">
      <formula>$D$125</formula>
    </cfRule>
  </conditionalFormatting>
  <conditionalFormatting sqref="D127">
    <cfRule type="cellIs" dxfId="135" priority="150" operator="lessThan">
      <formula>$D$126</formula>
    </cfRule>
    <cfRule type="cellIs" dxfId="134" priority="151" operator="greaterThanOrEqual">
      <formula>$D$126</formula>
    </cfRule>
  </conditionalFormatting>
  <conditionalFormatting sqref="D128">
    <cfRule type="cellIs" dxfId="133" priority="148" operator="lessThan">
      <formula>$D$127</formula>
    </cfRule>
    <cfRule type="cellIs" dxfId="132" priority="149" operator="greaterThanOrEqual">
      <formula>$D$127</formula>
    </cfRule>
  </conditionalFormatting>
  <conditionalFormatting sqref="D129">
    <cfRule type="cellIs" dxfId="131" priority="146" operator="lessThan">
      <formula>$D$128</formula>
    </cfRule>
    <cfRule type="cellIs" dxfId="130" priority="147" operator="greaterThanOrEqual">
      <formula>$D$128</formula>
    </cfRule>
  </conditionalFormatting>
  <conditionalFormatting sqref="D130">
    <cfRule type="cellIs" dxfId="129" priority="144" operator="lessThan">
      <formula>$D$129</formula>
    </cfRule>
    <cfRule type="cellIs" dxfId="128" priority="145" operator="greaterThanOrEqual">
      <formula>$D$129</formula>
    </cfRule>
  </conditionalFormatting>
  <conditionalFormatting sqref="E39">
    <cfRule type="cellIs" dxfId="127" priority="138" operator="lessThan">
      <formula>$E$38</formula>
    </cfRule>
    <cfRule type="cellIs" dxfId="126" priority="139" operator="greaterThanOrEqual">
      <formula>$E$38</formula>
    </cfRule>
  </conditionalFormatting>
  <conditionalFormatting sqref="D39">
    <cfRule type="cellIs" dxfId="125" priority="136" operator="lessThan">
      <formula>$D$38</formula>
    </cfRule>
    <cfRule type="cellIs" dxfId="124" priority="137" operator="greaterThanOrEqual">
      <formula>$D$38</formula>
    </cfRule>
  </conditionalFormatting>
  <conditionalFormatting sqref="D40">
    <cfRule type="cellIs" dxfId="123" priority="134" operator="lessThan">
      <formula>$D$39</formula>
    </cfRule>
    <cfRule type="cellIs" dxfId="122" priority="135" operator="greaterThanOrEqual">
      <formula>$D$39</formula>
    </cfRule>
  </conditionalFormatting>
  <conditionalFormatting sqref="D41">
    <cfRule type="cellIs" dxfId="121" priority="132" operator="lessThan">
      <formula>$D$40</formula>
    </cfRule>
    <cfRule type="cellIs" dxfId="120" priority="133" operator="greaterThanOrEqual">
      <formula>$D$40</formula>
    </cfRule>
  </conditionalFormatting>
  <conditionalFormatting sqref="D42">
    <cfRule type="cellIs" dxfId="119" priority="130" operator="lessThan">
      <formula>$D$41</formula>
    </cfRule>
    <cfRule type="cellIs" dxfId="118" priority="131" operator="greaterThanOrEqual">
      <formula>$D$41</formula>
    </cfRule>
  </conditionalFormatting>
  <conditionalFormatting sqref="D43">
    <cfRule type="cellIs" dxfId="117" priority="128" operator="lessThan">
      <formula>$D$42</formula>
    </cfRule>
    <cfRule type="cellIs" dxfId="116" priority="129" operator="greaterThanOrEqual">
      <formula>$D$42</formula>
    </cfRule>
  </conditionalFormatting>
  <conditionalFormatting sqref="D44">
    <cfRule type="cellIs" dxfId="115" priority="126" operator="lessThan">
      <formula>$D$43</formula>
    </cfRule>
    <cfRule type="cellIs" dxfId="114" priority="127" operator="greaterThanOrEqual">
      <formula>$D$43</formula>
    </cfRule>
  </conditionalFormatting>
  <conditionalFormatting sqref="D45">
    <cfRule type="cellIs" dxfId="113" priority="124" operator="lessThan">
      <formula>$D$44</formula>
    </cfRule>
    <cfRule type="cellIs" dxfId="112" priority="125" operator="greaterThanOrEqual">
      <formula>$D$44</formula>
    </cfRule>
  </conditionalFormatting>
  <conditionalFormatting sqref="D46">
    <cfRule type="cellIs" dxfId="111" priority="121" operator="lessThan">
      <formula>$D$45</formula>
    </cfRule>
    <cfRule type="cellIs" dxfId="110" priority="122" operator="greaterThanOrEqual">
      <formula>$D$45</formula>
    </cfRule>
  </conditionalFormatting>
  <conditionalFormatting sqref="D47">
    <cfRule type="cellIs" dxfId="109" priority="119" operator="lessThan">
      <formula>$D$46</formula>
    </cfRule>
    <cfRule type="cellIs" dxfId="108" priority="120" operator="greaterThanOrEqual">
      <formula>$D$46</formula>
    </cfRule>
  </conditionalFormatting>
  <conditionalFormatting sqref="D48">
    <cfRule type="cellIs" dxfId="107" priority="117" operator="lessThan">
      <formula>$D$47</formula>
    </cfRule>
    <cfRule type="cellIs" dxfId="106" priority="118" operator="greaterThanOrEqual">
      <formula>$D$47</formula>
    </cfRule>
  </conditionalFormatting>
  <conditionalFormatting sqref="E40">
    <cfRule type="cellIs" dxfId="105" priority="115" operator="lessThan">
      <formula>$E$39</formula>
    </cfRule>
    <cfRule type="cellIs" dxfId="104" priority="116" operator="greaterThanOrEqual">
      <formula>$E$39</formula>
    </cfRule>
  </conditionalFormatting>
  <conditionalFormatting sqref="E41">
    <cfRule type="cellIs" dxfId="103" priority="113" operator="lessThan">
      <formula>$E$40</formula>
    </cfRule>
    <cfRule type="cellIs" dxfId="102" priority="114" operator="greaterThanOrEqual">
      <formula>$E$40</formula>
    </cfRule>
  </conditionalFormatting>
  <conditionalFormatting sqref="E42">
    <cfRule type="cellIs" dxfId="101" priority="111" operator="lessThan">
      <formula>$E$41</formula>
    </cfRule>
    <cfRule type="cellIs" dxfId="100" priority="112" operator="greaterThanOrEqual">
      <formula>$E$41</formula>
    </cfRule>
  </conditionalFormatting>
  <conditionalFormatting sqref="E43">
    <cfRule type="cellIs" dxfId="99" priority="109" operator="lessThan">
      <formula>$E$42</formula>
    </cfRule>
    <cfRule type="cellIs" dxfId="98" priority="110" operator="greaterThanOrEqual">
      <formula>$E$42</formula>
    </cfRule>
  </conditionalFormatting>
  <conditionalFormatting sqref="E44">
    <cfRule type="cellIs" dxfId="97" priority="107" operator="lessThan">
      <formula>$E$43</formula>
    </cfRule>
    <cfRule type="cellIs" dxfId="96" priority="108" operator="greaterThanOrEqual">
      <formula>$E$43</formula>
    </cfRule>
  </conditionalFormatting>
  <conditionalFormatting sqref="E45">
    <cfRule type="cellIs" dxfId="95" priority="104" operator="lessThan">
      <formula>$E$44</formula>
    </cfRule>
    <cfRule type="cellIs" dxfId="94" priority="106" operator="greaterThanOrEqual">
      <formula>$E$44</formula>
    </cfRule>
  </conditionalFormatting>
  <conditionalFormatting sqref="E46">
    <cfRule type="cellIs" dxfId="93" priority="102" operator="lessThan">
      <formula>$E$45</formula>
    </cfRule>
    <cfRule type="cellIs" dxfId="92" priority="103" operator="greaterThanOrEqual">
      <formula>$E$45</formula>
    </cfRule>
  </conditionalFormatting>
  <conditionalFormatting sqref="E47">
    <cfRule type="cellIs" dxfId="91" priority="100" operator="lessThan">
      <formula>$E$46</formula>
    </cfRule>
    <cfRule type="cellIs" dxfId="90" priority="101" operator="greaterThanOrEqual">
      <formula>$E$46</formula>
    </cfRule>
  </conditionalFormatting>
  <conditionalFormatting sqref="E48">
    <cfRule type="cellIs" dxfId="89" priority="98" operator="lessThan">
      <formula>$E$47</formula>
    </cfRule>
    <cfRule type="cellIs" dxfId="88" priority="99" operator="greaterThanOrEqual">
      <formula>$E$47</formula>
    </cfRule>
  </conditionalFormatting>
  <conditionalFormatting sqref="D51">
    <cfRule type="cellIs" dxfId="87" priority="2" operator="lessThan">
      <formula>$D$50</formula>
    </cfRule>
    <cfRule type="cellIs" dxfId="86" priority="97" operator="greaterThanOrEqual">
      <formula>$D$50</formula>
    </cfRule>
  </conditionalFormatting>
  <conditionalFormatting sqref="D52">
    <cfRule type="cellIs" dxfId="85" priority="94" operator="lessThan">
      <formula>$D$51</formula>
    </cfRule>
    <cfRule type="cellIs" dxfId="84" priority="96" operator="greaterThanOrEqual">
      <formula>$D$51</formula>
    </cfRule>
  </conditionalFormatting>
  <conditionalFormatting sqref="D53">
    <cfRule type="cellIs" dxfId="83" priority="92" operator="lessThan">
      <formula>$D$52</formula>
    </cfRule>
    <cfRule type="cellIs" dxfId="82" priority="93" operator="greaterThanOrEqual">
      <formula>$D$52</formula>
    </cfRule>
  </conditionalFormatting>
  <conditionalFormatting sqref="D54">
    <cfRule type="cellIs" dxfId="81" priority="90" operator="lessThan">
      <formula>$D$53</formula>
    </cfRule>
    <cfRule type="cellIs" dxfId="80" priority="91" operator="greaterThanOrEqual">
      <formula>$D$53</formula>
    </cfRule>
  </conditionalFormatting>
  <conditionalFormatting sqref="D55">
    <cfRule type="cellIs" dxfId="79" priority="1" operator="lessThan">
      <formula>$D$54</formula>
    </cfRule>
    <cfRule type="cellIs" dxfId="78" priority="89" operator="greaterThanOrEqual">
      <formula>$D$54</formula>
    </cfRule>
  </conditionalFormatting>
  <conditionalFormatting sqref="D56">
    <cfRule type="cellIs" dxfId="77" priority="87" operator="lessThan">
      <formula>$D$55</formula>
    </cfRule>
    <cfRule type="cellIs" dxfId="76" priority="88" operator="greaterThanOrEqual">
      <formula>$D$55</formula>
    </cfRule>
  </conditionalFormatting>
  <conditionalFormatting sqref="D57">
    <cfRule type="cellIs" dxfId="75" priority="85" operator="lessThan">
      <formula>$D$56</formula>
    </cfRule>
    <cfRule type="cellIs" dxfId="74" priority="86" operator="greaterThanOrEqual">
      <formula>$D$56</formula>
    </cfRule>
  </conditionalFormatting>
  <conditionalFormatting sqref="D58">
    <cfRule type="cellIs" dxfId="73" priority="83" operator="lessThan">
      <formula>$D$57</formula>
    </cfRule>
    <cfRule type="cellIs" dxfId="72" priority="84" operator="greaterThanOrEqual">
      <formula>$D$57</formula>
    </cfRule>
  </conditionalFormatting>
  <conditionalFormatting sqref="D59">
    <cfRule type="cellIs" dxfId="71" priority="81" operator="lessThan">
      <formula>$D$58</formula>
    </cfRule>
    <cfRule type="cellIs" dxfId="70" priority="82" operator="greaterThanOrEqual">
      <formula>$D$58</formula>
    </cfRule>
  </conditionalFormatting>
  <conditionalFormatting sqref="D60">
    <cfRule type="cellIs" dxfId="69" priority="79" operator="lessThan">
      <formula>$D$59</formula>
    </cfRule>
    <cfRule type="cellIs" dxfId="68" priority="80" operator="greaterThanOrEqual">
      <formula>$D$59</formula>
    </cfRule>
  </conditionalFormatting>
  <conditionalFormatting sqref="D61">
    <cfRule type="cellIs" dxfId="67" priority="77" operator="lessThan">
      <formula>$D$60</formula>
    </cfRule>
    <cfRule type="cellIs" dxfId="66" priority="78" operator="greaterThanOrEqual">
      <formula>$D$60</formula>
    </cfRule>
  </conditionalFormatting>
  <conditionalFormatting sqref="E51">
    <cfRule type="cellIs" dxfId="65" priority="73" operator="lessThan">
      <formula>$E$50</formula>
    </cfRule>
    <cfRule type="cellIs" dxfId="64" priority="74" operator="greaterThanOrEqual">
      <formula>$E$50</formula>
    </cfRule>
  </conditionalFormatting>
  <conditionalFormatting sqref="E52">
    <cfRule type="cellIs" dxfId="63" priority="71" operator="lessThan">
      <formula>$E$51</formula>
    </cfRule>
    <cfRule type="cellIs" dxfId="62" priority="72" operator="greaterThanOrEqual">
      <formula>$E$51</formula>
    </cfRule>
  </conditionalFormatting>
  <conditionalFormatting sqref="E53">
    <cfRule type="cellIs" dxfId="61" priority="69" operator="lessThan">
      <formula>$E$52</formula>
    </cfRule>
    <cfRule type="cellIs" dxfId="60" priority="70" operator="greaterThanOrEqual">
      <formula>$E$52</formula>
    </cfRule>
  </conditionalFormatting>
  <conditionalFormatting sqref="E54">
    <cfRule type="cellIs" dxfId="59" priority="67" operator="lessThan">
      <formula>$E$53</formula>
    </cfRule>
    <cfRule type="cellIs" dxfId="58" priority="68" operator="greaterThanOrEqual">
      <formula>$E$53</formula>
    </cfRule>
  </conditionalFormatting>
  <conditionalFormatting sqref="E55">
    <cfRule type="cellIs" dxfId="57" priority="65" operator="lessThan">
      <formula>$E$54</formula>
    </cfRule>
    <cfRule type="cellIs" dxfId="56" priority="66" operator="greaterThanOrEqual">
      <formula>$E$54</formula>
    </cfRule>
  </conditionalFormatting>
  <conditionalFormatting sqref="E56">
    <cfRule type="cellIs" dxfId="55" priority="63" operator="lessThan">
      <formula>$E$55</formula>
    </cfRule>
    <cfRule type="cellIs" dxfId="54" priority="64" operator="greaterThanOrEqual">
      <formula>$E$55</formula>
    </cfRule>
  </conditionalFormatting>
  <conditionalFormatting sqref="E57">
    <cfRule type="cellIs" dxfId="53" priority="61" operator="lessThan">
      <formula>$E$56</formula>
    </cfRule>
    <cfRule type="cellIs" dxfId="52" priority="62" operator="greaterThanOrEqual">
      <formula>$E$56</formula>
    </cfRule>
  </conditionalFormatting>
  <conditionalFormatting sqref="E58">
    <cfRule type="cellIs" dxfId="51" priority="59" operator="lessThan">
      <formula>$E$57</formula>
    </cfRule>
    <cfRule type="cellIs" dxfId="50" priority="60" operator="greaterThanOrEqual">
      <formula>$E$57</formula>
    </cfRule>
  </conditionalFormatting>
  <conditionalFormatting sqref="E59">
    <cfRule type="cellIs" dxfId="49" priority="57" operator="lessThan">
      <formula>$E$58</formula>
    </cfRule>
    <cfRule type="cellIs" dxfId="48" priority="58" operator="greaterThanOrEqual">
      <formula>$E$58</formula>
    </cfRule>
  </conditionalFormatting>
  <conditionalFormatting sqref="E60">
    <cfRule type="cellIs" dxfId="47" priority="55" operator="lessThan">
      <formula>$E$59</formula>
    </cfRule>
    <cfRule type="cellIs" dxfId="46" priority="56" operator="greaterThanOrEqual">
      <formula>$E$59</formula>
    </cfRule>
  </conditionalFormatting>
  <conditionalFormatting sqref="E61">
    <cfRule type="cellIs" dxfId="45" priority="53" operator="lessThan">
      <formula>$E$60</formula>
    </cfRule>
    <cfRule type="cellIs" dxfId="44" priority="54" operator="greaterThanOrEqual">
      <formula>$E$60</formula>
    </cfRule>
  </conditionalFormatting>
  <conditionalFormatting sqref="D66">
    <cfRule type="cellIs" dxfId="43" priority="49" operator="lessThan">
      <formula>$D$65</formula>
    </cfRule>
    <cfRule type="cellIs" dxfId="42" priority="50" operator="greaterThanOrEqual">
      <formula>$D$65</formula>
    </cfRule>
  </conditionalFormatting>
  <conditionalFormatting sqref="D67">
    <cfRule type="cellIs" dxfId="41" priority="47" operator="lessThan">
      <formula>$D$66</formula>
    </cfRule>
    <cfRule type="cellIs" dxfId="40" priority="48" operator="greaterThanOrEqual">
      <formula>$D$66</formula>
    </cfRule>
  </conditionalFormatting>
  <conditionalFormatting sqref="D68">
    <cfRule type="cellIs" dxfId="39" priority="45" operator="lessThan">
      <formula>$D$67</formula>
    </cfRule>
    <cfRule type="cellIs" dxfId="38" priority="46" operator="greaterThanOrEqual">
      <formula>$D$67</formula>
    </cfRule>
  </conditionalFormatting>
  <conditionalFormatting sqref="D69">
    <cfRule type="cellIs" dxfId="37" priority="43" operator="lessThan">
      <formula>$D$68</formula>
    </cfRule>
    <cfRule type="cellIs" dxfId="36" priority="44" operator="greaterThanOrEqual">
      <formula>$D$68</formula>
    </cfRule>
  </conditionalFormatting>
  <conditionalFormatting sqref="D70">
    <cfRule type="cellIs" dxfId="35" priority="41" operator="lessThan">
      <formula>$D$69</formula>
    </cfRule>
    <cfRule type="cellIs" dxfId="34" priority="42" operator="greaterThanOrEqual">
      <formula>$D$69</formula>
    </cfRule>
  </conditionalFormatting>
  <conditionalFormatting sqref="D71">
    <cfRule type="cellIs" dxfId="33" priority="39" operator="lessThan">
      <formula>$D$70</formula>
    </cfRule>
    <cfRule type="cellIs" dxfId="32" priority="40" operator="greaterThanOrEqual">
      <formula>$D$70</formula>
    </cfRule>
  </conditionalFormatting>
  <conditionalFormatting sqref="D72">
    <cfRule type="cellIs" dxfId="31" priority="37" operator="lessThan">
      <formula>$D$71</formula>
    </cfRule>
    <cfRule type="cellIs" dxfId="30" priority="38" operator="greaterThanOrEqual">
      <formula>$D$71</formula>
    </cfRule>
  </conditionalFormatting>
  <conditionalFormatting sqref="D73">
    <cfRule type="cellIs" dxfId="29" priority="35" operator="lessThan">
      <formula>$D$72</formula>
    </cfRule>
    <cfRule type="cellIs" dxfId="28" priority="36" operator="greaterThanOrEqual">
      <formula>$D$72</formula>
    </cfRule>
  </conditionalFormatting>
  <conditionalFormatting sqref="E66">
    <cfRule type="cellIs" dxfId="27" priority="33" operator="lessThan">
      <formula>$E$65</formula>
    </cfRule>
    <cfRule type="cellIs" dxfId="26" priority="34" operator="greaterThanOrEqual">
      <formula>$E$65</formula>
    </cfRule>
  </conditionalFormatting>
  <conditionalFormatting sqref="E67">
    <cfRule type="cellIs" dxfId="25" priority="31" operator="lessThan">
      <formula>$E$66</formula>
    </cfRule>
    <cfRule type="cellIs" dxfId="24" priority="32" operator="greaterThanOrEqual">
      <formula>$E$66</formula>
    </cfRule>
  </conditionalFormatting>
  <conditionalFormatting sqref="E68">
    <cfRule type="cellIs" dxfId="23" priority="29" operator="lessThan">
      <formula>$E$67</formula>
    </cfRule>
    <cfRule type="cellIs" dxfId="22" priority="30" operator="greaterThanOrEqual">
      <formula>$E$67</formula>
    </cfRule>
  </conditionalFormatting>
  <conditionalFormatting sqref="E69">
    <cfRule type="cellIs" dxfId="21" priority="27" operator="lessThan">
      <formula>$E$68</formula>
    </cfRule>
    <cfRule type="cellIs" dxfId="20" priority="28" operator="greaterThanOrEqual">
      <formula>$E$68</formula>
    </cfRule>
  </conditionalFormatting>
  <conditionalFormatting sqref="E70">
    <cfRule type="cellIs" dxfId="19" priority="25" operator="lessThan">
      <formula>$E$69</formula>
    </cfRule>
    <cfRule type="cellIs" dxfId="18" priority="26" operator="greaterThanOrEqual">
      <formula>$E$69</formula>
    </cfRule>
  </conditionalFormatting>
  <conditionalFormatting sqref="E71">
    <cfRule type="cellIs" dxfId="17" priority="23" operator="lessThan">
      <formula>$E$70</formula>
    </cfRule>
    <cfRule type="cellIs" dxfId="16" priority="24" operator="greaterThanOrEqual">
      <formula>$E$70</formula>
    </cfRule>
  </conditionalFormatting>
  <conditionalFormatting sqref="E72">
    <cfRule type="cellIs" dxfId="15" priority="21" operator="lessThan">
      <formula>$E$71</formula>
    </cfRule>
    <cfRule type="cellIs" dxfId="14" priority="22" operator="greaterThanOrEqual">
      <formula>$E$71</formula>
    </cfRule>
  </conditionalFormatting>
  <conditionalFormatting sqref="E73">
    <cfRule type="cellIs" dxfId="13" priority="19" operator="lessThan">
      <formula>$E$72</formula>
    </cfRule>
    <cfRule type="cellIs" dxfId="12" priority="20" operator="greaterThanOrEqual">
      <formula>$E$72</formula>
    </cfRule>
  </conditionalFormatting>
  <conditionalFormatting sqref="D86">
    <cfRule type="cellIs" dxfId="11" priority="17" operator="lessThan">
      <formula>$D$85</formula>
    </cfRule>
    <cfRule type="cellIs" dxfId="10" priority="18" operator="greaterThanOrEqual">
      <formula>$D$85</formula>
    </cfRule>
  </conditionalFormatting>
  <conditionalFormatting sqref="D87">
    <cfRule type="cellIs" dxfId="9" priority="15" operator="lessThan">
      <formula>$D$86</formula>
    </cfRule>
    <cfRule type="cellIs" dxfId="8" priority="16" operator="greaterThanOrEqual">
      <formula>$D$86</formula>
    </cfRule>
  </conditionalFormatting>
  <conditionalFormatting sqref="D88">
    <cfRule type="cellIs" dxfId="7" priority="13" operator="lessThan">
      <formula>$D$87</formula>
    </cfRule>
    <cfRule type="cellIs" dxfId="6" priority="14" operator="greaterThanOrEqual">
      <formula>$D$87</formula>
    </cfRule>
  </conditionalFormatting>
  <conditionalFormatting sqref="D89">
    <cfRule type="cellIs" dxfId="5" priority="11" operator="lessThan">
      <formula>$D$88</formula>
    </cfRule>
    <cfRule type="cellIs" dxfId="4" priority="12" operator="greaterThanOrEqual">
      <formula>$D$88</formula>
    </cfRule>
  </conditionalFormatting>
  <conditionalFormatting sqref="D90">
    <cfRule type="cellIs" dxfId="3" priority="9" operator="lessThan">
      <formula>$D$89</formula>
    </cfRule>
    <cfRule type="cellIs" dxfId="2" priority="10" operator="greaterThanOrEqual">
      <formula>$D$89</formula>
    </cfRule>
  </conditionalFormatting>
  <conditionalFormatting sqref="D99">
    <cfRule type="cellIs" dxfId="1" priority="7" operator="lessThan">
      <formula>$D$98</formula>
    </cfRule>
    <cfRule type="cellIs" dxfId="0" priority="8" operator="greaterThanOrEqual">
      <formula>$D$98</formula>
    </cfRule>
  </conditionalFormatting>
  <dataValidations count="2">
    <dataValidation type="decimal" operator="greaterThanOrEqual" allowBlank="1" showInputMessage="1" showErrorMessage="1" sqref="D149:D157 D38:D121 E65:E73 E50:E63 E38:E48 D123:D136" xr:uid="{4AAE7914-9BFD-FD45-8EB6-9A10FB67777C}">
      <formula1>0</formula1>
    </dataValidation>
    <dataValidation type="decimal" allowBlank="1" showInputMessage="1" showErrorMessage="1" sqref="D141" xr:uid="{69C1FB90-35A2-1D4F-BE71-1AEF0AC4B6DC}">
      <formula1>0</formula1>
      <formula2>150</formula2>
    </dataValidation>
  </dataValidations>
  <pageMargins left="0.7" right="0.7" top="0.75" bottom="0.75" header="0" footer="0"/>
  <pageSetup paperSize="9" scale="15" orientation="landscape" r:id="rId1"/>
  <headerFooter>
    <oddFooter>&amp;LRoche Diagnostics Nederland B.V.&amp;C&amp;P&amp;RTer beschikking stellen van een geautomatiseerde en (klinisch) gevalideerde totaaloplossing in combinatie met het leveren van een zelfafnameset ten behoeve van het bevolkingsonderzoek baarmoederhalskanker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Totaal 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Heijne den Bak</dc:creator>
  <cp:lastModifiedBy>Mitopics user</cp:lastModifiedBy>
  <dcterms:created xsi:type="dcterms:W3CDTF">2020-11-05T05:34:47Z</dcterms:created>
  <dcterms:modified xsi:type="dcterms:W3CDTF">2022-11-11T12:49:23Z</dcterms:modified>
</cp:coreProperties>
</file>