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Midden Drenthe\Brand\concept stukken\"/>
    </mc:Choice>
  </mc:AlternateContent>
  <bookViews>
    <workbookView xWindow="0" yWindow="120" windowWidth="15195" windowHeight="8700" activeTab="3"/>
  </bookViews>
  <sheets>
    <sheet name="614.668.805 Eigendommen" sheetId="1" r:id="rId1"/>
    <sheet name="614.668.907 Scholen" sheetId="2" r:id="rId2"/>
    <sheet name="636.728.605" sheetId="3" r:id="rId3"/>
    <sheet name="641.126.000" sheetId="4" r:id="rId4"/>
  </sheets>
  <calcPr calcId="162913"/>
</workbook>
</file>

<file path=xl/calcChain.xml><?xml version="1.0" encoding="utf-8"?>
<calcChain xmlns="http://schemas.openxmlformats.org/spreadsheetml/2006/main">
  <c r="G32" i="3" l="1"/>
  <c r="J32" i="3" s="1"/>
  <c r="F32" i="3"/>
  <c r="J31" i="3" l="1"/>
  <c r="F31" i="3"/>
  <c r="G31" i="3"/>
  <c r="F30" i="3" l="1"/>
  <c r="G30" i="3" s="1"/>
  <c r="J26" i="3" l="1"/>
  <c r="G26" i="3"/>
  <c r="F26" i="3"/>
  <c r="J27" i="3" l="1"/>
  <c r="G27" i="3"/>
  <c r="F27" i="3"/>
  <c r="G28" i="3" l="1"/>
  <c r="G29" i="3" l="1"/>
  <c r="G20" i="3" l="1"/>
  <c r="G19" i="3" l="1"/>
  <c r="J19" i="3" s="1"/>
  <c r="G18" i="3"/>
  <c r="J18" i="3" s="1"/>
  <c r="J11" i="3"/>
  <c r="G12" i="3"/>
  <c r="J12" i="3" s="1"/>
  <c r="G11" i="3"/>
  <c r="G6" i="3"/>
  <c r="J6" i="3" s="1"/>
  <c r="I22" i="3"/>
  <c r="H22" i="3"/>
  <c r="E22" i="3"/>
  <c r="D22" i="3"/>
  <c r="F22" i="3"/>
  <c r="J20" i="3"/>
  <c r="J22" i="3" l="1"/>
  <c r="F10" i="3"/>
  <c r="G10" i="3" s="1"/>
  <c r="J10" i="3" s="1"/>
  <c r="G22" i="3" l="1"/>
  <c r="F9" i="3"/>
  <c r="G9" i="3" s="1"/>
  <c r="J9" i="3" s="1"/>
  <c r="F8" i="3" l="1"/>
  <c r="G8" i="3" s="1"/>
  <c r="J8" i="3" s="1"/>
  <c r="F7" i="3" l="1"/>
  <c r="G7" i="3" l="1"/>
  <c r="J7" i="3" s="1"/>
  <c r="I14" i="3"/>
  <c r="H14" i="3"/>
  <c r="E14" i="3"/>
  <c r="D14" i="3"/>
  <c r="F14" i="3"/>
  <c r="G56" i="2" l="1"/>
  <c r="J56" i="2" s="1"/>
  <c r="G14" i="3" l="1"/>
  <c r="J14" i="3"/>
  <c r="G67" i="2"/>
  <c r="J67" i="2" s="1"/>
  <c r="I66" i="1" l="1"/>
  <c r="H66" i="1"/>
  <c r="F66" i="1"/>
  <c r="E66" i="1"/>
  <c r="D66" i="1"/>
  <c r="J64" i="1"/>
  <c r="J66" i="1" s="1"/>
  <c r="G64" i="1"/>
  <c r="G66" i="2" l="1"/>
  <c r="J66" i="2" s="1"/>
  <c r="G65" i="2"/>
  <c r="J65" i="2" s="1"/>
  <c r="F48" i="2" l="1"/>
  <c r="D48" i="2"/>
  <c r="G48" i="2" s="1"/>
  <c r="J48" i="2" s="1"/>
  <c r="G64" i="2" l="1"/>
  <c r="J64" i="2" s="1"/>
  <c r="G62" i="1" l="1"/>
  <c r="G66" i="1" s="1"/>
  <c r="G59" i="2" l="1"/>
  <c r="J59" i="2" s="1"/>
  <c r="I42" i="2"/>
  <c r="H42" i="2"/>
  <c r="E42" i="2"/>
  <c r="D42" i="2"/>
  <c r="G58" i="2"/>
  <c r="J58" i="2" s="1"/>
  <c r="I69" i="2" l="1"/>
  <c r="H69" i="2"/>
  <c r="F69" i="2"/>
  <c r="E69" i="2"/>
  <c r="D69" i="2"/>
  <c r="G63" i="2"/>
  <c r="J63" i="2" s="1"/>
  <c r="G69" i="2" l="1"/>
  <c r="J69" i="2"/>
  <c r="F56" i="1"/>
  <c r="G56" i="1" s="1"/>
  <c r="J56" i="1" s="1"/>
  <c r="G57" i="1" l="1"/>
  <c r="J57" i="1" s="1"/>
  <c r="E58" i="1"/>
  <c r="I60" i="2" l="1"/>
  <c r="H60" i="2"/>
  <c r="F60" i="2"/>
  <c r="E60" i="2"/>
  <c r="D60" i="2"/>
  <c r="G55" i="2"/>
  <c r="J55" i="2" s="1"/>
  <c r="I58" i="1" l="1"/>
  <c r="H58" i="1"/>
  <c r="G55" i="1"/>
  <c r="J55" i="1" s="1"/>
  <c r="F54" i="1" l="1"/>
  <c r="D54" i="1"/>
  <c r="D58" i="1" s="1"/>
  <c r="G54" i="1" l="1"/>
  <c r="J54" i="1" s="1"/>
  <c r="F53" i="1"/>
  <c r="F58" i="1" s="1"/>
  <c r="G53" i="1" l="1"/>
  <c r="G57" i="2"/>
  <c r="G60" i="2" s="1"/>
  <c r="J53" i="1" l="1"/>
  <c r="J58" i="1" s="1"/>
  <c r="G58" i="1"/>
  <c r="J57" i="2"/>
  <c r="J60" i="2" s="1"/>
  <c r="D46" i="1"/>
  <c r="G46" i="1" s="1"/>
  <c r="J46" i="1" s="1"/>
  <c r="I49" i="1" l="1"/>
  <c r="H49" i="1"/>
  <c r="E49" i="1"/>
  <c r="D49" i="1"/>
  <c r="F48" i="1"/>
  <c r="F49" i="1" s="1"/>
  <c r="G48" i="1" l="1"/>
  <c r="J48" i="1" s="1"/>
  <c r="I51" i="2"/>
  <c r="H51" i="2"/>
  <c r="E51" i="2"/>
  <c r="D51" i="2"/>
  <c r="G50" i="2"/>
  <c r="J50" i="2" s="1"/>
  <c r="G49" i="2" l="1"/>
  <c r="J49" i="2" s="1"/>
  <c r="G47" i="1" l="1"/>
  <c r="J47" i="1" s="1"/>
  <c r="F47" i="2" l="1"/>
  <c r="F51" i="2" s="1"/>
  <c r="G47" i="2" l="1"/>
  <c r="G41" i="2"/>
  <c r="J41" i="2" s="1"/>
  <c r="G45" i="1" l="1"/>
  <c r="J45" i="1" l="1"/>
  <c r="J49" i="1" s="1"/>
  <c r="G49" i="1"/>
  <c r="J47" i="2"/>
  <c r="G40" i="1"/>
  <c r="J40" i="1" s="1"/>
  <c r="G46" i="2" l="1"/>
  <c r="G51" i="2" s="1"/>
  <c r="J46" i="2" l="1"/>
  <c r="J51" i="2" s="1"/>
  <c r="G38" i="2"/>
  <c r="G40" i="2" l="1"/>
  <c r="J40" i="2" s="1"/>
  <c r="I41" i="1" l="1"/>
  <c r="F41" i="1"/>
  <c r="E41" i="1"/>
  <c r="D41" i="1"/>
  <c r="F39" i="2" l="1"/>
  <c r="G39" i="2" l="1"/>
  <c r="G42" i="2" s="1"/>
  <c r="F42" i="2"/>
  <c r="J39" i="2"/>
  <c r="G38" i="1"/>
  <c r="J38" i="1" s="1"/>
  <c r="J38" i="2" l="1"/>
  <c r="J42" i="2" s="1"/>
  <c r="G37" i="1"/>
  <c r="J37" i="1" s="1"/>
  <c r="G36" i="1" l="1"/>
  <c r="G31" i="1"/>
  <c r="J36" i="1" l="1"/>
  <c r="G39" i="1"/>
  <c r="G41" i="1" s="1"/>
  <c r="J39" i="1" l="1"/>
  <c r="J41" i="1"/>
  <c r="I32" i="1"/>
  <c r="H32" i="1"/>
  <c r="J31" i="1"/>
  <c r="E32" i="1"/>
  <c r="D32" i="1"/>
  <c r="G30" i="1" l="1"/>
  <c r="G29" i="1"/>
  <c r="I34" i="2" l="1"/>
  <c r="H34" i="2"/>
  <c r="E34" i="2"/>
  <c r="D34" i="2"/>
  <c r="I24" i="2" l="1"/>
  <c r="H24" i="2"/>
  <c r="E24" i="2"/>
  <c r="D24" i="2"/>
  <c r="I13" i="2"/>
  <c r="H13" i="2"/>
  <c r="E13" i="2"/>
  <c r="D13" i="2"/>
  <c r="F33" i="2"/>
  <c r="G33" i="2" s="1"/>
  <c r="J33" i="2" s="1"/>
  <c r="J31" i="2"/>
  <c r="I17" i="1"/>
  <c r="H17" i="1"/>
  <c r="E17" i="1"/>
  <c r="D17" i="1"/>
  <c r="J30" i="1"/>
  <c r="J29" i="1"/>
  <c r="I11" i="1"/>
  <c r="H11" i="1"/>
  <c r="E11" i="1"/>
  <c r="F28" i="1" l="1"/>
  <c r="G28" i="1" s="1"/>
  <c r="J28" i="1" s="1"/>
  <c r="G27" i="1"/>
  <c r="J27" i="1" s="1"/>
  <c r="G30" i="2"/>
  <c r="J30" i="2" s="1"/>
  <c r="G32" i="2"/>
  <c r="J32" i="2" s="1"/>
  <c r="F26" i="1"/>
  <c r="G26" i="1" s="1"/>
  <c r="J26" i="1" s="1"/>
  <c r="F25" i="1" l="1"/>
  <c r="G25" i="1" s="1"/>
  <c r="J25" i="1" s="1"/>
  <c r="F24" i="1"/>
  <c r="G24" i="1" s="1"/>
  <c r="J24" i="1" s="1"/>
  <c r="G23" i="1"/>
  <c r="J23" i="1" s="1"/>
  <c r="F22" i="1"/>
  <c r="G22" i="1" s="1"/>
  <c r="J22" i="1" s="1"/>
  <c r="F29" i="2"/>
  <c r="F34" i="2" s="1"/>
  <c r="G29" i="2" l="1"/>
  <c r="J29" i="2" s="1"/>
  <c r="G28" i="2"/>
  <c r="F21" i="1"/>
  <c r="F32" i="1" s="1"/>
  <c r="G22" i="2"/>
  <c r="J22" i="2" s="1"/>
  <c r="F21" i="2"/>
  <c r="G21" i="2" s="1"/>
  <c r="J21" i="2" s="1"/>
  <c r="G23" i="2"/>
  <c r="J23" i="2" s="1"/>
  <c r="F20" i="2"/>
  <c r="G20" i="2" s="1"/>
  <c r="J20" i="2" s="1"/>
  <c r="F16" i="1"/>
  <c r="G16" i="1" s="1"/>
  <c r="J16" i="1" s="1"/>
  <c r="F15" i="1"/>
  <c r="F19" i="2"/>
  <c r="G19" i="2" s="1"/>
  <c r="J19" i="2" s="1"/>
  <c r="F18" i="2"/>
  <c r="G18" i="2" s="1"/>
  <c r="J18" i="2" s="1"/>
  <c r="F17" i="2"/>
  <c r="F12" i="2"/>
  <c r="G12" i="2" s="1"/>
  <c r="J12" i="2" s="1"/>
  <c r="F10" i="1"/>
  <c r="D10" i="1"/>
  <c r="D11" i="1" s="1"/>
  <c r="F11" i="2"/>
  <c r="G11" i="2" s="1"/>
  <c r="J11" i="2" s="1"/>
  <c r="F9" i="1"/>
  <c r="G9" i="1" s="1"/>
  <c r="J9" i="1" s="1"/>
  <c r="F10" i="2"/>
  <c r="G10" i="2" s="1"/>
  <c r="J10" i="2" s="1"/>
  <c r="F9" i="2"/>
  <c r="G9" i="2" s="1"/>
  <c r="J9" i="2" s="1"/>
  <c r="F8" i="1"/>
  <c r="G8" i="1" s="1"/>
  <c r="J8" i="1" s="1"/>
  <c r="F8" i="2"/>
  <c r="G8" i="2" s="1"/>
  <c r="J8" i="2" s="1"/>
  <c r="F7" i="1"/>
  <c r="G7" i="1" s="1"/>
  <c r="J7" i="1" s="1"/>
  <c r="F7" i="2"/>
  <c r="G7" i="2" s="1"/>
  <c r="J7" i="2" s="1"/>
  <c r="F6" i="1"/>
  <c r="F6" i="2"/>
  <c r="G34" i="2" l="1"/>
  <c r="G6" i="2"/>
  <c r="F13" i="2"/>
  <c r="G17" i="2"/>
  <c r="F24" i="2"/>
  <c r="J28" i="2"/>
  <c r="J34" i="2" s="1"/>
  <c r="G6" i="1"/>
  <c r="F11" i="1"/>
  <c r="G15" i="1"/>
  <c r="F17" i="1"/>
  <c r="G21" i="1"/>
  <c r="G32" i="1" s="1"/>
  <c r="G10" i="1"/>
  <c r="J32" i="1"/>
  <c r="G24" i="2" l="1"/>
  <c r="J17" i="2"/>
  <c r="J24" i="2" s="1"/>
  <c r="G13" i="2"/>
  <c r="J6" i="2"/>
  <c r="J13" i="2" s="1"/>
  <c r="J10" i="1"/>
  <c r="J21" i="1"/>
  <c r="G17" i="1"/>
  <c r="J15" i="1"/>
  <c r="J17" i="1" s="1"/>
  <c r="J6" i="1"/>
  <c r="G11" i="1"/>
  <c r="J11" i="1" l="1"/>
</calcChain>
</file>

<file path=xl/sharedStrings.xml><?xml version="1.0" encoding="utf-8"?>
<sst xmlns="http://schemas.openxmlformats.org/spreadsheetml/2006/main" count="321" uniqueCount="110">
  <si>
    <t>Datum</t>
  </si>
  <si>
    <t>Omschrijving</t>
  </si>
  <si>
    <t>SCHADE-OVERZICHT GEBOUWEN- EN INVENTARISVERZEKERING SCHOLEN</t>
  </si>
  <si>
    <t>SCHADE-OVERZICHT GEBOUWEN- EN INVENTARISVERZEKERING EIGENDOMMEN</t>
  </si>
  <si>
    <t>Schadenr</t>
  </si>
  <si>
    <t>Schade</t>
  </si>
  <si>
    <t>Eigen risico</t>
  </si>
  <si>
    <t xml:space="preserve">Kosten </t>
  </si>
  <si>
    <t>Betaald</t>
  </si>
  <si>
    <t xml:space="preserve">Reserve </t>
  </si>
  <si>
    <t>Totaal</t>
  </si>
  <si>
    <t>Verhaald</t>
  </si>
  <si>
    <t>614.668.805 tnv GEMEENTE MIDDEN-DRENTHE</t>
  </si>
  <si>
    <t>614.668.907 tnv GEMEENTE MIDDEN-DRENTHE</t>
  </si>
  <si>
    <t>Buitenvandalisme, Hijken</t>
  </si>
  <si>
    <t>Gesprongen leiding, zwembad De Boskamp, Westerbork</t>
  </si>
  <si>
    <t>Looddiefstal , OBS De Ligthartschool, Beilen</t>
  </si>
  <si>
    <t>Looddiefstal, OBS Prinses Margrietschool</t>
  </si>
  <si>
    <t>Waterlekkage gemeentehuis</t>
  </si>
  <si>
    <t>Waterschade door noodweer, Boerenlaan 7, Smilde</t>
  </si>
  <si>
    <t>Lekkage door regenbui, gemeentehuis Westerbork</t>
  </si>
  <si>
    <t>Diefstal bliksemafleider verzamelgebouw, A. Talmaweg 2, Witteveen</t>
  </si>
  <si>
    <t>Waterschade zwembad, Boerenlaan 7, Smilde</t>
  </si>
  <si>
    <t>Inbraakschade opslaghuis begraafplaats, Westerbork</t>
  </si>
  <si>
    <t>Kunstobject vernield. Vlag van Armando</t>
  </si>
  <si>
    <t>Eigen vrachtauto rijdt door wand gemeentewerkplaats</t>
  </si>
  <si>
    <t>Diefstal verkeersteller na braak omhuizing, Westerbork</t>
  </si>
  <si>
    <t>Waterschade door gesprongen waterleiding gemeentehuis, Beilen</t>
  </si>
  <si>
    <t>Waterlekkage 1e verd. Brandweerkazerne, Beilen</t>
  </si>
  <si>
    <t>Waterlekkage door stuiufsneeuw, CSG te Beilen</t>
  </si>
  <si>
    <t>Inbraakpoging CBS De Wingerd, Bovensmilde</t>
  </si>
  <si>
    <t>Diefstal na inbraak van laptops, GA de Ridderschool, Beilen</t>
  </si>
  <si>
    <t>Waterschade OBS De Meenthe, Bovensmilde</t>
  </si>
  <si>
    <t>Vandalisme, OBS Prinses Margrietschool, Smilde</t>
  </si>
  <si>
    <t>Looddiefstal, OBS De Wingerd, Bovensmilde</t>
  </si>
  <si>
    <t>Vuurwerkschade, CBS De Eshorst, Beilen</t>
  </si>
  <si>
    <t>Inbraakschade, sportcomplex, Sportlaan 2, Hoogersmilde</t>
  </si>
  <si>
    <t>Overspanning OBS De Wingerd, Bovendsmilde</t>
  </si>
  <si>
    <t>Looddiefstal Veenhoopseweg 60, Smilde</t>
  </si>
  <si>
    <t>Diefstal van computers na braak, CBS Drijber</t>
  </si>
  <si>
    <t>Vandalismeschade, OBS Margrietschool, Smilde</t>
  </si>
  <si>
    <t>Waterschade basisschool, Hijken</t>
  </si>
  <si>
    <t>Diefstal koperen bliksemafleider OBS De Tille</t>
  </si>
  <si>
    <t>Waterschade GA De Ridderschool, Beilen</t>
  </si>
  <si>
    <t>Vandalismeschade CBS De Wegwijzer, Westerbork</t>
  </si>
  <si>
    <t>Waterschade  door hevige regenval CBS Drijber</t>
  </si>
  <si>
    <t>Deur Gemeentewerkplaats beschadigd door eigen auto</t>
  </si>
  <si>
    <t>Gevelpanelen uit eigen Gemeenteloods gereden, WA Schottenweg 1</t>
  </si>
  <si>
    <t>Waterschade door vandalisme / looddiefstal, Sporthal, Sportlaan 2</t>
  </si>
  <si>
    <t>Beelden beklad met verf, Hoofdstraat 15 te Hooghalen</t>
  </si>
  <si>
    <t>Diefstal sleutels gemeentewerkplaatsen</t>
  </si>
  <si>
    <t>Overspanning CBS De Schutkampen</t>
  </si>
  <si>
    <t>Aanrijdingsschade gemeentewerkplaats met eigen auto</t>
  </si>
  <si>
    <t>Waterschade vm OBS De Tille</t>
  </si>
  <si>
    <t>Hekwerk begraafplaats Bovensmilde aangereden</t>
  </si>
  <si>
    <t>Beelden beklad met verv, Hoofdstraat 15 te Hooghalen</t>
  </si>
  <si>
    <t>Buitenvandalisme OBS De Bosvlinder</t>
  </si>
  <si>
    <t>Buitenvandalisme De Eshorst</t>
  </si>
  <si>
    <t>Waterschade CBS De Eshorst</t>
  </si>
  <si>
    <t>Inbraak De Bosrand, Sportlaan 2 te Hoogersmilde</t>
  </si>
  <si>
    <t xml:space="preserve">Inbraak Boerenlaan Smilde </t>
  </si>
  <si>
    <t>Buitenvandalisme OBS De Meenthe</t>
  </si>
  <si>
    <t>Brandschade GA de Ridderschool</t>
  </si>
  <si>
    <t xml:space="preserve">Totaal </t>
  </si>
  <si>
    <t>Waterschade Dorpshuis Elp</t>
  </si>
  <si>
    <t>Buitenvandalisme GA de Ridderschool</t>
  </si>
  <si>
    <t>Schade aan gevelbeplating OBS de Bosvlinder</t>
  </si>
  <si>
    <t>Aanrijdingsschade hekwerk begraafplaats</t>
  </si>
  <si>
    <t>Inbraakschade begraafplaats Smilde</t>
  </si>
  <si>
    <t>Aanrijdingsschade brandweerkazerne Smilde</t>
  </si>
  <si>
    <t>Overspanning OBS De Wenteling</t>
  </si>
  <si>
    <t>Overspanning CBS Drijber</t>
  </si>
  <si>
    <t>Diefstal Archeologisch monument</t>
  </si>
  <si>
    <t>Blikseminslag zwembad De Peppel</t>
  </si>
  <si>
    <t>Vandalismeschade Prinses Margrietschool</t>
  </si>
  <si>
    <t>Vuurwerkschade Bredeschool De Kiem</t>
  </si>
  <si>
    <t>Beschadiging kunstwerk Oranje</t>
  </si>
  <si>
    <t>Waterschade Prinses Margrietschool</t>
  </si>
  <si>
    <t>vuurwerkschade gebouw en schoolplein de Kiem</t>
  </si>
  <si>
    <t>Vandalisme CBS De Vaart</t>
  </si>
  <si>
    <t>Inbraakschade begraafplaats</t>
  </si>
  <si>
    <t>Vandalismeschade Beilerkorf</t>
  </si>
  <si>
    <t>Waterschade Brede School Bovensmilde</t>
  </si>
  <si>
    <t>Brandschade BS Westerbork</t>
  </si>
  <si>
    <t>Inbraakschade CBS de Drijber</t>
  </si>
  <si>
    <t>Looddiefstal CBS De eshorst</t>
  </si>
  <si>
    <t>Inbraakschade Sportlaan 2</t>
  </si>
  <si>
    <t>Vandalismeschade MFA Groene Borg</t>
  </si>
  <si>
    <t>636.728.605 tnv GEMEENTE MIDDEN-DRENTHE</t>
  </si>
  <si>
    <t>1701544/1700621</t>
  </si>
  <si>
    <t>Looddiefstal Boerenlaan 1 te Smilde</t>
  </si>
  <si>
    <t>Vandalismeschade CBS Drijber</t>
  </si>
  <si>
    <t>Diefstalschade Beilerweg</t>
  </si>
  <si>
    <t>Looddiefstal Sporthal Smilde</t>
  </si>
  <si>
    <t>Looddiefstal De Bosvlinder</t>
  </si>
  <si>
    <t>vandalisme/vuurwerk Peter van Thuylschool</t>
  </si>
  <si>
    <t>inbraak Boerenlaan</t>
  </si>
  <si>
    <t>inbraak H. Smeengelaan</t>
  </si>
  <si>
    <t>Inbraak IKC de Wenteling</t>
  </si>
  <si>
    <t>inbraak  Haarweg  69 Nw Ballinge</t>
  </si>
  <si>
    <t xml:space="preserve">Inbraak tennisvereniging Kyllot </t>
  </si>
  <si>
    <t>buitenvandalisme, Kindcentrum De Grift</t>
  </si>
  <si>
    <t>buitenvandalisme, Kindcentrum Beatrix</t>
  </si>
  <si>
    <t>buitenvandalisme, CKC De Wegwijzer</t>
  </si>
  <si>
    <t xml:space="preserve">Aanrijdingsschade gemeentelijke werkplaats </t>
  </si>
  <si>
    <t>641.126.000 tnv GEMEENTE MIDDEN-DRENTHE</t>
  </si>
  <si>
    <t>buitenvandalisme, CBS Prinses Beatrix</t>
  </si>
  <si>
    <t xml:space="preserve"> </t>
  </si>
  <si>
    <t>stormschade diverse adressen</t>
  </si>
  <si>
    <t>aanrijding eursing 2a Beilen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</si>
</sst>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5">
    <xf numFmtId="0" fontId="0" fillId="0" borderId="0" xfId="0"/>
    <xf numFmtId="3" fontId="0" fillId="0" borderId="0" xfId="0" applyNumberFormat="1"/>
    <xf numFmtId="0" fontId="2" fillId="0" borderId="1" xfId="0" applyFont="1" applyBorder="1"/>
    <xf numFmtId="14" fontId="0" fillId="0" borderId="1" xfId="0" applyNumberFormat="1" applyBorder="1"/>
    <xf numFmtId="0" fontId="0" fillId="0" borderId="1" xfId="0" applyBorder="1"/>
    <xf numFmtId="4" fontId="0" fillId="0" borderId="0" xfId="0" applyNumberFormat="1"/>
    <xf numFmtId="4" fontId="2" fillId="0" borderId="1" xfId="0" applyNumberFormat="1" applyFont="1" applyBorder="1"/>
    <xf numFmtId="0" fontId="2" fillId="0" borderId="1" xfId="0" applyFont="1" applyFill="1" applyBorder="1"/>
    <xf numFmtId="0" fontId="0" fillId="0" borderId="2" xfId="0" applyBorder="1"/>
    <xf numFmtId="0" fontId="0" fillId="0" borderId="0" xfId="0" applyBorder="1"/>
    <xf numFmtId="164" fontId="0" fillId="0" borderId="1" xfId="1" applyFont="1" applyBorder="1"/>
    <xf numFmtId="14" fontId="0" fillId="0" borderId="2" xfId="0" applyNumberFormat="1" applyBorder="1"/>
    <xf numFmtId="14" fontId="0" fillId="2" borderId="1" xfId="0" applyNumberFormat="1" applyFill="1" applyBorder="1"/>
    <xf numFmtId="0" fontId="0" fillId="2" borderId="1" xfId="0" applyFill="1" applyBorder="1"/>
    <xf numFmtId="164" fontId="0" fillId="2" borderId="1" xfId="1" applyFont="1" applyFill="1" applyBorder="1"/>
    <xf numFmtId="0" fontId="0" fillId="2" borderId="0" xfId="0" applyFill="1"/>
    <xf numFmtId="0" fontId="0" fillId="2" borderId="0" xfId="0" applyFill="1" applyBorder="1"/>
    <xf numFmtId="0" fontId="1" fillId="0" borderId="1" xfId="0" applyFont="1" applyBorder="1"/>
    <xf numFmtId="14" fontId="0" fillId="2" borderId="2" xfId="0" applyNumberFormat="1" applyFill="1" applyBorder="1"/>
    <xf numFmtId="0" fontId="0" fillId="2" borderId="2" xfId="0" applyFill="1" applyBorder="1"/>
    <xf numFmtId="164" fontId="0" fillId="2" borderId="2" xfId="1" applyFont="1" applyFill="1" applyBorder="1"/>
    <xf numFmtId="0" fontId="1" fillId="0" borderId="2" xfId="0" applyFont="1" applyBorder="1"/>
    <xf numFmtId="14" fontId="1" fillId="0" borderId="1" xfId="0" applyNumberFormat="1" applyFont="1" applyBorder="1"/>
    <xf numFmtId="0" fontId="1" fillId="0" borderId="0" xfId="0" applyFont="1"/>
    <xf numFmtId="44" fontId="1" fillId="0" borderId="1" xfId="0" applyNumberFormat="1" applyFont="1" applyBorder="1"/>
    <xf numFmtId="44" fontId="1" fillId="0" borderId="1" xfId="0" applyNumberFormat="1" applyFont="1" applyFill="1" applyBorder="1"/>
    <xf numFmtId="44" fontId="1" fillId="0" borderId="1" xfId="1" applyNumberFormat="1" applyFont="1" applyBorder="1"/>
    <xf numFmtId="14" fontId="1" fillId="0" borderId="2" xfId="0" applyNumberFormat="1" applyFont="1" applyBorder="1"/>
    <xf numFmtId="44" fontId="1" fillId="0" borderId="2" xfId="1" applyNumberFormat="1" applyFont="1" applyBorder="1"/>
    <xf numFmtId="0" fontId="2" fillId="0" borderId="0" xfId="0" applyFont="1" applyAlignment="1"/>
    <xf numFmtId="0" fontId="0" fillId="0" borderId="0" xfId="0" applyAlignment="1"/>
    <xf numFmtId="14" fontId="2" fillId="0" borderId="0" xfId="0" applyNumberFormat="1" applyFont="1" applyBorder="1"/>
    <xf numFmtId="14" fontId="2" fillId="0" borderId="0" xfId="0" applyNumberFormat="1" applyFont="1" applyBorder="1" applyAlignment="1">
      <alignment horizontal="left"/>
    </xf>
    <xf numFmtId="164" fontId="2" fillId="0" borderId="0" xfId="1" applyFont="1" applyBorder="1"/>
    <xf numFmtId="164" fontId="0" fillId="0" borderId="0" xfId="1" applyFont="1" applyBorder="1"/>
    <xf numFmtId="14" fontId="0" fillId="0" borderId="0" xfId="0" applyNumberFormat="1" applyBorder="1"/>
    <xf numFmtId="4" fontId="0" fillId="0" borderId="0" xfId="0" applyNumberFormat="1" applyBorder="1"/>
    <xf numFmtId="164" fontId="0" fillId="2" borderId="0" xfId="1" applyFont="1" applyFill="1" applyBorder="1"/>
    <xf numFmtId="4" fontId="2" fillId="0" borderId="0" xfId="0" applyNumberFormat="1" applyFont="1" applyBorder="1"/>
    <xf numFmtId="44" fontId="0" fillId="0" borderId="0" xfId="1" applyNumberFormat="1" applyFont="1" applyBorder="1"/>
    <xf numFmtId="44" fontId="2" fillId="0" borderId="0" xfId="1" applyNumberFormat="1" applyFont="1" applyBorder="1"/>
    <xf numFmtId="14" fontId="2" fillId="0" borderId="3" xfId="0" applyNumberFormat="1" applyFont="1" applyBorder="1"/>
    <xf numFmtId="14" fontId="2" fillId="0" borderId="4" xfId="0" applyNumberFormat="1" applyFont="1" applyBorder="1" applyAlignment="1">
      <alignment horizontal="left"/>
    </xf>
    <xf numFmtId="0" fontId="0" fillId="0" borderId="4" xfId="0" applyBorder="1"/>
    <xf numFmtId="164" fontId="2" fillId="0" borderId="4" xfId="1" applyFont="1" applyBorder="1"/>
    <xf numFmtId="164" fontId="2" fillId="0" borderId="5" xfId="1" applyFont="1" applyBorder="1"/>
    <xf numFmtId="164" fontId="2" fillId="0" borderId="1" xfId="1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2" fillId="0" borderId="4" xfId="0" applyFont="1" applyBorder="1"/>
    <xf numFmtId="0" fontId="2" fillId="0" borderId="0" xfId="0" applyFont="1" applyBorder="1"/>
    <xf numFmtId="164" fontId="1" fillId="0" borderId="1" xfId="1" applyFont="1" applyBorder="1"/>
    <xf numFmtId="0" fontId="0" fillId="0" borderId="1" xfId="0" applyFill="1" applyBorder="1"/>
    <xf numFmtId="164" fontId="1" fillId="0" borderId="1" xfId="1" applyFont="1" applyFill="1" applyBorder="1"/>
    <xf numFmtId="44" fontId="0" fillId="0" borderId="1" xfId="0" applyNumberFormat="1" applyBorder="1"/>
    <xf numFmtId="44" fontId="0" fillId="0" borderId="0" xfId="0" applyNumberFormat="1"/>
    <xf numFmtId="44" fontId="0" fillId="0" borderId="1" xfId="1" applyNumberFormat="1" applyFont="1" applyBorder="1"/>
    <xf numFmtId="44" fontId="0" fillId="0" borderId="2" xfId="1" applyNumberFormat="1" applyFont="1" applyBorder="1"/>
    <xf numFmtId="44" fontId="2" fillId="0" borderId="4" xfId="1" applyNumberFormat="1" applyFont="1" applyBorder="1"/>
    <xf numFmtId="44" fontId="2" fillId="0" borderId="5" xfId="1" applyNumberFormat="1" applyFont="1" applyBorder="1"/>
    <xf numFmtId="44" fontId="0" fillId="0" borderId="0" xfId="0" applyNumberFormat="1" applyBorder="1"/>
    <xf numFmtId="44" fontId="4" fillId="0" borderId="1" xfId="1" applyNumberFormat="1" applyFont="1" applyBorder="1"/>
    <xf numFmtId="44" fontId="2" fillId="0" borderId="0" xfId="0" applyNumberFormat="1" applyFont="1" applyBorder="1"/>
    <xf numFmtId="44" fontId="0" fillId="0" borderId="1" xfId="0" applyNumberFormat="1" applyFill="1" applyBorder="1"/>
    <xf numFmtId="44" fontId="0" fillId="0" borderId="4" xfId="1" applyNumberFormat="1" applyFont="1" applyBorder="1"/>
    <xf numFmtId="0" fontId="1" fillId="0" borderId="2" xfId="0" applyFont="1" applyFill="1" applyBorder="1"/>
    <xf numFmtId="14" fontId="2" fillId="0" borderId="3" xfId="0" applyNumberFormat="1" applyFont="1" applyBorder="1" applyAlignment="1">
      <alignment horizontal="left"/>
    </xf>
    <xf numFmtId="0" fontId="2" fillId="0" borderId="3" xfId="0" applyFont="1" applyBorder="1"/>
    <xf numFmtId="44" fontId="2" fillId="0" borderId="4" xfId="0" applyNumberFormat="1" applyFont="1" applyBorder="1"/>
    <xf numFmtId="44" fontId="2" fillId="0" borderId="5" xfId="0" applyNumberFormat="1" applyFont="1" applyBorder="1"/>
    <xf numFmtId="164" fontId="0" fillId="0" borderId="2" xfId="1" applyFont="1" applyBorder="1"/>
    <xf numFmtId="0" fontId="0" fillId="0" borderId="2" xfId="0" applyFill="1" applyBorder="1"/>
    <xf numFmtId="0" fontId="0" fillId="0" borderId="2" xfId="0" applyFont="1" applyFill="1" applyBorder="1"/>
    <xf numFmtId="44" fontId="0" fillId="0" borderId="2" xfId="0" applyNumberFormat="1" applyBorder="1"/>
    <xf numFmtId="0" fontId="2" fillId="0" borderId="6" xfId="0" applyFont="1" applyBorder="1"/>
    <xf numFmtId="0" fontId="2" fillId="0" borderId="7" xfId="0" applyFont="1" applyBorder="1"/>
    <xf numFmtId="44" fontId="2" fillId="0" borderId="7" xfId="0" applyNumberFormat="1" applyFont="1" applyBorder="1"/>
    <xf numFmtId="44" fontId="2" fillId="0" borderId="7" xfId="0" applyNumberFormat="1" applyFont="1" applyFill="1" applyBorder="1"/>
    <xf numFmtId="44" fontId="2" fillId="0" borderId="8" xfId="0" applyNumberFormat="1" applyFont="1" applyFill="1" applyBorder="1"/>
    <xf numFmtId="14" fontId="0" fillId="0" borderId="9" xfId="0" applyNumberFormat="1" applyBorder="1"/>
    <xf numFmtId="44" fontId="0" fillId="0" borderId="10" xfId="1" applyNumberFormat="1" applyFont="1" applyBorder="1"/>
    <xf numFmtId="14" fontId="0" fillId="0" borderId="11" xfId="0" applyNumberFormat="1" applyBorder="1"/>
    <xf numFmtId="44" fontId="2" fillId="0" borderId="7" xfId="1" applyNumberFormat="1" applyFont="1" applyBorder="1"/>
    <xf numFmtId="44" fontId="2" fillId="0" borderId="8" xfId="1" applyNumberFormat="1" applyFont="1" applyBorder="1"/>
    <xf numFmtId="14" fontId="1" fillId="0" borderId="9" xfId="0" applyNumberFormat="1" applyFont="1" applyBorder="1"/>
    <xf numFmtId="14" fontId="1" fillId="0" borderId="11" xfId="0" applyNumberFormat="1" applyFont="1" applyBorder="1"/>
    <xf numFmtId="44" fontId="0" fillId="0" borderId="12" xfId="1" applyNumberFormat="1" applyFont="1" applyBorder="1"/>
    <xf numFmtId="44" fontId="0" fillId="0" borderId="10" xfId="0" applyNumberFormat="1" applyBorder="1"/>
    <xf numFmtId="0" fontId="1" fillId="0" borderId="13" xfId="0" applyFont="1" applyBorder="1"/>
    <xf numFmtId="44" fontId="1" fillId="0" borderId="13" xfId="0" applyNumberFormat="1" applyFont="1" applyBorder="1"/>
    <xf numFmtId="44" fontId="1" fillId="0" borderId="13" xfId="0" applyNumberFormat="1" applyFont="1" applyFill="1" applyBorder="1"/>
    <xf numFmtId="14" fontId="1" fillId="0" borderId="14" xfId="0" applyNumberFormat="1" applyFont="1" applyBorder="1"/>
    <xf numFmtId="44" fontId="1" fillId="0" borderId="10" xfId="0" applyNumberFormat="1" applyFont="1" applyBorder="1"/>
    <xf numFmtId="0" fontId="0" fillId="0" borderId="16" xfId="0" applyBorder="1"/>
    <xf numFmtId="0" fontId="2" fillId="0" borderId="15" xfId="0" applyFont="1" applyBorder="1"/>
    <xf numFmtId="44" fontId="2" fillId="0" borderId="16" xfId="0" applyNumberFormat="1" applyFont="1" applyBorder="1"/>
    <xf numFmtId="44" fontId="2" fillId="0" borderId="17" xfId="0" applyNumberFormat="1" applyFont="1" applyBorder="1"/>
    <xf numFmtId="14" fontId="1" fillId="0" borderId="18" xfId="0" applyNumberFormat="1" applyFont="1" applyBorder="1"/>
    <xf numFmtId="0" fontId="0" fillId="0" borderId="0" xfId="0" applyFill="1" applyBorder="1"/>
    <xf numFmtId="0" fontId="2" fillId="0" borderId="0" xfId="0" applyFont="1" applyAlignment="1"/>
    <xf numFmtId="0" fontId="0" fillId="0" borderId="0" xfId="0" applyAlignment="1"/>
    <xf numFmtId="44" fontId="2" fillId="0" borderId="1" xfId="0" applyNumberFormat="1" applyFont="1" applyBorder="1"/>
    <xf numFmtId="44" fontId="2" fillId="0" borderId="1" xfId="0" applyNumberFormat="1" applyFont="1" applyFill="1" applyBorder="1"/>
    <xf numFmtId="44" fontId="0" fillId="2" borderId="1" xfId="1" applyNumberFormat="1" applyFont="1" applyFill="1" applyBorder="1"/>
    <xf numFmtId="44" fontId="0" fillId="2" borderId="2" xfId="1" applyNumberFormat="1" applyFont="1" applyFill="1" applyBorder="1"/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justify" wrapText="1"/>
    </xf>
    <xf numFmtId="0" fontId="2" fillId="0" borderId="0" xfId="0" applyFont="1" applyAlignment="1">
      <alignment horizontal="justify" wrapText="1" readingOrder="1"/>
    </xf>
    <xf numFmtId="0" fontId="0" fillId="0" borderId="0" xfId="0" applyAlignment="1">
      <alignment horizontal="justify" wrapText="1" readingOrder="1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justify" wrapText="1" readingOrder="1"/>
    </xf>
    <xf numFmtId="0" fontId="0" fillId="0" borderId="0" xfId="0" applyAlignment="1">
      <alignment horizontal="justify" wrapText="1" readingOrder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topLeftCell="A43" zoomScaleNormal="100" workbookViewId="0">
      <selection activeCell="I63" sqref="I63"/>
    </sheetView>
  </sheetViews>
  <sheetFormatPr defaultRowHeight="12.75" x14ac:dyDescent="0.2"/>
  <cols>
    <col min="1" max="1" width="10.140625" customWidth="1"/>
    <col min="2" max="2" width="12.5703125" customWidth="1"/>
    <col min="3" max="3" width="58" customWidth="1"/>
    <col min="4" max="4" width="16.7109375" style="5" customWidth="1"/>
    <col min="5" max="5" width="12.28515625" style="1" customWidth="1"/>
    <col min="6" max="6" width="11.140625" style="1" customWidth="1"/>
    <col min="7" max="7" width="11.85546875" style="1" bestFit="1" customWidth="1"/>
    <col min="8" max="8" width="12.5703125" style="1" customWidth="1"/>
    <col min="9" max="10" width="11.85546875" style="1" bestFit="1" customWidth="1"/>
  </cols>
  <sheetData>
    <row r="1" spans="1:11" x14ac:dyDescent="0.2">
      <c r="A1" s="111" t="s">
        <v>3</v>
      </c>
      <c r="B1" s="112"/>
      <c r="C1" s="112"/>
    </row>
    <row r="2" spans="1:11" x14ac:dyDescent="0.2">
      <c r="A2" s="111" t="s">
        <v>12</v>
      </c>
      <c r="B2" s="112"/>
      <c r="C2" s="112"/>
    </row>
    <row r="3" spans="1:11" x14ac:dyDescent="0.2">
      <c r="A3" s="29"/>
      <c r="B3" s="30"/>
      <c r="C3" s="30"/>
    </row>
    <row r="5" spans="1:11" x14ac:dyDescent="0.2">
      <c r="A5" s="2" t="s">
        <v>0</v>
      </c>
      <c r="B5" s="2" t="s">
        <v>4</v>
      </c>
      <c r="C5" s="2" t="s">
        <v>1</v>
      </c>
      <c r="D5" s="6" t="s">
        <v>5</v>
      </c>
      <c r="E5" s="7" t="s">
        <v>6</v>
      </c>
      <c r="F5" s="7" t="s">
        <v>7</v>
      </c>
      <c r="G5" s="7" t="s">
        <v>8</v>
      </c>
      <c r="H5" s="7" t="s">
        <v>11</v>
      </c>
      <c r="I5" s="7" t="s">
        <v>9</v>
      </c>
      <c r="J5" s="7" t="s">
        <v>10</v>
      </c>
    </row>
    <row r="6" spans="1:11" s="15" customFormat="1" x14ac:dyDescent="0.2">
      <c r="A6" s="12">
        <v>40227</v>
      </c>
      <c r="B6" s="13">
        <v>1000443</v>
      </c>
      <c r="C6" s="48" t="s">
        <v>46</v>
      </c>
      <c r="D6" s="14">
        <v>2817.58</v>
      </c>
      <c r="E6" s="14">
        <v>1000</v>
      </c>
      <c r="F6" s="14">
        <f>18.118+1.24</f>
        <v>19.357999999999997</v>
      </c>
      <c r="G6" s="14">
        <f>D6-E6+F6</f>
        <v>1836.9379999999999</v>
      </c>
      <c r="H6" s="14">
        <v>0</v>
      </c>
      <c r="I6" s="14">
        <v>0</v>
      </c>
      <c r="J6" s="14">
        <f>+G6-H6+I6</f>
        <v>1836.9379999999999</v>
      </c>
    </row>
    <row r="7" spans="1:11" s="15" customFormat="1" x14ac:dyDescent="0.2">
      <c r="A7" s="12">
        <v>40337</v>
      </c>
      <c r="B7" s="13">
        <v>1000725</v>
      </c>
      <c r="C7" s="48" t="s">
        <v>19</v>
      </c>
      <c r="D7" s="14">
        <v>11321.82</v>
      </c>
      <c r="E7" s="14">
        <v>1000</v>
      </c>
      <c r="F7" s="14">
        <f>103.22+1170.96</f>
        <v>1274.18</v>
      </c>
      <c r="G7" s="14">
        <f>D7-E7+F7</f>
        <v>11596</v>
      </c>
      <c r="H7" s="14">
        <v>0</v>
      </c>
      <c r="I7" s="14">
        <v>0</v>
      </c>
      <c r="J7" s="14">
        <f>+G7-H7+I7</f>
        <v>11596</v>
      </c>
    </row>
    <row r="8" spans="1:11" s="15" customFormat="1" x14ac:dyDescent="0.2">
      <c r="A8" s="18">
        <v>40371</v>
      </c>
      <c r="B8" s="19">
        <v>1001557</v>
      </c>
      <c r="C8" s="47" t="s">
        <v>20</v>
      </c>
      <c r="D8" s="20">
        <v>1440.42</v>
      </c>
      <c r="E8" s="20">
        <v>1000</v>
      </c>
      <c r="F8" s="20">
        <f>4.4+1.18</f>
        <v>5.58</v>
      </c>
      <c r="G8" s="14">
        <f>D8-E8+F8</f>
        <v>446.00000000000006</v>
      </c>
      <c r="H8" s="20">
        <v>0</v>
      </c>
      <c r="I8" s="20">
        <v>0</v>
      </c>
      <c r="J8" s="14">
        <f>+G8-H8+I8</f>
        <v>446.00000000000006</v>
      </c>
    </row>
    <row r="9" spans="1:11" s="15" customFormat="1" x14ac:dyDescent="0.2">
      <c r="A9" s="18">
        <v>40419</v>
      </c>
      <c r="B9" s="19">
        <v>1001327</v>
      </c>
      <c r="C9" s="47" t="s">
        <v>21</v>
      </c>
      <c r="D9" s="20">
        <v>1124.55</v>
      </c>
      <c r="E9" s="20">
        <v>1000</v>
      </c>
      <c r="F9" s="20">
        <f>1.25+1.2</f>
        <v>2.4500000000000002</v>
      </c>
      <c r="G9" s="14">
        <f>D9-E9+F9</f>
        <v>126.99999999999996</v>
      </c>
      <c r="H9" s="20">
        <v>0</v>
      </c>
      <c r="I9" s="20">
        <v>0</v>
      </c>
      <c r="J9" s="14">
        <f>+G9-H9+I9</f>
        <v>126.99999999999996</v>
      </c>
    </row>
    <row r="10" spans="1:11" s="15" customFormat="1" ht="13.5" thickBot="1" x14ac:dyDescent="0.25">
      <c r="A10" s="18">
        <v>40522</v>
      </c>
      <c r="B10" s="19">
        <v>1001591</v>
      </c>
      <c r="C10" s="47" t="s">
        <v>18</v>
      </c>
      <c r="D10" s="20">
        <f>25000+9067.9</f>
        <v>34067.9</v>
      </c>
      <c r="E10" s="20">
        <v>1000</v>
      </c>
      <c r="F10" s="20">
        <f>330.68+0.35+2857.07</f>
        <v>3188.1000000000004</v>
      </c>
      <c r="G10" s="20">
        <f>D10-E10+F10</f>
        <v>36256</v>
      </c>
      <c r="H10" s="20">
        <v>10571</v>
      </c>
      <c r="I10" s="20">
        <v>0</v>
      </c>
      <c r="J10" s="14">
        <f>+G10-H10+I10</f>
        <v>25685</v>
      </c>
    </row>
    <row r="11" spans="1:11" ht="13.5" thickBot="1" x14ac:dyDescent="0.25">
      <c r="A11" s="41" t="s">
        <v>10</v>
      </c>
      <c r="B11" s="42"/>
      <c r="C11" s="43"/>
      <c r="D11" s="44">
        <f t="shared" ref="D11:J11" si="0">SUM(D6:D10)</f>
        <v>50772.270000000004</v>
      </c>
      <c r="E11" s="44">
        <f t="shared" si="0"/>
        <v>5000</v>
      </c>
      <c r="F11" s="44">
        <f t="shared" si="0"/>
        <v>4489.6680000000006</v>
      </c>
      <c r="G11" s="44">
        <f t="shared" si="0"/>
        <v>50261.938000000002</v>
      </c>
      <c r="H11" s="44">
        <f t="shared" si="0"/>
        <v>10571</v>
      </c>
      <c r="I11" s="44">
        <f t="shared" si="0"/>
        <v>0</v>
      </c>
      <c r="J11" s="45">
        <f t="shared" si="0"/>
        <v>39690.938000000002</v>
      </c>
      <c r="K11" s="9"/>
    </row>
    <row r="12" spans="1:11" x14ac:dyDescent="0.2">
      <c r="A12" s="31"/>
      <c r="B12" s="32"/>
      <c r="C12" s="9"/>
      <c r="D12" s="33"/>
      <c r="E12" s="33"/>
      <c r="F12" s="33"/>
      <c r="G12" s="34"/>
      <c r="H12" s="33"/>
      <c r="I12" s="33"/>
      <c r="J12" s="33"/>
      <c r="K12" s="9"/>
    </row>
    <row r="13" spans="1:11" x14ac:dyDescent="0.2">
      <c r="A13" s="35"/>
      <c r="B13" s="9"/>
      <c r="C13" s="9"/>
      <c r="D13" s="36"/>
      <c r="E13" s="9"/>
      <c r="F13" s="9"/>
      <c r="G13" s="34"/>
      <c r="H13" s="9"/>
      <c r="I13" s="9"/>
      <c r="J13" s="34"/>
      <c r="K13" s="9"/>
    </row>
    <row r="14" spans="1:11" x14ac:dyDescent="0.2">
      <c r="A14" s="2" t="s">
        <v>0</v>
      </c>
      <c r="B14" s="2" t="s">
        <v>4</v>
      </c>
      <c r="C14" s="2" t="s">
        <v>1</v>
      </c>
      <c r="D14" s="6" t="s">
        <v>5</v>
      </c>
      <c r="E14" s="7" t="s">
        <v>6</v>
      </c>
      <c r="F14" s="7" t="s">
        <v>7</v>
      </c>
      <c r="G14" s="46" t="s">
        <v>8</v>
      </c>
      <c r="H14" s="7" t="s">
        <v>11</v>
      </c>
      <c r="I14" s="7" t="s">
        <v>9</v>
      </c>
      <c r="J14" s="46" t="s">
        <v>10</v>
      </c>
      <c r="K14" s="9"/>
    </row>
    <row r="15" spans="1:11" s="15" customFormat="1" x14ac:dyDescent="0.2">
      <c r="A15" s="12">
        <v>40753</v>
      </c>
      <c r="B15" s="13">
        <v>1100946</v>
      </c>
      <c r="C15" s="13" t="s">
        <v>15</v>
      </c>
      <c r="D15" s="14">
        <v>9461</v>
      </c>
      <c r="E15" s="14">
        <v>1000</v>
      </c>
      <c r="F15" s="14">
        <f>84.61+1.64+1576.75</f>
        <v>1663</v>
      </c>
      <c r="G15" s="14">
        <f>D15-E15+F15</f>
        <v>10124</v>
      </c>
      <c r="H15" s="14">
        <v>0</v>
      </c>
      <c r="I15" s="14">
        <v>0</v>
      </c>
      <c r="J15" s="14">
        <f>+G15-H15+I15</f>
        <v>10124</v>
      </c>
      <c r="K15" s="16"/>
    </row>
    <row r="16" spans="1:11" s="15" customFormat="1" ht="13.5" thickBot="1" x14ac:dyDescent="0.25">
      <c r="A16" s="18">
        <v>40799</v>
      </c>
      <c r="B16" s="19">
        <v>1101329</v>
      </c>
      <c r="C16" s="47" t="s">
        <v>47</v>
      </c>
      <c r="D16" s="20">
        <v>2761.99</v>
      </c>
      <c r="E16" s="20">
        <v>100</v>
      </c>
      <c r="F16" s="20">
        <f>17.62+1.39</f>
        <v>19.010000000000002</v>
      </c>
      <c r="G16" s="20">
        <f>D16-E16+F16</f>
        <v>2681</v>
      </c>
      <c r="H16" s="20">
        <v>0</v>
      </c>
      <c r="I16" s="20">
        <v>0</v>
      </c>
      <c r="J16" s="14">
        <f>+G16-H16+I16</f>
        <v>2681</v>
      </c>
      <c r="K16" s="16"/>
    </row>
    <row r="17" spans="1:10" ht="13.5" thickBot="1" x14ac:dyDescent="0.25">
      <c r="A17" s="41" t="s">
        <v>10</v>
      </c>
      <c r="B17" s="42"/>
      <c r="C17" s="43"/>
      <c r="D17" s="44">
        <f t="shared" ref="D17:J17" si="1">SUM(D15:D16)</f>
        <v>12222.99</v>
      </c>
      <c r="E17" s="44">
        <f t="shared" si="1"/>
        <v>1100</v>
      </c>
      <c r="F17" s="44">
        <f t="shared" si="1"/>
        <v>1682.01</v>
      </c>
      <c r="G17" s="44">
        <f t="shared" si="1"/>
        <v>12805</v>
      </c>
      <c r="H17" s="44">
        <f t="shared" si="1"/>
        <v>0</v>
      </c>
      <c r="I17" s="44">
        <f t="shared" si="1"/>
        <v>0</v>
      </c>
      <c r="J17" s="45">
        <f t="shared" si="1"/>
        <v>12805</v>
      </c>
    </row>
    <row r="18" spans="1:10" x14ac:dyDescent="0.2">
      <c r="A18" s="31"/>
      <c r="B18" s="32"/>
      <c r="C18" s="9"/>
      <c r="D18" s="33"/>
      <c r="E18" s="33"/>
      <c r="F18" s="33"/>
      <c r="G18" s="37"/>
      <c r="H18" s="33"/>
      <c r="I18" s="33"/>
      <c r="J18" s="33"/>
    </row>
    <row r="19" spans="1:10" x14ac:dyDescent="0.2">
      <c r="A19" s="9"/>
      <c r="B19" s="9"/>
      <c r="C19" s="9"/>
      <c r="D19" s="38"/>
      <c r="E19" s="9"/>
      <c r="F19" s="9"/>
      <c r="G19" s="34"/>
      <c r="H19" s="9"/>
      <c r="I19" s="9"/>
      <c r="J19" s="34"/>
    </row>
    <row r="20" spans="1:10" x14ac:dyDescent="0.2">
      <c r="A20" s="2" t="s">
        <v>0</v>
      </c>
      <c r="B20" s="2" t="s">
        <v>4</v>
      </c>
      <c r="C20" s="2" t="s">
        <v>1</v>
      </c>
      <c r="D20" s="6" t="s">
        <v>5</v>
      </c>
      <c r="E20" s="7" t="s">
        <v>6</v>
      </c>
      <c r="F20" s="7" t="s">
        <v>7</v>
      </c>
      <c r="G20" s="46" t="s">
        <v>8</v>
      </c>
      <c r="H20" s="7" t="s">
        <v>11</v>
      </c>
      <c r="I20" s="7" t="s">
        <v>9</v>
      </c>
      <c r="J20" s="46" t="s">
        <v>10</v>
      </c>
    </row>
    <row r="21" spans="1:10" s="23" customFormat="1" x14ac:dyDescent="0.2">
      <c r="A21" s="22">
        <v>40910</v>
      </c>
      <c r="B21" s="17">
        <v>1200001</v>
      </c>
      <c r="C21" s="17" t="s">
        <v>48</v>
      </c>
      <c r="D21" s="24">
        <v>8789</v>
      </c>
      <c r="E21" s="25">
        <v>1000</v>
      </c>
      <c r="F21" s="25">
        <f>77.89+1.11+826.22+0.78</f>
        <v>906</v>
      </c>
      <c r="G21" s="26">
        <f t="shared" ref="G21:G31" si="2">D21-E21+F21</f>
        <v>8695</v>
      </c>
      <c r="H21" s="25">
        <v>0</v>
      </c>
      <c r="I21" s="25">
        <v>0</v>
      </c>
      <c r="J21" s="14">
        <f t="shared" ref="J21:J31" si="3">+G21-H21+I21</f>
        <v>8695</v>
      </c>
    </row>
    <row r="22" spans="1:10" s="23" customFormat="1" x14ac:dyDescent="0.2">
      <c r="A22" s="22">
        <v>40912</v>
      </c>
      <c r="B22" s="17">
        <v>1200006</v>
      </c>
      <c r="C22" s="17" t="s">
        <v>22</v>
      </c>
      <c r="D22" s="24">
        <v>0</v>
      </c>
      <c r="E22" s="25">
        <v>0</v>
      </c>
      <c r="F22" s="25">
        <f>786.8+0.2</f>
        <v>787</v>
      </c>
      <c r="G22" s="26">
        <f t="shared" si="2"/>
        <v>787</v>
      </c>
      <c r="H22" s="25">
        <v>0</v>
      </c>
      <c r="I22" s="25">
        <v>0</v>
      </c>
      <c r="J22" s="14">
        <f t="shared" si="3"/>
        <v>787</v>
      </c>
    </row>
    <row r="23" spans="1:10" s="23" customFormat="1" x14ac:dyDescent="0.2">
      <c r="A23" s="22">
        <v>40914</v>
      </c>
      <c r="B23" s="17">
        <v>1200040</v>
      </c>
      <c r="C23" s="17" t="s">
        <v>23</v>
      </c>
      <c r="D23" s="26">
        <v>4749.83</v>
      </c>
      <c r="E23" s="26">
        <v>1000</v>
      </c>
      <c r="F23" s="26">
        <v>37.5</v>
      </c>
      <c r="G23" s="26">
        <f t="shared" si="2"/>
        <v>3787.33</v>
      </c>
      <c r="H23" s="26">
        <v>0</v>
      </c>
      <c r="I23" s="26">
        <v>0</v>
      </c>
      <c r="J23" s="14">
        <f t="shared" si="3"/>
        <v>3787.33</v>
      </c>
    </row>
    <row r="24" spans="1:10" s="23" customFormat="1" x14ac:dyDescent="0.2">
      <c r="A24" s="22">
        <v>40917</v>
      </c>
      <c r="B24" s="17">
        <v>1200048</v>
      </c>
      <c r="C24" s="17" t="s">
        <v>49</v>
      </c>
      <c r="D24" s="26">
        <v>3546</v>
      </c>
      <c r="E24" s="26">
        <v>1000</v>
      </c>
      <c r="F24" s="26">
        <f>25.46+1.25+550.29</f>
        <v>577</v>
      </c>
      <c r="G24" s="26">
        <f t="shared" si="2"/>
        <v>3123</v>
      </c>
      <c r="H24" s="26">
        <v>0</v>
      </c>
      <c r="I24" s="26">
        <v>0</v>
      </c>
      <c r="J24" s="14">
        <f t="shared" si="3"/>
        <v>3123</v>
      </c>
    </row>
    <row r="25" spans="1:10" s="23" customFormat="1" x14ac:dyDescent="0.2">
      <c r="A25" s="22">
        <v>40930</v>
      </c>
      <c r="B25" s="17">
        <v>1200065</v>
      </c>
      <c r="C25" s="17" t="s">
        <v>24</v>
      </c>
      <c r="D25" s="26">
        <v>2180</v>
      </c>
      <c r="E25" s="26">
        <v>1000</v>
      </c>
      <c r="F25" s="26">
        <f>11.8+589.7</f>
        <v>601.5</v>
      </c>
      <c r="G25" s="26">
        <f t="shared" si="2"/>
        <v>1781.5</v>
      </c>
      <c r="H25" s="26">
        <v>0</v>
      </c>
      <c r="I25" s="26">
        <v>0</v>
      </c>
      <c r="J25" s="14">
        <f t="shared" si="3"/>
        <v>1781.5</v>
      </c>
    </row>
    <row r="26" spans="1:10" s="23" customFormat="1" x14ac:dyDescent="0.2">
      <c r="A26" s="22">
        <v>40938</v>
      </c>
      <c r="B26" s="17">
        <v>1200079</v>
      </c>
      <c r="C26" s="17" t="s">
        <v>25</v>
      </c>
      <c r="D26" s="26">
        <v>6934</v>
      </c>
      <c r="E26" s="26">
        <v>1000</v>
      </c>
      <c r="F26" s="26">
        <f>59.34+668.54</f>
        <v>727.88</v>
      </c>
      <c r="G26" s="26">
        <f t="shared" si="2"/>
        <v>6661.88</v>
      </c>
      <c r="H26" s="26">
        <v>0</v>
      </c>
      <c r="I26" s="26">
        <v>0</v>
      </c>
      <c r="J26" s="14">
        <f t="shared" si="3"/>
        <v>6661.88</v>
      </c>
    </row>
    <row r="27" spans="1:10" s="23" customFormat="1" x14ac:dyDescent="0.2">
      <c r="A27" s="22">
        <v>41114</v>
      </c>
      <c r="B27" s="17">
        <v>1200577</v>
      </c>
      <c r="C27" s="17" t="s">
        <v>26</v>
      </c>
      <c r="D27" s="26">
        <v>2716.45</v>
      </c>
      <c r="E27" s="26">
        <v>1000</v>
      </c>
      <c r="F27" s="26">
        <v>17.16</v>
      </c>
      <c r="G27" s="26">
        <f t="shared" si="2"/>
        <v>1733.61</v>
      </c>
      <c r="H27" s="26">
        <v>0</v>
      </c>
      <c r="I27" s="26">
        <v>0</v>
      </c>
      <c r="J27" s="14">
        <f t="shared" si="3"/>
        <v>1733.61</v>
      </c>
    </row>
    <row r="28" spans="1:10" s="23" customFormat="1" x14ac:dyDescent="0.2">
      <c r="A28" s="22">
        <v>41206</v>
      </c>
      <c r="B28" s="17">
        <v>1200870</v>
      </c>
      <c r="C28" s="17" t="s">
        <v>27</v>
      </c>
      <c r="D28" s="26">
        <v>2420</v>
      </c>
      <c r="E28" s="26">
        <v>1000</v>
      </c>
      <c r="F28" s="26">
        <f>14.2+732.69</f>
        <v>746.8900000000001</v>
      </c>
      <c r="G28" s="26">
        <f t="shared" si="2"/>
        <v>2166.8900000000003</v>
      </c>
      <c r="H28" s="26">
        <v>0</v>
      </c>
      <c r="I28" s="26">
        <v>0</v>
      </c>
      <c r="J28" s="14">
        <f t="shared" si="3"/>
        <v>2166.8900000000003</v>
      </c>
    </row>
    <row r="29" spans="1:10" s="23" customFormat="1" x14ac:dyDescent="0.2">
      <c r="A29" s="22">
        <v>41246</v>
      </c>
      <c r="B29" s="17">
        <v>1201012</v>
      </c>
      <c r="C29" s="17" t="s">
        <v>27</v>
      </c>
      <c r="D29" s="26">
        <v>5165</v>
      </c>
      <c r="E29" s="26">
        <v>1000</v>
      </c>
      <c r="F29" s="26">
        <v>963.52</v>
      </c>
      <c r="G29" s="26">
        <f t="shared" si="2"/>
        <v>5128.5200000000004</v>
      </c>
      <c r="H29" s="26">
        <v>0</v>
      </c>
      <c r="I29" s="26">
        <v>0</v>
      </c>
      <c r="J29" s="14">
        <f t="shared" si="3"/>
        <v>5128.5200000000004</v>
      </c>
    </row>
    <row r="30" spans="1:10" s="23" customFormat="1" x14ac:dyDescent="0.2">
      <c r="A30" s="27">
        <v>41269</v>
      </c>
      <c r="B30" s="21">
        <v>1201080</v>
      </c>
      <c r="C30" s="21" t="s">
        <v>28</v>
      </c>
      <c r="D30" s="28">
        <v>5765</v>
      </c>
      <c r="E30" s="28">
        <v>1000</v>
      </c>
      <c r="F30" s="28">
        <v>755</v>
      </c>
      <c r="G30" s="28">
        <f t="shared" si="2"/>
        <v>5520</v>
      </c>
      <c r="H30" s="28">
        <v>0</v>
      </c>
      <c r="I30" s="28">
        <v>0</v>
      </c>
      <c r="J30" s="20">
        <f t="shared" si="3"/>
        <v>5520</v>
      </c>
    </row>
    <row r="31" spans="1:10" s="23" customFormat="1" ht="13.5" thickBot="1" x14ac:dyDescent="0.25">
      <c r="A31" s="27">
        <v>41261</v>
      </c>
      <c r="B31" s="65">
        <v>1201133</v>
      </c>
      <c r="C31" s="65" t="s">
        <v>52</v>
      </c>
      <c r="D31" s="28">
        <v>3563.45</v>
      </c>
      <c r="E31" s="28">
        <v>1000</v>
      </c>
      <c r="F31" s="28">
        <v>26.55</v>
      </c>
      <c r="G31" s="28">
        <f t="shared" si="2"/>
        <v>2590</v>
      </c>
      <c r="H31" s="28">
        <v>0</v>
      </c>
      <c r="I31" s="28">
        <v>0</v>
      </c>
      <c r="J31" s="20">
        <f t="shared" si="3"/>
        <v>2590</v>
      </c>
    </row>
    <row r="32" spans="1:10" ht="13.5" thickBot="1" x14ac:dyDescent="0.25">
      <c r="A32" s="66" t="s">
        <v>10</v>
      </c>
      <c r="B32" s="42"/>
      <c r="C32" s="49"/>
      <c r="D32" s="58">
        <f t="shared" ref="D32:I32" si="4">SUM(D21:D31)</f>
        <v>45828.729999999996</v>
      </c>
      <c r="E32" s="58">
        <f t="shared" si="4"/>
        <v>10000</v>
      </c>
      <c r="F32" s="58">
        <f t="shared" si="4"/>
        <v>6146.0000000000009</v>
      </c>
      <c r="G32" s="58">
        <f t="shared" si="4"/>
        <v>41974.73</v>
      </c>
      <c r="H32" s="58">
        <f t="shared" si="4"/>
        <v>0</v>
      </c>
      <c r="I32" s="58">
        <f t="shared" si="4"/>
        <v>0</v>
      </c>
      <c r="J32" s="59">
        <f>SUM(J23:J30)</f>
        <v>29902.73</v>
      </c>
    </row>
    <row r="33" spans="1:10" x14ac:dyDescent="0.2">
      <c r="A33" s="32"/>
      <c r="B33" s="9"/>
      <c r="C33" s="9"/>
      <c r="D33" s="39"/>
      <c r="E33" s="39"/>
      <c r="F33" s="39"/>
      <c r="G33" s="39"/>
      <c r="H33" s="39"/>
      <c r="I33" s="39"/>
      <c r="J33" s="40"/>
    </row>
    <row r="34" spans="1:10" x14ac:dyDescent="0.2">
      <c r="A34" s="31"/>
      <c r="B34" s="9"/>
      <c r="C34" s="9"/>
      <c r="D34" s="33"/>
      <c r="E34" s="33"/>
      <c r="F34" s="33"/>
      <c r="G34" s="33"/>
      <c r="H34" s="33"/>
      <c r="I34" s="33"/>
      <c r="J34" s="33"/>
    </row>
    <row r="35" spans="1:10" x14ac:dyDescent="0.2">
      <c r="A35" s="2" t="s">
        <v>0</v>
      </c>
      <c r="B35" s="2" t="s">
        <v>4</v>
      </c>
      <c r="C35" s="2" t="s">
        <v>1</v>
      </c>
      <c r="D35" s="6" t="s">
        <v>5</v>
      </c>
      <c r="E35" s="7" t="s">
        <v>6</v>
      </c>
      <c r="F35" s="7" t="s">
        <v>7</v>
      </c>
      <c r="G35" s="46" t="s">
        <v>8</v>
      </c>
      <c r="H35" s="7" t="s">
        <v>11</v>
      </c>
      <c r="I35" s="7" t="s">
        <v>9</v>
      </c>
      <c r="J35" s="46" t="s">
        <v>10</v>
      </c>
    </row>
    <row r="36" spans="1:10" x14ac:dyDescent="0.2">
      <c r="A36" s="22">
        <v>41283</v>
      </c>
      <c r="B36" s="17">
        <v>1300023</v>
      </c>
      <c r="C36" s="17" t="s">
        <v>54</v>
      </c>
      <c r="D36" s="51">
        <v>2078.1799999999998</v>
      </c>
      <c r="E36" s="53">
        <v>1000</v>
      </c>
      <c r="F36" s="53">
        <v>10.78</v>
      </c>
      <c r="G36" s="51">
        <f>D36-E36+F36</f>
        <v>1088.9599999999998</v>
      </c>
      <c r="H36" s="51">
        <v>0</v>
      </c>
      <c r="I36" s="51">
        <v>0</v>
      </c>
      <c r="J36" s="14">
        <f>+G36-H36+I36</f>
        <v>1088.9599999999998</v>
      </c>
    </row>
    <row r="37" spans="1:10" x14ac:dyDescent="0.2">
      <c r="A37" s="3">
        <v>41385</v>
      </c>
      <c r="B37" s="4">
        <v>1300280</v>
      </c>
      <c r="C37" s="4" t="s">
        <v>50</v>
      </c>
      <c r="D37" s="10">
        <v>2911.31</v>
      </c>
      <c r="E37" s="10">
        <v>1000</v>
      </c>
      <c r="F37" s="10">
        <v>19.11</v>
      </c>
      <c r="G37" s="10">
        <f>D37-E37+F37</f>
        <v>1930.4199999999998</v>
      </c>
      <c r="H37" s="10">
        <v>0</v>
      </c>
      <c r="I37" s="10">
        <v>0</v>
      </c>
      <c r="J37" s="10">
        <f>G37-H37+H37</f>
        <v>1930.4199999999998</v>
      </c>
    </row>
    <row r="38" spans="1:10" x14ac:dyDescent="0.2">
      <c r="A38" s="3">
        <v>41445</v>
      </c>
      <c r="B38" s="4">
        <v>1300487</v>
      </c>
      <c r="C38" s="4" t="s">
        <v>53</v>
      </c>
      <c r="D38" s="10">
        <v>6486.5</v>
      </c>
      <c r="E38" s="10">
        <v>1000</v>
      </c>
      <c r="F38" s="10">
        <v>824.43</v>
      </c>
      <c r="G38" s="10">
        <f>D38-E38+F38</f>
        <v>6310.93</v>
      </c>
      <c r="H38" s="10">
        <v>0</v>
      </c>
      <c r="I38" s="10">
        <v>0</v>
      </c>
      <c r="J38" s="10">
        <f>G38+I38</f>
        <v>6310.93</v>
      </c>
    </row>
    <row r="39" spans="1:10" x14ac:dyDescent="0.2">
      <c r="A39" s="3">
        <v>41458</v>
      </c>
      <c r="B39" s="52">
        <v>1300551</v>
      </c>
      <c r="C39" s="52" t="s">
        <v>55</v>
      </c>
      <c r="D39" s="56">
        <v>1458.05</v>
      </c>
      <c r="E39" s="56">
        <v>1000</v>
      </c>
      <c r="F39" s="56">
        <v>4.58</v>
      </c>
      <c r="G39" s="56">
        <f>D39-E39+F39</f>
        <v>462.62999999999994</v>
      </c>
      <c r="H39" s="56">
        <v>0</v>
      </c>
      <c r="I39" s="56">
        <v>0</v>
      </c>
      <c r="J39" s="56">
        <f>G39+I39</f>
        <v>462.62999999999994</v>
      </c>
    </row>
    <row r="40" spans="1:10" ht="13.5" thickBot="1" x14ac:dyDescent="0.25">
      <c r="A40" s="3">
        <v>41585</v>
      </c>
      <c r="B40" s="52">
        <v>1301165</v>
      </c>
      <c r="C40" s="52" t="s">
        <v>59</v>
      </c>
      <c r="D40" s="54">
        <v>1578.96</v>
      </c>
      <c r="E40" s="54">
        <v>1000</v>
      </c>
      <c r="F40" s="54">
        <v>5.79</v>
      </c>
      <c r="G40" s="10">
        <f>D40-E40+F40</f>
        <v>584.75</v>
      </c>
      <c r="H40" s="10">
        <v>0</v>
      </c>
      <c r="I40" s="10">
        <v>0</v>
      </c>
      <c r="J40" s="10">
        <f>G40+I40</f>
        <v>584.75</v>
      </c>
    </row>
    <row r="41" spans="1:10" ht="13.5" thickBot="1" x14ac:dyDescent="0.25">
      <c r="A41" s="67" t="s">
        <v>10</v>
      </c>
      <c r="B41" s="49"/>
      <c r="C41" s="49"/>
      <c r="D41" s="68">
        <f>SUM(D36:D40)</f>
        <v>14513</v>
      </c>
      <c r="E41" s="68">
        <f>SUM(E36:E40)</f>
        <v>5000</v>
      </c>
      <c r="F41" s="68">
        <f>SUM(F36:F40)</f>
        <v>864.68999999999994</v>
      </c>
      <c r="G41" s="68">
        <f>SUM(G36:G40)</f>
        <v>10377.689999999999</v>
      </c>
      <c r="H41" s="68"/>
      <c r="I41" s="68">
        <f>SUM(I36:I40)</f>
        <v>0</v>
      </c>
      <c r="J41" s="69">
        <f>SUM(J36:J40)</f>
        <v>10377.689999999999</v>
      </c>
    </row>
    <row r="42" spans="1:10" x14ac:dyDescent="0.2">
      <c r="D42" s="55"/>
      <c r="E42" s="55"/>
      <c r="F42" s="55"/>
      <c r="G42" s="55"/>
      <c r="H42" s="55"/>
      <c r="I42" s="55"/>
      <c r="J42" s="55"/>
    </row>
    <row r="43" spans="1:10" x14ac:dyDescent="0.2">
      <c r="D43" s="55"/>
      <c r="E43" s="55"/>
      <c r="F43" s="55"/>
      <c r="G43" s="55"/>
      <c r="H43" s="55"/>
      <c r="I43" s="55"/>
      <c r="J43" s="55"/>
    </row>
    <row r="44" spans="1:10" x14ac:dyDescent="0.2">
      <c r="A44" s="2" t="s">
        <v>0</v>
      </c>
      <c r="B44" s="2" t="s">
        <v>4</v>
      </c>
      <c r="C44" s="2" t="s">
        <v>1</v>
      </c>
      <c r="D44" s="6" t="s">
        <v>5</v>
      </c>
      <c r="E44" s="7" t="s">
        <v>6</v>
      </c>
      <c r="F44" s="7" t="s">
        <v>7</v>
      </c>
      <c r="G44" s="46" t="s">
        <v>8</v>
      </c>
      <c r="H44" s="7" t="s">
        <v>11</v>
      </c>
      <c r="I44" s="7" t="s">
        <v>9</v>
      </c>
      <c r="J44" s="46" t="s">
        <v>10</v>
      </c>
    </row>
    <row r="45" spans="1:10" x14ac:dyDescent="0.2">
      <c r="A45" s="11">
        <v>41687</v>
      </c>
      <c r="B45" s="8">
        <v>1400196</v>
      </c>
      <c r="C45" s="8" t="s">
        <v>60</v>
      </c>
      <c r="D45" s="70">
        <v>1854.31</v>
      </c>
      <c r="E45" s="70">
        <v>1000</v>
      </c>
      <c r="F45" s="70">
        <v>8.5399999999999991</v>
      </c>
      <c r="G45" s="70">
        <f>D45-E45+F45</f>
        <v>862.84999999999991</v>
      </c>
      <c r="H45" s="70">
        <v>0</v>
      </c>
      <c r="I45" s="70">
        <v>0</v>
      </c>
      <c r="J45" s="70">
        <f>G45-H45+I45</f>
        <v>862.84999999999991</v>
      </c>
    </row>
    <row r="46" spans="1:10" x14ac:dyDescent="0.2">
      <c r="A46" s="11">
        <v>41779</v>
      </c>
      <c r="B46" s="8">
        <v>1400453</v>
      </c>
      <c r="C46" s="8" t="s">
        <v>68</v>
      </c>
      <c r="D46" s="70">
        <f>4053.5+150</f>
        <v>4203.5</v>
      </c>
      <c r="E46" s="70">
        <v>1000</v>
      </c>
      <c r="F46" s="70">
        <v>32.04</v>
      </c>
      <c r="G46" s="70">
        <f>D46-E46+F46</f>
        <v>3235.54</v>
      </c>
      <c r="H46" s="70">
        <v>0</v>
      </c>
      <c r="I46" s="70">
        <v>0</v>
      </c>
      <c r="J46" s="70">
        <f>G46-H46+I46</f>
        <v>3235.54</v>
      </c>
    </row>
    <row r="47" spans="1:10" x14ac:dyDescent="0.2">
      <c r="A47" s="3">
        <v>41785</v>
      </c>
      <c r="B47" s="4">
        <v>1400529</v>
      </c>
      <c r="C47" s="4" t="s">
        <v>64</v>
      </c>
      <c r="D47" s="10">
        <v>5384.83</v>
      </c>
      <c r="E47" s="10">
        <v>1000</v>
      </c>
      <c r="F47" s="10">
        <v>43.85</v>
      </c>
      <c r="G47" s="10">
        <f>D47-E47+F47</f>
        <v>4428.68</v>
      </c>
      <c r="H47" s="10">
        <v>0</v>
      </c>
      <c r="I47" s="10">
        <v>0</v>
      </c>
      <c r="J47" s="10">
        <f>G47-H47+I47</f>
        <v>4428.68</v>
      </c>
    </row>
    <row r="48" spans="1:10" ht="13.5" thickBot="1" x14ac:dyDescent="0.25">
      <c r="A48" s="11">
        <v>41855</v>
      </c>
      <c r="B48" s="8">
        <v>1400769</v>
      </c>
      <c r="C48" s="8" t="s">
        <v>67</v>
      </c>
      <c r="D48" s="70">
        <v>2227</v>
      </c>
      <c r="E48" s="70">
        <v>1000</v>
      </c>
      <c r="F48" s="70">
        <f>12.27+405.63</f>
        <v>417.9</v>
      </c>
      <c r="G48" s="10">
        <f>D48-E48+F48</f>
        <v>1644.9</v>
      </c>
      <c r="H48" s="70">
        <v>0</v>
      </c>
      <c r="I48" s="70">
        <v>0</v>
      </c>
      <c r="J48" s="10">
        <f>G48-H48+I48</f>
        <v>1644.9</v>
      </c>
    </row>
    <row r="49" spans="1:10" ht="13.5" thickBot="1" x14ac:dyDescent="0.25">
      <c r="A49" s="67" t="s">
        <v>63</v>
      </c>
      <c r="B49" s="43"/>
      <c r="C49" s="43"/>
      <c r="D49" s="44">
        <f t="shared" ref="D49:J49" si="5">SUM(D45:D48)</f>
        <v>13669.64</v>
      </c>
      <c r="E49" s="44">
        <f t="shared" si="5"/>
        <v>4000</v>
      </c>
      <c r="F49" s="44">
        <f t="shared" si="5"/>
        <v>502.33</v>
      </c>
      <c r="G49" s="44">
        <f t="shared" si="5"/>
        <v>10171.969999999999</v>
      </c>
      <c r="H49" s="44">
        <f t="shared" si="5"/>
        <v>0</v>
      </c>
      <c r="I49" s="44">
        <f t="shared" si="5"/>
        <v>0</v>
      </c>
      <c r="J49" s="45">
        <f t="shared" si="5"/>
        <v>10171.969999999999</v>
      </c>
    </row>
    <row r="50" spans="1:10" x14ac:dyDescent="0.2">
      <c r="E50" s="5"/>
      <c r="F50" s="5"/>
      <c r="G50" s="5"/>
      <c r="H50" s="5"/>
      <c r="I50" s="5"/>
      <c r="J50" s="5"/>
    </row>
    <row r="51" spans="1:10" x14ac:dyDescent="0.2">
      <c r="E51" s="5"/>
      <c r="F51" s="5"/>
      <c r="G51" s="5"/>
      <c r="H51" s="5"/>
      <c r="I51" s="5"/>
      <c r="J51" s="5"/>
    </row>
    <row r="52" spans="1:10" x14ac:dyDescent="0.2">
      <c r="A52" s="2" t="s">
        <v>0</v>
      </c>
      <c r="B52" s="2" t="s">
        <v>4</v>
      </c>
      <c r="C52" s="2" t="s">
        <v>1</v>
      </c>
      <c r="D52" s="6" t="s">
        <v>5</v>
      </c>
      <c r="E52" s="7" t="s">
        <v>6</v>
      </c>
      <c r="F52" s="7" t="s">
        <v>7</v>
      </c>
      <c r="G52" s="46" t="s">
        <v>8</v>
      </c>
      <c r="H52" s="7" t="s">
        <v>11</v>
      </c>
      <c r="I52" s="7" t="s">
        <v>9</v>
      </c>
      <c r="J52" s="46" t="s">
        <v>10</v>
      </c>
    </row>
    <row r="53" spans="1:10" x14ac:dyDescent="0.2">
      <c r="A53" s="3">
        <v>42145</v>
      </c>
      <c r="B53" s="4">
        <v>1500452</v>
      </c>
      <c r="C53" s="4" t="s">
        <v>69</v>
      </c>
      <c r="D53" s="10">
        <v>6746.68</v>
      </c>
      <c r="E53" s="10">
        <v>1000</v>
      </c>
      <c r="F53" s="10">
        <f>57.47+969.97</f>
        <v>1027.44</v>
      </c>
      <c r="G53" s="10">
        <f>D53-E53+F53</f>
        <v>6774.1200000000008</v>
      </c>
      <c r="H53" s="10">
        <v>5746.68</v>
      </c>
      <c r="I53" s="10">
        <v>0</v>
      </c>
      <c r="J53" s="10">
        <f>G53-H53+I53</f>
        <v>1027.4400000000005</v>
      </c>
    </row>
    <row r="54" spans="1:10" x14ac:dyDescent="0.2">
      <c r="A54" s="3">
        <v>42116</v>
      </c>
      <c r="B54" s="4">
        <v>1500604</v>
      </c>
      <c r="C54" s="52" t="s">
        <v>72</v>
      </c>
      <c r="D54" s="10">
        <f>8268+195</f>
        <v>8463</v>
      </c>
      <c r="E54" s="10">
        <v>1000</v>
      </c>
      <c r="F54" s="10">
        <f>74.63+763.15</f>
        <v>837.78</v>
      </c>
      <c r="G54" s="10">
        <f>D54-E54+F54</f>
        <v>8300.7800000000007</v>
      </c>
      <c r="H54" s="10">
        <v>0</v>
      </c>
      <c r="I54" s="10">
        <v>0</v>
      </c>
      <c r="J54" s="10">
        <f>G54-H54+I54</f>
        <v>8300.7800000000007</v>
      </c>
    </row>
    <row r="55" spans="1:10" x14ac:dyDescent="0.2">
      <c r="A55" s="3">
        <v>42187</v>
      </c>
      <c r="B55" s="52">
        <v>1500730</v>
      </c>
      <c r="C55" s="52" t="s">
        <v>73</v>
      </c>
      <c r="D55" s="10">
        <v>1213.18</v>
      </c>
      <c r="E55" s="10">
        <v>1000</v>
      </c>
      <c r="F55" s="10">
        <v>2.13</v>
      </c>
      <c r="G55" s="10">
        <f>D55-E55+F55</f>
        <v>215.31000000000006</v>
      </c>
      <c r="H55" s="10">
        <v>0</v>
      </c>
      <c r="I55" s="10">
        <v>0</v>
      </c>
      <c r="J55" s="10">
        <f>G55-H55+I55</f>
        <v>215.31000000000006</v>
      </c>
    </row>
    <row r="56" spans="1:10" x14ac:dyDescent="0.2">
      <c r="A56" s="3">
        <v>42233</v>
      </c>
      <c r="B56" s="71">
        <v>1500937</v>
      </c>
      <c r="C56" s="71" t="s">
        <v>77</v>
      </c>
      <c r="D56" s="70">
        <v>7624.74</v>
      </c>
      <c r="E56" s="70">
        <v>1000</v>
      </c>
      <c r="F56" s="70">
        <f>66.25+858.06</f>
        <v>924.31</v>
      </c>
      <c r="G56" s="10">
        <f>D56-E56+F56</f>
        <v>7549.0499999999993</v>
      </c>
      <c r="H56" s="10">
        <v>0</v>
      </c>
      <c r="I56" s="10">
        <v>0</v>
      </c>
      <c r="J56" s="10">
        <f>G56-H56+I56</f>
        <v>7549.0499999999993</v>
      </c>
    </row>
    <row r="57" spans="1:10" ht="13.5" thickBot="1" x14ac:dyDescent="0.25">
      <c r="A57" s="11">
        <v>42071</v>
      </c>
      <c r="B57" s="71">
        <v>1501333</v>
      </c>
      <c r="C57" s="71" t="s">
        <v>76</v>
      </c>
      <c r="D57" s="70">
        <v>2035.73</v>
      </c>
      <c r="E57" s="70">
        <v>1000</v>
      </c>
      <c r="F57" s="70">
        <v>10.36</v>
      </c>
      <c r="G57" s="70">
        <f>D57-E57+F57</f>
        <v>1046.0899999999999</v>
      </c>
      <c r="H57" s="70">
        <v>0</v>
      </c>
      <c r="I57" s="70">
        <v>0</v>
      </c>
      <c r="J57" s="70">
        <f>G57-H57+I57</f>
        <v>1046.0899999999999</v>
      </c>
    </row>
    <row r="58" spans="1:10" ht="13.5" thickBot="1" x14ac:dyDescent="0.25">
      <c r="A58" s="67" t="s">
        <v>63</v>
      </c>
      <c r="B58" s="49"/>
      <c r="C58" s="49"/>
      <c r="D58" s="44">
        <f>SUM(D53:D57)</f>
        <v>26083.329999999998</v>
      </c>
      <c r="E58" s="44">
        <f>SUM(E53:E57)</f>
        <v>5000</v>
      </c>
      <c r="F58" s="44">
        <f>SUM(F53:F55)</f>
        <v>1867.3500000000001</v>
      </c>
      <c r="G58" s="44">
        <f>SUM(G53:G55)</f>
        <v>15290.210000000001</v>
      </c>
      <c r="H58" s="44">
        <f>SUM(H53:H55)</f>
        <v>5746.68</v>
      </c>
      <c r="I58" s="44">
        <f>SUM(I53:I55)</f>
        <v>0</v>
      </c>
      <c r="J58" s="45">
        <f>SUM(J53:J55)</f>
        <v>9543.5300000000007</v>
      </c>
    </row>
    <row r="59" spans="1:10" x14ac:dyDescent="0.2">
      <c r="E59" s="5"/>
      <c r="F59" s="5"/>
      <c r="G59" s="5"/>
      <c r="H59" s="5"/>
      <c r="I59" s="5"/>
      <c r="J59" s="5"/>
    </row>
    <row r="60" spans="1:10" x14ac:dyDescent="0.2">
      <c r="E60" s="5"/>
      <c r="F60" s="5"/>
      <c r="G60" s="5"/>
      <c r="H60" s="5"/>
      <c r="I60" s="5"/>
      <c r="J60" s="5"/>
    </row>
    <row r="61" spans="1:10" x14ac:dyDescent="0.2">
      <c r="A61" s="2" t="s">
        <v>0</v>
      </c>
      <c r="B61" s="2" t="s">
        <v>4</v>
      </c>
      <c r="C61" s="2" t="s">
        <v>1</v>
      </c>
      <c r="D61" s="6" t="s">
        <v>5</v>
      </c>
      <c r="E61" s="7" t="s">
        <v>6</v>
      </c>
      <c r="F61" s="7" t="s">
        <v>7</v>
      </c>
      <c r="G61" s="46" t="s">
        <v>8</v>
      </c>
      <c r="H61" s="7" t="s">
        <v>11</v>
      </c>
      <c r="I61" s="7" t="s">
        <v>9</v>
      </c>
      <c r="J61" s="46" t="s">
        <v>10</v>
      </c>
    </row>
    <row r="62" spans="1:10" x14ac:dyDescent="0.2">
      <c r="A62" s="3">
        <v>42403</v>
      </c>
      <c r="B62" s="4">
        <v>1600107</v>
      </c>
      <c r="C62" s="4" t="s">
        <v>80</v>
      </c>
      <c r="D62" s="10">
        <v>4696.83</v>
      </c>
      <c r="E62" s="10">
        <v>1000</v>
      </c>
      <c r="F62" s="10">
        <v>0</v>
      </c>
      <c r="G62" s="10">
        <f>D62-E62+F62</f>
        <v>3696.83</v>
      </c>
      <c r="H62" s="10"/>
      <c r="I62" s="10"/>
      <c r="J62" s="10">
        <v>3696.83</v>
      </c>
    </row>
    <row r="63" spans="1:10" x14ac:dyDescent="0.2">
      <c r="A63" s="3">
        <v>42433</v>
      </c>
      <c r="B63" s="4">
        <v>1600238</v>
      </c>
      <c r="C63" s="4" t="s">
        <v>81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</row>
    <row r="64" spans="1:10" x14ac:dyDescent="0.2">
      <c r="A64" s="35">
        <v>42562</v>
      </c>
      <c r="B64" s="9">
        <v>1600955</v>
      </c>
      <c r="C64" s="98" t="s">
        <v>86</v>
      </c>
      <c r="D64" s="34">
        <v>2531.7199999999998</v>
      </c>
      <c r="E64" s="34">
        <v>1000</v>
      </c>
      <c r="F64" s="34">
        <v>15.32</v>
      </c>
      <c r="G64" s="10">
        <f>D64-E64+F64</f>
        <v>1547.0399999999997</v>
      </c>
      <c r="H64" s="10"/>
      <c r="I64" s="70">
        <v>0</v>
      </c>
      <c r="J64" s="70">
        <f>G64-H64+I64</f>
        <v>1547.0399999999997</v>
      </c>
    </row>
    <row r="65" spans="1:10" ht="13.5" thickBot="1" x14ac:dyDescent="0.25">
      <c r="A65" s="35"/>
      <c r="B65" s="98"/>
      <c r="C65" s="98"/>
      <c r="D65" s="34"/>
      <c r="E65" s="34"/>
      <c r="F65" s="34"/>
      <c r="G65" s="34"/>
      <c r="H65" s="34"/>
      <c r="I65" s="34"/>
      <c r="J65" s="34"/>
    </row>
    <row r="66" spans="1:10" ht="13.5" thickBot="1" x14ac:dyDescent="0.25">
      <c r="A66" s="67" t="s">
        <v>63</v>
      </c>
      <c r="B66" s="49"/>
      <c r="C66" s="49"/>
      <c r="D66" s="44">
        <f>SUM(D62:D64)</f>
        <v>7228.5499999999993</v>
      </c>
      <c r="E66" s="44">
        <f t="shared" ref="E66:J66" si="6">SUM(E62:E64)</f>
        <v>2000</v>
      </c>
      <c r="F66" s="44">
        <f t="shared" si="6"/>
        <v>15.32</v>
      </c>
      <c r="G66" s="44">
        <f t="shared" si="6"/>
        <v>5243.87</v>
      </c>
      <c r="H66" s="44">
        <f t="shared" si="6"/>
        <v>0</v>
      </c>
      <c r="I66" s="44">
        <f t="shared" si="6"/>
        <v>0</v>
      </c>
      <c r="J66" s="45">
        <f t="shared" si="6"/>
        <v>5243.87</v>
      </c>
    </row>
  </sheetData>
  <mergeCells count="2">
    <mergeCell ref="A2:C2"/>
    <mergeCell ref="A1:C1"/>
  </mergeCells>
  <phoneticPr fontId="3" type="noConversion"/>
  <pageMargins left="0.7" right="0.7" top="0.75" bottom="0.75" header="0.3" footer="0.3"/>
  <pageSetup paperSize="9" scale="58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topLeftCell="A55" workbookViewId="0">
      <selection sqref="A1:C1"/>
    </sheetView>
  </sheetViews>
  <sheetFormatPr defaultRowHeight="12.75" x14ac:dyDescent="0.2"/>
  <cols>
    <col min="1" max="1" width="11" customWidth="1"/>
    <col min="2" max="2" width="9.7109375" bestFit="1" customWidth="1"/>
    <col min="3" max="3" width="48.7109375" customWidth="1"/>
    <col min="4" max="4" width="15.42578125" style="55" customWidth="1"/>
    <col min="5" max="5" width="11.5703125" style="55" bestFit="1" customWidth="1"/>
    <col min="6" max="6" width="11.5703125" style="55" customWidth="1"/>
    <col min="7" max="7" width="11.85546875" style="55" bestFit="1" customWidth="1"/>
    <col min="8" max="8" width="11.85546875" style="55" customWidth="1"/>
    <col min="9" max="9" width="10.85546875" style="55" bestFit="1" customWidth="1"/>
    <col min="10" max="10" width="11.85546875" style="55" bestFit="1" customWidth="1"/>
  </cols>
  <sheetData>
    <row r="1" spans="1:10" x14ac:dyDescent="0.2">
      <c r="A1" s="111" t="s">
        <v>2</v>
      </c>
      <c r="B1" s="112"/>
      <c r="C1" s="112"/>
    </row>
    <row r="2" spans="1:10" x14ac:dyDescent="0.2">
      <c r="A2" s="111" t="s">
        <v>13</v>
      </c>
      <c r="B2" s="112"/>
      <c r="C2" s="112"/>
    </row>
    <row r="3" spans="1:10" x14ac:dyDescent="0.2">
      <c r="A3" s="29"/>
      <c r="B3" s="30"/>
      <c r="C3" s="30"/>
    </row>
    <row r="4" spans="1:10" ht="13.5" thickBot="1" x14ac:dyDescent="0.25"/>
    <row r="5" spans="1:10" x14ac:dyDescent="0.2">
      <c r="A5" s="74" t="s">
        <v>0</v>
      </c>
      <c r="B5" s="75" t="s">
        <v>4</v>
      </c>
      <c r="C5" s="75" t="s">
        <v>1</v>
      </c>
      <c r="D5" s="76" t="s">
        <v>5</v>
      </c>
      <c r="E5" s="77" t="s">
        <v>6</v>
      </c>
      <c r="F5" s="77" t="s">
        <v>7</v>
      </c>
      <c r="G5" s="77" t="s">
        <v>8</v>
      </c>
      <c r="H5" s="77" t="s">
        <v>11</v>
      </c>
      <c r="I5" s="77" t="s">
        <v>9</v>
      </c>
      <c r="J5" s="78" t="s">
        <v>10</v>
      </c>
    </row>
    <row r="6" spans="1:10" x14ac:dyDescent="0.2">
      <c r="A6" s="79">
        <v>40196</v>
      </c>
      <c r="B6" s="4">
        <v>1000039</v>
      </c>
      <c r="C6" s="17" t="s">
        <v>29</v>
      </c>
      <c r="D6" s="56">
        <v>4200</v>
      </c>
      <c r="E6" s="56">
        <v>1000</v>
      </c>
      <c r="F6" s="56">
        <f>32+606.9</f>
        <v>638.9</v>
      </c>
      <c r="G6" s="56">
        <f>D6-E6+F6</f>
        <v>3838.9</v>
      </c>
      <c r="H6" s="56">
        <v>0</v>
      </c>
      <c r="I6" s="56">
        <v>0</v>
      </c>
      <c r="J6" s="80">
        <f>+G6-H6+I6</f>
        <v>3838.9</v>
      </c>
    </row>
    <row r="7" spans="1:10" x14ac:dyDescent="0.2">
      <c r="A7" s="79">
        <v>40256</v>
      </c>
      <c r="B7" s="4">
        <v>1000302</v>
      </c>
      <c r="C7" s="17" t="s">
        <v>30</v>
      </c>
      <c r="D7" s="56">
        <v>2960.42</v>
      </c>
      <c r="E7" s="56">
        <v>1000</v>
      </c>
      <c r="F7" s="56">
        <f>16.6</f>
        <v>16.600000000000001</v>
      </c>
      <c r="G7" s="56">
        <f>D7-E7+F7</f>
        <v>1977.02</v>
      </c>
      <c r="H7" s="56">
        <v>0</v>
      </c>
      <c r="I7" s="56">
        <v>0</v>
      </c>
      <c r="J7" s="80">
        <f t="shared" ref="J7:J12" si="0">+G7-H7+I7</f>
        <v>1977.02</v>
      </c>
    </row>
    <row r="8" spans="1:10" x14ac:dyDescent="0.2">
      <c r="A8" s="81">
        <v>40340</v>
      </c>
      <c r="B8" s="8">
        <v>1000691</v>
      </c>
      <c r="C8" s="21" t="s">
        <v>31</v>
      </c>
      <c r="D8" s="57">
        <v>4987</v>
      </c>
      <c r="E8" s="57">
        <v>1000</v>
      </c>
      <c r="F8" s="57">
        <f>39.87+779.45</f>
        <v>819.32</v>
      </c>
      <c r="G8" s="56">
        <f>D8-E8+F8</f>
        <v>4806.32</v>
      </c>
      <c r="H8" s="57">
        <v>0</v>
      </c>
      <c r="I8" s="57">
        <v>0</v>
      </c>
      <c r="J8" s="80">
        <f t="shared" si="0"/>
        <v>4806.32</v>
      </c>
    </row>
    <row r="9" spans="1:10" x14ac:dyDescent="0.2">
      <c r="A9" s="81">
        <v>40371</v>
      </c>
      <c r="B9" s="8">
        <v>1000838</v>
      </c>
      <c r="C9" s="21" t="s">
        <v>32</v>
      </c>
      <c r="D9" s="57">
        <v>19575.060000000001</v>
      </c>
      <c r="E9" s="57">
        <v>1000</v>
      </c>
      <c r="F9" s="57">
        <f>185.75+1286.39</f>
        <v>1472.14</v>
      </c>
      <c r="G9" s="56">
        <f t="shared" ref="G9:G12" si="1">D9-E9+F9</f>
        <v>20047.2</v>
      </c>
      <c r="H9" s="57">
        <v>0</v>
      </c>
      <c r="I9" s="57">
        <v>0</v>
      </c>
      <c r="J9" s="80">
        <f t="shared" si="0"/>
        <v>20047.2</v>
      </c>
    </row>
    <row r="10" spans="1:10" x14ac:dyDescent="0.2">
      <c r="A10" s="81">
        <v>40413</v>
      </c>
      <c r="B10" s="8">
        <v>1001324</v>
      </c>
      <c r="C10" s="21" t="s">
        <v>33</v>
      </c>
      <c r="D10" s="57">
        <v>4132.5200000000004</v>
      </c>
      <c r="E10" s="57">
        <v>1000</v>
      </c>
      <c r="F10" s="57">
        <f>31.33</f>
        <v>31.33</v>
      </c>
      <c r="G10" s="56">
        <f t="shared" si="1"/>
        <v>3163.8500000000004</v>
      </c>
      <c r="H10" s="57">
        <v>0</v>
      </c>
      <c r="I10" s="57">
        <v>0</v>
      </c>
      <c r="J10" s="80">
        <f t="shared" si="0"/>
        <v>3163.8500000000004</v>
      </c>
    </row>
    <row r="11" spans="1:10" x14ac:dyDescent="0.2">
      <c r="A11" s="81">
        <v>40498</v>
      </c>
      <c r="B11" s="8">
        <v>1001517</v>
      </c>
      <c r="C11" s="21" t="s">
        <v>34</v>
      </c>
      <c r="D11" s="57">
        <v>1993.16</v>
      </c>
      <c r="E11" s="57">
        <v>1000</v>
      </c>
      <c r="F11" s="57">
        <f>9.93</f>
        <v>9.93</v>
      </c>
      <c r="G11" s="56">
        <f t="shared" si="1"/>
        <v>1003.09</v>
      </c>
      <c r="H11" s="57">
        <v>0</v>
      </c>
      <c r="I11" s="57">
        <v>0</v>
      </c>
      <c r="J11" s="80">
        <f t="shared" si="0"/>
        <v>1003.09</v>
      </c>
    </row>
    <row r="12" spans="1:10" ht="13.5" thickBot="1" x14ac:dyDescent="0.25">
      <c r="A12" s="81">
        <v>40543</v>
      </c>
      <c r="B12" s="8">
        <v>1001755</v>
      </c>
      <c r="C12" s="21" t="s">
        <v>35</v>
      </c>
      <c r="D12" s="57">
        <v>1131</v>
      </c>
      <c r="E12" s="57">
        <v>1000</v>
      </c>
      <c r="F12" s="57">
        <f>1.31+0.61+705.08</f>
        <v>707</v>
      </c>
      <c r="G12" s="57">
        <f t="shared" si="1"/>
        <v>838</v>
      </c>
      <c r="H12" s="57">
        <v>0</v>
      </c>
      <c r="I12" s="57">
        <v>0</v>
      </c>
      <c r="J12" s="80">
        <f t="shared" si="0"/>
        <v>838</v>
      </c>
    </row>
    <row r="13" spans="1:10" ht="13.5" thickBot="1" x14ac:dyDescent="0.25">
      <c r="A13" s="41" t="s">
        <v>10</v>
      </c>
      <c r="B13" s="49"/>
      <c r="C13" s="43"/>
      <c r="D13" s="58">
        <f>SUM(D6:D12)</f>
        <v>38979.160000000003</v>
      </c>
      <c r="E13" s="58">
        <f t="shared" ref="E13:I13" si="2">SUM(E6:E12)</f>
        <v>7000</v>
      </c>
      <c r="F13" s="58">
        <f t="shared" si="2"/>
        <v>3695.22</v>
      </c>
      <c r="G13" s="58">
        <f t="shared" si="2"/>
        <v>35674.379999999997</v>
      </c>
      <c r="H13" s="58">
        <f t="shared" si="2"/>
        <v>0</v>
      </c>
      <c r="I13" s="58">
        <f t="shared" si="2"/>
        <v>0</v>
      </c>
      <c r="J13" s="59">
        <f>SUM(J6:J12)</f>
        <v>35674.379999999997</v>
      </c>
    </row>
    <row r="14" spans="1:10" x14ac:dyDescent="0.2">
      <c r="A14" s="31"/>
      <c r="B14" s="50"/>
      <c r="C14" s="9"/>
      <c r="D14" s="40"/>
      <c r="E14" s="40"/>
      <c r="F14" s="40"/>
      <c r="G14" s="39"/>
      <c r="H14" s="40"/>
      <c r="I14" s="40"/>
      <c r="J14" s="40"/>
    </row>
    <row r="15" spans="1:10" ht="13.5" thickBot="1" x14ac:dyDescent="0.25">
      <c r="A15" s="35"/>
      <c r="B15" s="9"/>
      <c r="C15" s="9"/>
      <c r="D15" s="60"/>
      <c r="E15" s="60"/>
      <c r="F15" s="60"/>
      <c r="G15" s="39"/>
      <c r="H15" s="60"/>
      <c r="I15" s="60"/>
      <c r="J15" s="39"/>
    </row>
    <row r="16" spans="1:10" x14ac:dyDescent="0.2">
      <c r="A16" s="74" t="s">
        <v>0</v>
      </c>
      <c r="B16" s="75" t="s">
        <v>4</v>
      </c>
      <c r="C16" s="75" t="s">
        <v>1</v>
      </c>
      <c r="D16" s="76" t="s">
        <v>5</v>
      </c>
      <c r="E16" s="77" t="s">
        <v>6</v>
      </c>
      <c r="F16" s="77" t="s">
        <v>7</v>
      </c>
      <c r="G16" s="82" t="s">
        <v>8</v>
      </c>
      <c r="H16" s="77" t="s">
        <v>11</v>
      </c>
      <c r="I16" s="77" t="s">
        <v>9</v>
      </c>
      <c r="J16" s="83" t="s">
        <v>10</v>
      </c>
    </row>
    <row r="17" spans="1:10" x14ac:dyDescent="0.2">
      <c r="A17" s="79">
        <v>40562</v>
      </c>
      <c r="B17" s="4">
        <v>1100043</v>
      </c>
      <c r="C17" s="17" t="s">
        <v>36</v>
      </c>
      <c r="D17" s="61">
        <v>1896.61</v>
      </c>
      <c r="E17" s="56">
        <v>1000</v>
      </c>
      <c r="F17" s="56">
        <f>8.97+471.24</f>
        <v>480.21000000000004</v>
      </c>
      <c r="G17" s="56">
        <f>D17-E17+F17</f>
        <v>1376.82</v>
      </c>
      <c r="H17" s="56">
        <v>0</v>
      </c>
      <c r="I17" s="56">
        <v>0</v>
      </c>
      <c r="J17" s="80">
        <f t="shared" ref="J17:J23" si="3">+G17-H17+I17</f>
        <v>1376.82</v>
      </c>
    </row>
    <row r="18" spans="1:10" x14ac:dyDescent="0.2">
      <c r="A18" s="79">
        <v>40647</v>
      </c>
      <c r="B18" s="4">
        <v>1101061</v>
      </c>
      <c r="C18" s="17" t="s">
        <v>14</v>
      </c>
      <c r="D18" s="56">
        <v>1341.61</v>
      </c>
      <c r="E18" s="56">
        <v>1000</v>
      </c>
      <c r="F18" s="56">
        <f>3.42</f>
        <v>3.42</v>
      </c>
      <c r="G18" s="56">
        <f>D18-E18+F18</f>
        <v>345.02999999999992</v>
      </c>
      <c r="H18" s="56">
        <v>0</v>
      </c>
      <c r="I18" s="56">
        <v>0</v>
      </c>
      <c r="J18" s="80">
        <f t="shared" si="3"/>
        <v>345.02999999999992</v>
      </c>
    </row>
    <row r="19" spans="1:10" x14ac:dyDescent="0.2">
      <c r="A19" s="81">
        <v>40722</v>
      </c>
      <c r="B19" s="8">
        <v>1100940</v>
      </c>
      <c r="C19" s="21" t="s">
        <v>37</v>
      </c>
      <c r="D19" s="57">
        <v>4156</v>
      </c>
      <c r="E19" s="57">
        <v>1000</v>
      </c>
      <c r="F19" s="57">
        <f>31.56+706.38</f>
        <v>737.93999999999994</v>
      </c>
      <c r="G19" s="56">
        <f t="shared" ref="G19:G23" si="4">D19-E19+F19</f>
        <v>3893.94</v>
      </c>
      <c r="H19" s="57">
        <v>0</v>
      </c>
      <c r="I19" s="57">
        <v>0</v>
      </c>
      <c r="J19" s="80">
        <f t="shared" si="3"/>
        <v>3893.94</v>
      </c>
    </row>
    <row r="20" spans="1:10" x14ac:dyDescent="0.2">
      <c r="A20" s="81">
        <v>40834</v>
      </c>
      <c r="B20" s="8">
        <v>1101171</v>
      </c>
      <c r="C20" s="21" t="s">
        <v>38</v>
      </c>
      <c r="D20" s="57">
        <v>7207.35</v>
      </c>
      <c r="E20" s="57">
        <v>1000</v>
      </c>
      <c r="F20" s="57">
        <f>62.07+759.99</f>
        <v>822.06000000000006</v>
      </c>
      <c r="G20" s="56">
        <f t="shared" si="4"/>
        <v>7029.4100000000008</v>
      </c>
      <c r="H20" s="57">
        <v>0</v>
      </c>
      <c r="I20" s="57">
        <v>0</v>
      </c>
      <c r="J20" s="80">
        <f t="shared" si="3"/>
        <v>7029.4100000000008</v>
      </c>
    </row>
    <row r="21" spans="1:10" x14ac:dyDescent="0.2">
      <c r="A21" s="81">
        <v>40878</v>
      </c>
      <c r="B21" s="8">
        <v>1101472</v>
      </c>
      <c r="C21" s="21" t="s">
        <v>16</v>
      </c>
      <c r="D21" s="57">
        <v>1336.22</v>
      </c>
      <c r="E21" s="57">
        <v>1000</v>
      </c>
      <c r="F21" s="57">
        <f>3.36</f>
        <v>3.36</v>
      </c>
      <c r="G21" s="56">
        <f t="shared" si="4"/>
        <v>339.58000000000004</v>
      </c>
      <c r="H21" s="57">
        <v>0</v>
      </c>
      <c r="I21" s="57">
        <v>0</v>
      </c>
      <c r="J21" s="80">
        <f t="shared" si="3"/>
        <v>339.58000000000004</v>
      </c>
    </row>
    <row r="22" spans="1:10" x14ac:dyDescent="0.2">
      <c r="A22" s="81">
        <v>40882</v>
      </c>
      <c r="B22" s="8">
        <v>1101426</v>
      </c>
      <c r="C22" s="21" t="s">
        <v>17</v>
      </c>
      <c r="D22" s="57">
        <v>2975</v>
      </c>
      <c r="E22" s="57">
        <v>1000</v>
      </c>
      <c r="F22" s="57">
        <v>19.75</v>
      </c>
      <c r="G22" s="56">
        <f>D22-E22+F22</f>
        <v>1994.75</v>
      </c>
      <c r="H22" s="57">
        <v>0</v>
      </c>
      <c r="I22" s="57">
        <v>0</v>
      </c>
      <c r="J22" s="80">
        <f t="shared" si="3"/>
        <v>1994.75</v>
      </c>
    </row>
    <row r="23" spans="1:10" ht="13.5" thickBot="1" x14ac:dyDescent="0.25">
      <c r="A23" s="81">
        <v>40889</v>
      </c>
      <c r="B23" s="8">
        <v>1101358</v>
      </c>
      <c r="C23" s="21" t="s">
        <v>39</v>
      </c>
      <c r="D23" s="57">
        <v>3106.53</v>
      </c>
      <c r="E23" s="57">
        <v>1000</v>
      </c>
      <c r="F23" s="57">
        <v>21.07</v>
      </c>
      <c r="G23" s="57">
        <f t="shared" si="4"/>
        <v>2127.6000000000004</v>
      </c>
      <c r="H23" s="57">
        <v>0</v>
      </c>
      <c r="I23" s="57">
        <v>0</v>
      </c>
      <c r="J23" s="80">
        <f t="shared" si="3"/>
        <v>2127.6000000000004</v>
      </c>
    </row>
    <row r="24" spans="1:10" ht="13.5" thickBot="1" x14ac:dyDescent="0.25">
      <c r="A24" s="41" t="s">
        <v>10</v>
      </c>
      <c r="B24" s="49"/>
      <c r="C24" s="43"/>
      <c r="D24" s="58">
        <f>SUM(D17:D23)</f>
        <v>22019.32</v>
      </c>
      <c r="E24" s="58">
        <f t="shared" ref="E24:I24" si="5">SUM(E17:E23)</f>
        <v>7000</v>
      </c>
      <c r="F24" s="58">
        <f t="shared" si="5"/>
        <v>2087.81</v>
      </c>
      <c r="G24" s="58">
        <f t="shared" si="5"/>
        <v>17107.13</v>
      </c>
      <c r="H24" s="58">
        <f t="shared" si="5"/>
        <v>0</v>
      </c>
      <c r="I24" s="58">
        <f t="shared" si="5"/>
        <v>0</v>
      </c>
      <c r="J24" s="59">
        <f>SUM(J17:J23)</f>
        <v>17107.13</v>
      </c>
    </row>
    <row r="25" spans="1:10" x14ac:dyDescent="0.2">
      <c r="A25" s="31"/>
      <c r="B25" s="50"/>
      <c r="C25" s="9"/>
      <c r="D25" s="40"/>
      <c r="E25" s="40"/>
      <c r="F25" s="40"/>
      <c r="G25" s="39"/>
      <c r="H25" s="40"/>
      <c r="I25" s="40"/>
      <c r="J25" s="40"/>
    </row>
    <row r="26" spans="1:10" ht="13.5" thickBot="1" x14ac:dyDescent="0.25">
      <c r="A26" s="9"/>
      <c r="B26" s="9"/>
      <c r="C26" s="9"/>
      <c r="D26" s="62"/>
      <c r="E26" s="60"/>
      <c r="F26" s="60"/>
      <c r="G26" s="39"/>
      <c r="H26" s="60"/>
      <c r="I26" s="60"/>
      <c r="J26" s="39"/>
    </row>
    <row r="27" spans="1:10" x14ac:dyDescent="0.2">
      <c r="A27" s="74" t="s">
        <v>0</v>
      </c>
      <c r="B27" s="75" t="s">
        <v>4</v>
      </c>
      <c r="C27" s="75" t="s">
        <v>1</v>
      </c>
      <c r="D27" s="76" t="s">
        <v>5</v>
      </c>
      <c r="E27" s="77" t="s">
        <v>6</v>
      </c>
      <c r="F27" s="77" t="s">
        <v>7</v>
      </c>
      <c r="G27" s="82" t="s">
        <v>8</v>
      </c>
      <c r="H27" s="77" t="s">
        <v>11</v>
      </c>
      <c r="I27" s="77" t="s">
        <v>9</v>
      </c>
      <c r="J27" s="83" t="s">
        <v>10</v>
      </c>
    </row>
    <row r="28" spans="1:10" s="23" customFormat="1" x14ac:dyDescent="0.2">
      <c r="A28" s="84">
        <v>40910</v>
      </c>
      <c r="B28" s="17">
        <v>1200264</v>
      </c>
      <c r="C28" s="17" t="s">
        <v>40</v>
      </c>
      <c r="D28" s="24">
        <v>1214.48</v>
      </c>
      <c r="E28" s="25">
        <v>1000</v>
      </c>
      <c r="F28" s="25">
        <v>2.14</v>
      </c>
      <c r="G28" s="26">
        <f>D28-E28+F28</f>
        <v>216.62</v>
      </c>
      <c r="H28" s="25">
        <v>0</v>
      </c>
      <c r="I28" s="25">
        <v>0</v>
      </c>
      <c r="J28" s="80">
        <f t="shared" ref="J28:J32" si="6">+G28-H28+I28</f>
        <v>216.62</v>
      </c>
    </row>
    <row r="29" spans="1:10" s="23" customFormat="1" x14ac:dyDescent="0.2">
      <c r="A29" s="84">
        <v>40911</v>
      </c>
      <c r="B29" s="17">
        <v>1200007</v>
      </c>
      <c r="C29" s="17" t="s">
        <v>41</v>
      </c>
      <c r="D29" s="24">
        <v>2123</v>
      </c>
      <c r="E29" s="25">
        <v>1000</v>
      </c>
      <c r="F29" s="25">
        <f>11.23+550.29</f>
        <v>561.52</v>
      </c>
      <c r="G29" s="26">
        <f>D29-E29+F29</f>
        <v>1684.52</v>
      </c>
      <c r="H29" s="25">
        <v>0</v>
      </c>
      <c r="I29" s="25">
        <v>0</v>
      </c>
      <c r="J29" s="80">
        <f t="shared" si="6"/>
        <v>1684.52</v>
      </c>
    </row>
    <row r="30" spans="1:10" s="23" customFormat="1" x14ac:dyDescent="0.2">
      <c r="A30" s="84">
        <v>40966</v>
      </c>
      <c r="B30" s="17">
        <v>1200445</v>
      </c>
      <c r="C30" s="17" t="s">
        <v>42</v>
      </c>
      <c r="D30" s="26">
        <v>2332.4</v>
      </c>
      <c r="E30" s="26">
        <v>1000</v>
      </c>
      <c r="F30" s="26">
        <v>13.32</v>
      </c>
      <c r="G30" s="26">
        <f t="shared" ref="G30:G32" si="7">D30-E30+F30</f>
        <v>1345.72</v>
      </c>
      <c r="H30" s="26">
        <v>0</v>
      </c>
      <c r="I30" s="26">
        <v>0</v>
      </c>
      <c r="J30" s="80">
        <f t="shared" si="6"/>
        <v>1345.72</v>
      </c>
    </row>
    <row r="31" spans="1:10" s="23" customFormat="1" x14ac:dyDescent="0.2">
      <c r="A31" s="84">
        <v>41037</v>
      </c>
      <c r="B31" s="17">
        <v>1200368</v>
      </c>
      <c r="C31" s="17" t="s">
        <v>43</v>
      </c>
      <c r="D31" s="26">
        <v>0</v>
      </c>
      <c r="E31" s="26">
        <v>0</v>
      </c>
      <c r="F31" s="26">
        <v>1220.4000000000001</v>
      </c>
      <c r="G31" s="26">
        <v>1220.4000000000001</v>
      </c>
      <c r="H31" s="26">
        <v>0</v>
      </c>
      <c r="I31" s="26">
        <v>0</v>
      </c>
      <c r="J31" s="80">
        <f t="shared" si="6"/>
        <v>1220.4000000000001</v>
      </c>
    </row>
    <row r="32" spans="1:10" s="23" customFormat="1" x14ac:dyDescent="0.2">
      <c r="A32" s="84">
        <v>41153</v>
      </c>
      <c r="B32" s="17">
        <v>1200986</v>
      </c>
      <c r="C32" s="17" t="s">
        <v>44</v>
      </c>
      <c r="D32" s="26">
        <v>1147.47</v>
      </c>
      <c r="E32" s="26">
        <v>1000</v>
      </c>
      <c r="F32" s="26">
        <v>1.47</v>
      </c>
      <c r="G32" s="26">
        <f t="shared" si="7"/>
        <v>148.94000000000003</v>
      </c>
      <c r="H32" s="26">
        <v>0</v>
      </c>
      <c r="I32" s="26">
        <v>0</v>
      </c>
      <c r="J32" s="80">
        <f t="shared" si="6"/>
        <v>148.94000000000003</v>
      </c>
    </row>
    <row r="33" spans="1:11" s="23" customFormat="1" ht="13.5" thickBot="1" x14ac:dyDescent="0.25">
      <c r="A33" s="85">
        <v>41220</v>
      </c>
      <c r="B33" s="21">
        <v>1200919</v>
      </c>
      <c r="C33" s="21" t="s">
        <v>45</v>
      </c>
      <c r="D33" s="28">
        <v>4427.8999999999996</v>
      </c>
      <c r="E33" s="28">
        <v>1000</v>
      </c>
      <c r="F33" s="28">
        <f>34.28+702.22</f>
        <v>736.5</v>
      </c>
      <c r="G33" s="28">
        <f>D33-E33+F33</f>
        <v>4164.3999999999996</v>
      </c>
      <c r="H33" s="28">
        <v>0</v>
      </c>
      <c r="I33" s="28">
        <v>0</v>
      </c>
      <c r="J33" s="86">
        <f>+G33-H33+I33</f>
        <v>4164.3999999999996</v>
      </c>
    </row>
    <row r="34" spans="1:11" ht="13.5" thickBot="1" x14ac:dyDescent="0.25">
      <c r="A34" s="41" t="s">
        <v>10</v>
      </c>
      <c r="B34" s="49"/>
      <c r="C34" s="43"/>
      <c r="D34" s="64">
        <f t="shared" ref="D34:J34" si="8">SUM(D28:D33)</f>
        <v>11245.25</v>
      </c>
      <c r="E34" s="64">
        <f t="shared" si="8"/>
        <v>5000</v>
      </c>
      <c r="F34" s="64">
        <f t="shared" si="8"/>
        <v>2535.3500000000004</v>
      </c>
      <c r="G34" s="64">
        <f t="shared" si="8"/>
        <v>8780.5999999999985</v>
      </c>
      <c r="H34" s="64">
        <f t="shared" si="8"/>
        <v>0</v>
      </c>
      <c r="I34" s="64">
        <f t="shared" si="8"/>
        <v>0</v>
      </c>
      <c r="J34" s="59">
        <f t="shared" si="8"/>
        <v>8780.5999999999985</v>
      </c>
      <c r="K34" s="9"/>
    </row>
    <row r="35" spans="1:11" x14ac:dyDescent="0.2">
      <c r="A35" s="31"/>
      <c r="B35" s="9"/>
      <c r="C35" s="9"/>
      <c r="D35" s="40"/>
      <c r="E35" s="40"/>
      <c r="F35" s="40"/>
      <c r="G35" s="40"/>
      <c r="H35" s="40"/>
      <c r="I35" s="40"/>
      <c r="J35" s="40"/>
      <c r="K35" s="9"/>
    </row>
    <row r="36" spans="1:11" ht="13.5" thickBot="1" x14ac:dyDescent="0.25">
      <c r="A36" s="31"/>
      <c r="B36" s="9"/>
      <c r="C36" s="9"/>
      <c r="D36" s="40"/>
      <c r="E36" s="40"/>
      <c r="F36" s="40"/>
      <c r="G36" s="40"/>
      <c r="H36" s="40"/>
      <c r="I36" s="40"/>
      <c r="J36" s="40"/>
      <c r="K36" s="9"/>
    </row>
    <row r="37" spans="1:11" x14ac:dyDescent="0.2">
      <c r="A37" s="74" t="s">
        <v>0</v>
      </c>
      <c r="B37" s="75" t="s">
        <v>4</v>
      </c>
      <c r="C37" s="75" t="s">
        <v>1</v>
      </c>
      <c r="D37" s="76" t="s">
        <v>5</v>
      </c>
      <c r="E37" s="77" t="s">
        <v>6</v>
      </c>
      <c r="F37" s="77" t="s">
        <v>7</v>
      </c>
      <c r="G37" s="82" t="s">
        <v>8</v>
      </c>
      <c r="H37" s="77" t="s">
        <v>11</v>
      </c>
      <c r="I37" s="77" t="s">
        <v>9</v>
      </c>
      <c r="J37" s="83" t="s">
        <v>10</v>
      </c>
    </row>
    <row r="38" spans="1:11" x14ac:dyDescent="0.2">
      <c r="A38" s="79">
        <v>41382</v>
      </c>
      <c r="B38" s="4">
        <v>1300297</v>
      </c>
      <c r="C38" s="4" t="s">
        <v>51</v>
      </c>
      <c r="D38" s="54">
        <v>4485</v>
      </c>
      <c r="E38" s="63">
        <v>1000</v>
      </c>
      <c r="F38" s="63">
        <v>1213.24</v>
      </c>
      <c r="G38" s="54">
        <f xml:space="preserve"> D38-E38+F38</f>
        <v>4698.24</v>
      </c>
      <c r="H38" s="54">
        <v>2861.64</v>
      </c>
      <c r="I38" s="54">
        <v>0</v>
      </c>
      <c r="J38" s="87">
        <f>G38-H38+I38</f>
        <v>1836.6</v>
      </c>
    </row>
    <row r="39" spans="1:11" x14ac:dyDescent="0.2">
      <c r="A39" s="79">
        <v>41421</v>
      </c>
      <c r="B39" s="4">
        <v>1300404</v>
      </c>
      <c r="C39" s="4" t="s">
        <v>56</v>
      </c>
      <c r="D39" s="54">
        <v>3600.87</v>
      </c>
      <c r="E39" s="54">
        <v>1000</v>
      </c>
      <c r="F39" s="54">
        <f>604.43+26.01</f>
        <v>630.43999999999994</v>
      </c>
      <c r="G39" s="26">
        <f t="shared" ref="G39:G40" si="9">D39-E39+F39</f>
        <v>3231.31</v>
      </c>
      <c r="H39" s="54">
        <v>0</v>
      </c>
      <c r="I39" s="54">
        <v>0</v>
      </c>
      <c r="J39" s="80">
        <f t="shared" ref="J39:J40" si="10">+G39-H39+I39</f>
        <v>3231.31</v>
      </c>
    </row>
    <row r="40" spans="1:11" x14ac:dyDescent="0.2">
      <c r="A40" s="79">
        <v>41500</v>
      </c>
      <c r="B40" s="4">
        <v>1300625</v>
      </c>
      <c r="C40" s="4" t="s">
        <v>57</v>
      </c>
      <c r="D40" s="54">
        <v>1845</v>
      </c>
      <c r="E40" s="54">
        <v>1000</v>
      </c>
      <c r="F40" s="54">
        <v>8.4499999999999993</v>
      </c>
      <c r="G40" s="26">
        <f t="shared" si="9"/>
        <v>853.45</v>
      </c>
      <c r="H40" s="54">
        <v>0</v>
      </c>
      <c r="I40" s="54">
        <v>0</v>
      </c>
      <c r="J40" s="80">
        <f t="shared" si="10"/>
        <v>853.45</v>
      </c>
    </row>
    <row r="41" spans="1:11" ht="13.5" thickBot="1" x14ac:dyDescent="0.25">
      <c r="A41" s="81">
        <v>41628</v>
      </c>
      <c r="B41" s="71">
        <v>1301186</v>
      </c>
      <c r="C41" s="72" t="s">
        <v>61</v>
      </c>
      <c r="D41" s="73">
        <v>1093.53</v>
      </c>
      <c r="E41" s="73">
        <v>1000</v>
      </c>
      <c r="F41" s="73">
        <v>0.94</v>
      </c>
      <c r="G41" s="28">
        <f t="shared" ref="G41" si="11">D41-E41+F41</f>
        <v>94.46999999999997</v>
      </c>
      <c r="H41" s="73">
        <v>0</v>
      </c>
      <c r="I41" s="73">
        <v>0</v>
      </c>
      <c r="J41" s="86">
        <f t="shared" ref="J41" si="12">+G41-H41+I41</f>
        <v>94.46999999999997</v>
      </c>
    </row>
    <row r="42" spans="1:11" ht="13.5" thickBot="1" x14ac:dyDescent="0.25">
      <c r="A42" s="41" t="s">
        <v>10</v>
      </c>
      <c r="B42" s="49"/>
      <c r="C42" s="49"/>
      <c r="D42" s="58">
        <f>SUM(D38:D41)</f>
        <v>11024.4</v>
      </c>
      <c r="E42" s="58">
        <f t="shared" ref="E42:J42" si="13">SUM(E38:E41)</f>
        <v>4000</v>
      </c>
      <c r="F42" s="58">
        <f t="shared" si="13"/>
        <v>1853.07</v>
      </c>
      <c r="G42" s="58">
        <f t="shared" si="13"/>
        <v>8877.4699999999993</v>
      </c>
      <c r="H42" s="58">
        <f t="shared" si="13"/>
        <v>2861.64</v>
      </c>
      <c r="I42" s="58">
        <f t="shared" si="13"/>
        <v>0</v>
      </c>
      <c r="J42" s="59">
        <f t="shared" si="13"/>
        <v>6015.83</v>
      </c>
    </row>
    <row r="43" spans="1:11" x14ac:dyDescent="0.2">
      <c r="A43" s="9"/>
      <c r="B43" s="9"/>
      <c r="C43" s="9"/>
      <c r="D43" s="60"/>
      <c r="E43" s="60"/>
      <c r="F43" s="60"/>
      <c r="G43" s="60"/>
      <c r="H43" s="60"/>
      <c r="I43" s="60"/>
      <c r="J43" s="60"/>
    </row>
    <row r="44" spans="1:11" ht="13.5" thickBot="1" x14ac:dyDescent="0.25"/>
    <row r="45" spans="1:11" x14ac:dyDescent="0.2">
      <c r="A45" s="74" t="s">
        <v>0</v>
      </c>
      <c r="B45" s="75" t="s">
        <v>4</v>
      </c>
      <c r="C45" s="75" t="s">
        <v>1</v>
      </c>
      <c r="D45" s="76" t="s">
        <v>5</v>
      </c>
      <c r="E45" s="77" t="s">
        <v>6</v>
      </c>
      <c r="F45" s="77" t="s">
        <v>7</v>
      </c>
      <c r="G45" s="82" t="s">
        <v>8</v>
      </c>
      <c r="H45" s="77" t="s">
        <v>11</v>
      </c>
      <c r="I45" s="77" t="s">
        <v>9</v>
      </c>
      <c r="J45" s="83" t="s">
        <v>10</v>
      </c>
    </row>
    <row r="46" spans="1:11" x14ac:dyDescent="0.2">
      <c r="A46" s="79">
        <v>41646</v>
      </c>
      <c r="B46" s="4">
        <v>1400012</v>
      </c>
      <c r="C46" s="4" t="s">
        <v>58</v>
      </c>
      <c r="D46" s="54">
        <v>1235.32</v>
      </c>
      <c r="E46" s="63">
        <v>1000</v>
      </c>
      <c r="F46" s="63">
        <v>2.35</v>
      </c>
      <c r="G46" s="54">
        <f>+D46-E46+F46</f>
        <v>237.66999999999993</v>
      </c>
      <c r="H46" s="54">
        <v>0</v>
      </c>
      <c r="I46" s="54">
        <v>0</v>
      </c>
      <c r="J46" s="87">
        <f>+G46-H46+I46</f>
        <v>237.66999999999993</v>
      </c>
    </row>
    <row r="47" spans="1:11" x14ac:dyDescent="0.2">
      <c r="A47" s="79">
        <v>41748</v>
      </c>
      <c r="B47" s="4">
        <v>1400349</v>
      </c>
      <c r="C47" s="17" t="s">
        <v>62</v>
      </c>
      <c r="D47" s="54">
        <v>3779.91</v>
      </c>
      <c r="E47" s="54">
        <v>1000</v>
      </c>
      <c r="F47" s="24">
        <f>458.86+27.8</f>
        <v>486.66</v>
      </c>
      <c r="G47" s="54">
        <f>+D47-E47+F47</f>
        <v>3266.5699999999997</v>
      </c>
      <c r="H47" s="54">
        <v>0</v>
      </c>
      <c r="I47" s="54">
        <v>0</v>
      </c>
      <c r="J47" s="80">
        <f>G47-H47+I47</f>
        <v>3266.5699999999997</v>
      </c>
    </row>
    <row r="48" spans="1:11" x14ac:dyDescent="0.2">
      <c r="A48" s="79">
        <v>41761</v>
      </c>
      <c r="B48" s="4">
        <v>1400383</v>
      </c>
      <c r="C48" s="17" t="s">
        <v>83</v>
      </c>
      <c r="D48" s="54">
        <f>10000+3043.77</f>
        <v>13043.77</v>
      </c>
      <c r="E48" s="54">
        <v>1000</v>
      </c>
      <c r="F48" s="24">
        <f>100+20.44+2155.65</f>
        <v>2276.09</v>
      </c>
      <c r="G48" s="54">
        <f>+D48-E48+F48</f>
        <v>14319.86</v>
      </c>
      <c r="H48" s="54">
        <v>0</v>
      </c>
      <c r="I48" s="54">
        <v>0</v>
      </c>
      <c r="J48" s="80">
        <f>G48-H48+I48</f>
        <v>14319.86</v>
      </c>
    </row>
    <row r="49" spans="1:10" x14ac:dyDescent="0.2">
      <c r="A49" s="79">
        <v>41838</v>
      </c>
      <c r="B49" s="4">
        <v>1400702</v>
      </c>
      <c r="C49" s="4" t="s">
        <v>65</v>
      </c>
      <c r="D49" s="54">
        <v>1675.24</v>
      </c>
      <c r="E49" s="54">
        <v>1000</v>
      </c>
      <c r="F49" s="54">
        <v>6.75</v>
      </c>
      <c r="G49" s="54">
        <f>+D49-E49+F49</f>
        <v>681.99</v>
      </c>
      <c r="H49" s="54">
        <v>0</v>
      </c>
      <c r="I49" s="54">
        <v>0</v>
      </c>
      <c r="J49" s="80">
        <f>G49-H49+I49</f>
        <v>681.99</v>
      </c>
    </row>
    <row r="50" spans="1:10" ht="13.5" thickBot="1" x14ac:dyDescent="0.25">
      <c r="A50" s="81">
        <v>41796</v>
      </c>
      <c r="B50" s="8">
        <v>1400891</v>
      </c>
      <c r="C50" s="8" t="s">
        <v>66</v>
      </c>
      <c r="D50" s="73">
        <v>1355.62</v>
      </c>
      <c r="E50" s="73">
        <v>1000</v>
      </c>
      <c r="F50" s="73">
        <v>3.56</v>
      </c>
      <c r="G50" s="73">
        <f>+D50-E50+F50</f>
        <v>359.17999999999989</v>
      </c>
      <c r="H50" s="73">
        <v>0</v>
      </c>
      <c r="I50" s="73">
        <v>0</v>
      </c>
      <c r="J50" s="86">
        <f>G50-H50+I50</f>
        <v>359.17999999999989</v>
      </c>
    </row>
    <row r="51" spans="1:10" ht="13.5" thickBot="1" x14ac:dyDescent="0.25">
      <c r="A51" s="41" t="s">
        <v>10</v>
      </c>
      <c r="B51" s="49"/>
      <c r="C51" s="49"/>
      <c r="D51" s="58">
        <f>SUM(D46:D50)</f>
        <v>21089.86</v>
      </c>
      <c r="E51" s="58">
        <f t="shared" ref="E51:J51" si="14">SUM(E46:E50)</f>
        <v>5000</v>
      </c>
      <c r="F51" s="58">
        <f t="shared" si="14"/>
        <v>2775.4100000000003</v>
      </c>
      <c r="G51" s="58">
        <f t="shared" si="14"/>
        <v>18865.27</v>
      </c>
      <c r="H51" s="58">
        <f t="shared" si="14"/>
        <v>0</v>
      </c>
      <c r="I51" s="58">
        <f t="shared" si="14"/>
        <v>0</v>
      </c>
      <c r="J51" s="59">
        <f t="shared" si="14"/>
        <v>18865.27</v>
      </c>
    </row>
    <row r="53" spans="1:10" ht="13.5" thickBot="1" x14ac:dyDescent="0.25"/>
    <row r="54" spans="1:10" x14ac:dyDescent="0.2">
      <c r="A54" s="74" t="s">
        <v>0</v>
      </c>
      <c r="B54" s="75" t="s">
        <v>4</v>
      </c>
      <c r="C54" s="75" t="s">
        <v>1</v>
      </c>
      <c r="D54" s="76" t="s">
        <v>5</v>
      </c>
      <c r="E54" s="77" t="s">
        <v>6</v>
      </c>
      <c r="F54" s="77" t="s">
        <v>7</v>
      </c>
      <c r="G54" s="82" t="s">
        <v>8</v>
      </c>
      <c r="H54" s="77" t="s">
        <v>11</v>
      </c>
      <c r="I54" s="77" t="s">
        <v>9</v>
      </c>
      <c r="J54" s="83" t="s">
        <v>10</v>
      </c>
    </row>
    <row r="55" spans="1:10" x14ac:dyDescent="0.2">
      <c r="A55" s="91">
        <v>42006</v>
      </c>
      <c r="B55" s="88">
        <v>1500336</v>
      </c>
      <c r="C55" s="88" t="s">
        <v>75</v>
      </c>
      <c r="D55" s="89">
        <v>2453.9</v>
      </c>
      <c r="E55" s="90">
        <v>1000</v>
      </c>
      <c r="F55" s="90">
        <v>14.54</v>
      </c>
      <c r="G55" s="24">
        <f>D55-E55+F55</f>
        <v>1468.44</v>
      </c>
      <c r="H55" s="24">
        <v>0</v>
      </c>
      <c r="I55" s="24">
        <v>0</v>
      </c>
      <c r="J55" s="92">
        <f>G55-I55+H55</f>
        <v>1468.44</v>
      </c>
    </row>
    <row r="56" spans="1:10" x14ac:dyDescent="0.2">
      <c r="A56" s="91">
        <v>42090</v>
      </c>
      <c r="B56" s="88">
        <v>1500251</v>
      </c>
      <c r="C56" s="88" t="s">
        <v>79</v>
      </c>
      <c r="D56" s="89">
        <v>1373.18</v>
      </c>
      <c r="E56" s="90">
        <v>1000</v>
      </c>
      <c r="F56" s="90">
        <v>3.73</v>
      </c>
      <c r="G56" s="24">
        <f>D56-E56+F56</f>
        <v>376.91000000000008</v>
      </c>
      <c r="H56" s="24">
        <v>0</v>
      </c>
      <c r="I56" s="24">
        <v>0</v>
      </c>
      <c r="J56" s="92">
        <f>G56-I56+H56</f>
        <v>376.91000000000008</v>
      </c>
    </row>
    <row r="57" spans="1:10" x14ac:dyDescent="0.2">
      <c r="A57" s="79">
        <v>42125</v>
      </c>
      <c r="B57" s="4">
        <v>1500467</v>
      </c>
      <c r="C57" s="4" t="s">
        <v>70</v>
      </c>
      <c r="D57" s="54">
        <v>2813.25</v>
      </c>
      <c r="E57" s="54">
        <v>1000</v>
      </c>
      <c r="F57" s="54">
        <v>18.13</v>
      </c>
      <c r="G57" s="54">
        <f>D57-E57+F57</f>
        <v>1831.38</v>
      </c>
      <c r="H57" s="54">
        <v>0</v>
      </c>
      <c r="I57" s="54">
        <v>0</v>
      </c>
      <c r="J57" s="87">
        <f>G57-I57+H57</f>
        <v>1831.38</v>
      </c>
    </row>
    <row r="58" spans="1:10" x14ac:dyDescent="0.2">
      <c r="A58" s="79">
        <v>42187</v>
      </c>
      <c r="B58" s="4">
        <v>1500676</v>
      </c>
      <c r="C58" s="4" t="s">
        <v>71</v>
      </c>
      <c r="D58" s="54">
        <v>2821.46</v>
      </c>
      <c r="E58" s="54">
        <v>1000</v>
      </c>
      <c r="F58" s="54">
        <v>18.21</v>
      </c>
      <c r="G58" s="54">
        <f>D58-E58+F58</f>
        <v>1839.67</v>
      </c>
      <c r="H58" s="54">
        <v>0</v>
      </c>
      <c r="I58" s="54">
        <v>0</v>
      </c>
      <c r="J58" s="87">
        <f>G58-I58+H58</f>
        <v>1839.67</v>
      </c>
    </row>
    <row r="59" spans="1:10" x14ac:dyDescent="0.2">
      <c r="A59" s="79">
        <v>42233</v>
      </c>
      <c r="B59" s="4">
        <v>1500937</v>
      </c>
      <c r="C59" s="52" t="s">
        <v>74</v>
      </c>
      <c r="D59" s="54">
        <v>7624.74</v>
      </c>
      <c r="E59" s="54">
        <v>1000</v>
      </c>
      <c r="F59" s="54">
        <v>66.25</v>
      </c>
      <c r="G59" s="54">
        <f>D59-E59+F59</f>
        <v>6690.99</v>
      </c>
      <c r="H59" s="54">
        <v>0</v>
      </c>
      <c r="I59" s="54">
        <v>0</v>
      </c>
      <c r="J59" s="87">
        <f>G59-I59+H59</f>
        <v>6690.99</v>
      </c>
    </row>
    <row r="60" spans="1:10" ht="13.5" thickBot="1" x14ac:dyDescent="0.25">
      <c r="A60" s="94" t="s">
        <v>63</v>
      </c>
      <c r="B60" s="93"/>
      <c r="C60" s="93"/>
      <c r="D60" s="95">
        <f>SUM(D55:D59)</f>
        <v>17086.53</v>
      </c>
      <c r="E60" s="95">
        <f t="shared" ref="E60:J60" si="15">SUM(E55:E59)</f>
        <v>5000</v>
      </c>
      <c r="F60" s="95">
        <f t="shared" si="15"/>
        <v>120.86</v>
      </c>
      <c r="G60" s="95">
        <f t="shared" si="15"/>
        <v>12207.39</v>
      </c>
      <c r="H60" s="95">
        <f t="shared" si="15"/>
        <v>0</v>
      </c>
      <c r="I60" s="95">
        <f t="shared" si="15"/>
        <v>0</v>
      </c>
      <c r="J60" s="96">
        <f t="shared" si="15"/>
        <v>12207.39</v>
      </c>
    </row>
    <row r="61" spans="1:10" ht="13.5" thickBot="1" x14ac:dyDescent="0.25"/>
    <row r="62" spans="1:10" x14ac:dyDescent="0.2">
      <c r="A62" s="74" t="s">
        <v>0</v>
      </c>
      <c r="B62" s="75" t="s">
        <v>4</v>
      </c>
      <c r="C62" s="75" t="s">
        <v>1</v>
      </c>
      <c r="D62" s="76" t="s">
        <v>5</v>
      </c>
      <c r="E62" s="77" t="s">
        <v>6</v>
      </c>
      <c r="F62" s="77" t="s">
        <v>7</v>
      </c>
      <c r="G62" s="82" t="s">
        <v>8</v>
      </c>
      <c r="H62" s="77" t="s">
        <v>11</v>
      </c>
      <c r="I62" s="77" t="s">
        <v>9</v>
      </c>
      <c r="J62" s="83" t="s">
        <v>10</v>
      </c>
    </row>
    <row r="63" spans="1:10" x14ac:dyDescent="0.2">
      <c r="A63" s="91">
        <v>42370</v>
      </c>
      <c r="B63" s="88">
        <v>1600016</v>
      </c>
      <c r="C63" s="88" t="s">
        <v>78</v>
      </c>
      <c r="D63" s="89">
        <v>10464.23</v>
      </c>
      <c r="E63" s="90">
        <v>1000</v>
      </c>
      <c r="F63" s="90">
        <v>915.5</v>
      </c>
      <c r="G63" s="24">
        <f>D63-E63+F63</f>
        <v>10379.73</v>
      </c>
      <c r="H63" s="24">
        <v>0</v>
      </c>
      <c r="I63" s="24">
        <v>0</v>
      </c>
      <c r="J63" s="92">
        <f>G63-I63+H63</f>
        <v>10379.73</v>
      </c>
    </row>
    <row r="64" spans="1:10" x14ac:dyDescent="0.2">
      <c r="A64" s="22">
        <v>42387</v>
      </c>
      <c r="B64" s="17">
        <v>1600048</v>
      </c>
      <c r="C64" s="17" t="s">
        <v>82</v>
      </c>
      <c r="D64" s="24">
        <v>2185.4699999999998</v>
      </c>
      <c r="E64" s="25">
        <v>1000</v>
      </c>
      <c r="F64" s="25">
        <v>12.53</v>
      </c>
      <c r="G64" s="26">
        <f>D64-E64+F64</f>
        <v>1197.9999999999998</v>
      </c>
      <c r="H64" s="25">
        <v>0</v>
      </c>
      <c r="I64" s="25">
        <v>0</v>
      </c>
      <c r="J64" s="92">
        <f>G64-I64+H64</f>
        <v>1197.9999999999998</v>
      </c>
    </row>
    <row r="65" spans="1:10" x14ac:dyDescent="0.2">
      <c r="A65" s="97">
        <v>42528</v>
      </c>
      <c r="B65" s="17">
        <v>1600842</v>
      </c>
      <c r="C65" s="17" t="s">
        <v>84</v>
      </c>
      <c r="D65" s="24">
        <v>1368.34</v>
      </c>
      <c r="E65" s="25">
        <v>1000</v>
      </c>
      <c r="F65" s="25">
        <v>3.68</v>
      </c>
      <c r="G65" s="26">
        <f>D65-E65+F65</f>
        <v>372.01999999999992</v>
      </c>
      <c r="H65" s="25">
        <v>0</v>
      </c>
      <c r="I65" s="25">
        <v>0</v>
      </c>
      <c r="J65" s="92">
        <f>G65-I65+H65</f>
        <v>372.01999999999992</v>
      </c>
    </row>
    <row r="66" spans="1:10" x14ac:dyDescent="0.2">
      <c r="A66" s="97">
        <v>42423</v>
      </c>
      <c r="B66" s="17">
        <v>1600843</v>
      </c>
      <c r="C66" s="17" t="s">
        <v>85</v>
      </c>
      <c r="D66" s="24">
        <v>2803.73</v>
      </c>
      <c r="E66" s="25">
        <v>1000</v>
      </c>
      <c r="F66" s="25">
        <v>18.04</v>
      </c>
      <c r="G66" s="26">
        <f>D66-E66+F66</f>
        <v>1821.77</v>
      </c>
      <c r="H66" s="25">
        <v>0</v>
      </c>
      <c r="I66" s="25">
        <v>0</v>
      </c>
      <c r="J66" s="92">
        <f>G66-I66+H66</f>
        <v>1821.77</v>
      </c>
    </row>
    <row r="67" spans="1:10" x14ac:dyDescent="0.2">
      <c r="A67" s="97">
        <v>42485</v>
      </c>
      <c r="B67" s="17">
        <v>1601326</v>
      </c>
      <c r="C67" s="17" t="s">
        <v>87</v>
      </c>
      <c r="D67" s="24">
        <v>3841.75</v>
      </c>
      <c r="E67" s="25">
        <v>1000</v>
      </c>
      <c r="F67" s="25">
        <v>28.42</v>
      </c>
      <c r="G67" s="26">
        <f>D67-E67+F67</f>
        <v>2870.17</v>
      </c>
      <c r="H67" s="25">
        <v>0</v>
      </c>
      <c r="I67" s="25">
        <v>0</v>
      </c>
      <c r="J67" s="92">
        <f>G67-I67+H67</f>
        <v>2870.17</v>
      </c>
    </row>
    <row r="68" spans="1:10" ht="13.5" thickBot="1" x14ac:dyDescent="0.25">
      <c r="A68" s="79"/>
      <c r="B68" s="4"/>
      <c r="C68" s="4"/>
      <c r="D68" s="54"/>
      <c r="E68" s="54"/>
      <c r="F68" s="54"/>
      <c r="G68" s="54"/>
      <c r="H68" s="54"/>
      <c r="I68" s="54"/>
      <c r="J68" s="87"/>
    </row>
    <row r="69" spans="1:10" ht="13.5" thickBot="1" x14ac:dyDescent="0.25">
      <c r="A69" s="67" t="s">
        <v>63</v>
      </c>
      <c r="B69" s="43"/>
      <c r="C69" s="43"/>
      <c r="D69" s="68">
        <f t="shared" ref="D69:J69" si="16">SUM(D63:D68)</f>
        <v>20663.52</v>
      </c>
      <c r="E69" s="68">
        <f t="shared" si="16"/>
        <v>5000</v>
      </c>
      <c r="F69" s="68">
        <f t="shared" si="16"/>
        <v>978.16999999999985</v>
      </c>
      <c r="G69" s="68">
        <f t="shared" si="16"/>
        <v>16641.690000000002</v>
      </c>
      <c r="H69" s="68">
        <f t="shared" si="16"/>
        <v>0</v>
      </c>
      <c r="I69" s="68">
        <f t="shared" si="16"/>
        <v>0</v>
      </c>
      <c r="J69" s="69">
        <f t="shared" si="16"/>
        <v>16641.690000000002</v>
      </c>
    </row>
  </sheetData>
  <mergeCells count="2">
    <mergeCell ref="A1:C1"/>
    <mergeCell ref="A2:C2"/>
  </mergeCells>
  <phoneticPr fontId="3" type="noConversion"/>
  <pageMargins left="0.7" right="0.7" top="0.75" bottom="0.75" header="0.3" footer="0.3"/>
  <pageSetup paperSize="9" scale="5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6" workbookViewId="0">
      <selection activeCell="G34" sqref="G34"/>
    </sheetView>
  </sheetViews>
  <sheetFormatPr defaultRowHeight="12.75" x14ac:dyDescent="0.2"/>
  <cols>
    <col min="1" max="1" width="12.5703125" customWidth="1"/>
    <col min="2" max="2" width="16.28515625" customWidth="1"/>
    <col min="3" max="3" width="52" customWidth="1"/>
    <col min="4" max="4" width="12.5703125" style="55" customWidth="1"/>
    <col min="5" max="5" width="12.85546875" style="55" customWidth="1"/>
    <col min="6" max="6" width="11.42578125" style="55" customWidth="1"/>
    <col min="7" max="7" width="13.7109375" style="55" customWidth="1"/>
    <col min="8" max="8" width="11.5703125" style="55" customWidth="1"/>
    <col min="9" max="9" width="11.7109375" style="55" bestFit="1" customWidth="1"/>
    <col min="10" max="10" width="12" style="55" customWidth="1"/>
  </cols>
  <sheetData>
    <row r="1" spans="1:10" x14ac:dyDescent="0.2">
      <c r="A1" s="111" t="s">
        <v>3</v>
      </c>
      <c r="B1" s="112"/>
      <c r="C1" s="112"/>
    </row>
    <row r="2" spans="1:10" x14ac:dyDescent="0.2">
      <c r="A2" s="111" t="s">
        <v>88</v>
      </c>
      <c r="B2" s="112"/>
      <c r="C2" s="112"/>
    </row>
    <row r="3" spans="1:10" x14ac:dyDescent="0.2">
      <c r="A3" s="99"/>
      <c r="B3" s="100"/>
      <c r="C3" s="100"/>
    </row>
    <row r="5" spans="1:10" x14ac:dyDescent="0.2">
      <c r="A5" s="2" t="s">
        <v>0</v>
      </c>
      <c r="B5" s="2" t="s">
        <v>4</v>
      </c>
      <c r="C5" s="2" t="s">
        <v>1</v>
      </c>
      <c r="D5" s="101" t="s">
        <v>5</v>
      </c>
      <c r="E5" s="102" t="s">
        <v>6</v>
      </c>
      <c r="F5" s="102" t="s">
        <v>7</v>
      </c>
      <c r="G5" s="102" t="s">
        <v>8</v>
      </c>
      <c r="H5" s="102" t="s">
        <v>11</v>
      </c>
      <c r="I5" s="102" t="s">
        <v>9</v>
      </c>
      <c r="J5" s="102" t="s">
        <v>10</v>
      </c>
    </row>
    <row r="6" spans="1:10" x14ac:dyDescent="0.2">
      <c r="A6" s="22">
        <v>42741</v>
      </c>
      <c r="B6" s="17">
        <v>1702776</v>
      </c>
      <c r="C6" s="17" t="s">
        <v>95</v>
      </c>
      <c r="D6" s="103">
        <v>2635.04</v>
      </c>
      <c r="E6" s="103">
        <v>1000</v>
      </c>
      <c r="F6" s="103">
        <v>7.96</v>
      </c>
      <c r="G6" s="103">
        <f>+D6-E6+F6</f>
        <v>1643</v>
      </c>
      <c r="H6" s="103">
        <v>0</v>
      </c>
      <c r="I6" s="103">
        <v>0</v>
      </c>
      <c r="J6" s="103">
        <f>+G6-H6+I6</f>
        <v>1643</v>
      </c>
    </row>
    <row r="7" spans="1:10" x14ac:dyDescent="0.2">
      <c r="A7" s="12">
        <v>42980</v>
      </c>
      <c r="B7" s="48" t="s">
        <v>89</v>
      </c>
      <c r="C7" s="48" t="s">
        <v>90</v>
      </c>
      <c r="D7" s="103">
        <v>12054.53</v>
      </c>
      <c r="E7" s="103">
        <v>1000</v>
      </c>
      <c r="F7" s="103">
        <f>110.55+1.41+796.51+167.27</f>
        <v>1075.74</v>
      </c>
      <c r="G7" s="103">
        <f>+D7-E7+F7</f>
        <v>12130.27</v>
      </c>
      <c r="H7" s="103">
        <v>0</v>
      </c>
      <c r="I7" s="103">
        <v>0</v>
      </c>
      <c r="J7" s="103">
        <f>+G7-H7+I7</f>
        <v>12130.27</v>
      </c>
    </row>
    <row r="8" spans="1:10" x14ac:dyDescent="0.2">
      <c r="A8" s="12">
        <v>43003</v>
      </c>
      <c r="B8" s="13">
        <v>1702530</v>
      </c>
      <c r="C8" s="48" t="s">
        <v>91</v>
      </c>
      <c r="D8" s="103">
        <v>1294.7</v>
      </c>
      <c r="E8" s="103">
        <v>1000</v>
      </c>
      <c r="F8" s="103">
        <f>2.95+1.35</f>
        <v>4.3000000000000007</v>
      </c>
      <c r="G8" s="103">
        <f>+D8-E8+F8</f>
        <v>299.00000000000006</v>
      </c>
      <c r="H8" s="103">
        <v>0</v>
      </c>
      <c r="I8" s="103">
        <v>0</v>
      </c>
      <c r="J8" s="103">
        <f>+G8-H8+I8</f>
        <v>299.00000000000006</v>
      </c>
    </row>
    <row r="9" spans="1:10" x14ac:dyDescent="0.2">
      <c r="A9" s="18">
        <v>42948</v>
      </c>
      <c r="B9" s="19">
        <v>1702773</v>
      </c>
      <c r="C9" s="47" t="s">
        <v>92</v>
      </c>
      <c r="D9" s="104">
        <v>12121.76</v>
      </c>
      <c r="E9" s="104">
        <v>1000</v>
      </c>
      <c r="F9" s="104">
        <f>898.43+111.22+1.59</f>
        <v>1011.24</v>
      </c>
      <c r="G9" s="103">
        <f>+D9-E9+F9</f>
        <v>12133</v>
      </c>
      <c r="H9" s="103">
        <v>0</v>
      </c>
      <c r="I9" s="103">
        <v>0</v>
      </c>
      <c r="J9" s="103">
        <f>+G9-H9+I9</f>
        <v>12133</v>
      </c>
    </row>
    <row r="10" spans="1:10" x14ac:dyDescent="0.2">
      <c r="A10" s="18">
        <v>42982</v>
      </c>
      <c r="B10" s="19">
        <v>1702780</v>
      </c>
      <c r="C10" s="47" t="s">
        <v>93</v>
      </c>
      <c r="D10" s="104">
        <v>5687</v>
      </c>
      <c r="E10" s="104">
        <v>1000</v>
      </c>
      <c r="F10" s="104">
        <f>46.87+1.13</f>
        <v>48</v>
      </c>
      <c r="G10" s="103">
        <f>D10-E10+F10</f>
        <v>4735</v>
      </c>
      <c r="H10" s="104">
        <v>0</v>
      </c>
      <c r="I10" s="104">
        <v>0</v>
      </c>
      <c r="J10" s="103">
        <f>G10-H10+I10</f>
        <v>4735</v>
      </c>
    </row>
    <row r="11" spans="1:10" x14ac:dyDescent="0.2">
      <c r="A11" s="18">
        <v>43075</v>
      </c>
      <c r="B11" s="19">
        <v>1702789</v>
      </c>
      <c r="C11" s="47" t="s">
        <v>96</v>
      </c>
      <c r="D11" s="104">
        <v>2916.07</v>
      </c>
      <c r="E11" s="104">
        <v>1000</v>
      </c>
      <c r="F11" s="104">
        <v>10.93</v>
      </c>
      <c r="G11" s="104">
        <f t="shared" ref="G11:G12" si="0">D11-E11+F11</f>
        <v>1927.0000000000002</v>
      </c>
      <c r="H11" s="104">
        <v>0</v>
      </c>
      <c r="I11" s="104">
        <v>0</v>
      </c>
      <c r="J11" s="103">
        <f t="shared" ref="J11:J12" si="1">G11-H11+I11</f>
        <v>1927.0000000000002</v>
      </c>
    </row>
    <row r="12" spans="1:10" x14ac:dyDescent="0.2">
      <c r="A12" s="18">
        <v>43095</v>
      </c>
      <c r="B12" s="19">
        <v>1702805</v>
      </c>
      <c r="C12" s="47" t="s">
        <v>97</v>
      </c>
      <c r="D12" s="104">
        <v>3468.76</v>
      </c>
      <c r="E12" s="104">
        <v>1000</v>
      </c>
      <c r="F12" s="104">
        <v>16.239999999999998</v>
      </c>
      <c r="G12" s="104">
        <f t="shared" si="0"/>
        <v>2485</v>
      </c>
      <c r="H12" s="104">
        <v>0</v>
      </c>
      <c r="I12" s="104">
        <v>0</v>
      </c>
      <c r="J12" s="103">
        <f t="shared" si="1"/>
        <v>2485</v>
      </c>
    </row>
    <row r="13" spans="1:10" ht="13.5" thickBot="1" x14ac:dyDescent="0.25">
      <c r="A13" s="18"/>
      <c r="B13" s="19"/>
      <c r="C13" s="47"/>
      <c r="D13" s="104"/>
      <c r="E13" s="104"/>
      <c r="F13" s="104"/>
      <c r="G13" s="104"/>
      <c r="H13" s="104"/>
      <c r="I13" s="104"/>
      <c r="J13" s="103"/>
    </row>
    <row r="14" spans="1:10" ht="13.5" thickBot="1" x14ac:dyDescent="0.25">
      <c r="A14" s="41" t="s">
        <v>10</v>
      </c>
      <c r="B14" s="42"/>
      <c r="C14" s="43"/>
      <c r="D14" s="58">
        <f t="shared" ref="D14:J14" si="2">SUM(D7:D13)</f>
        <v>37542.820000000007</v>
      </c>
      <c r="E14" s="58">
        <f t="shared" si="2"/>
        <v>6000</v>
      </c>
      <c r="F14" s="58">
        <f t="shared" si="2"/>
        <v>2166.4499999999994</v>
      </c>
      <c r="G14" s="58">
        <f t="shared" si="2"/>
        <v>33709.270000000004</v>
      </c>
      <c r="H14" s="58">
        <f t="shared" si="2"/>
        <v>0</v>
      </c>
      <c r="I14" s="58">
        <f t="shared" si="2"/>
        <v>0</v>
      </c>
      <c r="J14" s="59">
        <f t="shared" si="2"/>
        <v>33709.270000000004</v>
      </c>
    </row>
    <row r="15" spans="1:10" x14ac:dyDescent="0.2">
      <c r="A15" s="31"/>
      <c r="B15" s="32"/>
      <c r="C15" s="9"/>
      <c r="D15" s="40"/>
      <c r="E15" s="40"/>
      <c r="F15" s="40"/>
      <c r="G15" s="39"/>
      <c r="H15" s="40"/>
      <c r="I15" s="40"/>
      <c r="J15" s="40"/>
    </row>
    <row r="16" spans="1:10" x14ac:dyDescent="0.2">
      <c r="A16" s="2" t="s">
        <v>0</v>
      </c>
      <c r="B16" s="2" t="s">
        <v>4</v>
      </c>
      <c r="C16" s="2" t="s">
        <v>1</v>
      </c>
      <c r="D16" s="101" t="s">
        <v>5</v>
      </c>
      <c r="E16" s="102" t="s">
        <v>6</v>
      </c>
      <c r="F16" s="102" t="s">
        <v>7</v>
      </c>
      <c r="G16" s="102" t="s">
        <v>8</v>
      </c>
      <c r="H16" s="102" t="s">
        <v>11</v>
      </c>
      <c r="I16" s="102" t="s">
        <v>9</v>
      </c>
      <c r="J16" s="102" t="s">
        <v>10</v>
      </c>
    </row>
    <row r="17" spans="1:10" x14ac:dyDescent="0.2">
      <c r="A17" s="12"/>
      <c r="B17" s="48"/>
      <c r="C17" s="48"/>
      <c r="D17" s="103"/>
      <c r="E17" s="103"/>
      <c r="F17" s="103"/>
      <c r="G17" s="103"/>
      <c r="H17" s="103"/>
      <c r="I17" s="103"/>
      <c r="J17" s="103"/>
    </row>
    <row r="18" spans="1:10" x14ac:dyDescent="0.2">
      <c r="A18" s="12">
        <v>43125</v>
      </c>
      <c r="B18" s="13">
        <v>1800438</v>
      </c>
      <c r="C18" s="48" t="s">
        <v>98</v>
      </c>
      <c r="D18" s="103">
        <v>2663.29</v>
      </c>
      <c r="E18" s="103">
        <v>1000</v>
      </c>
      <c r="F18" s="103">
        <v>7.71</v>
      </c>
      <c r="G18" s="103">
        <f t="shared" ref="G18:G19" si="3">D18-E18+F18</f>
        <v>1671</v>
      </c>
      <c r="H18" s="103">
        <v>0</v>
      </c>
      <c r="I18" s="103">
        <v>0</v>
      </c>
      <c r="J18" s="103">
        <f t="shared" ref="J18:J19" si="4">G18-H18+I18</f>
        <v>1671</v>
      </c>
    </row>
    <row r="19" spans="1:10" x14ac:dyDescent="0.2">
      <c r="A19" s="18">
        <v>43126</v>
      </c>
      <c r="B19" s="19">
        <v>1800855</v>
      </c>
      <c r="C19" s="47" t="s">
        <v>99</v>
      </c>
      <c r="D19" s="104">
        <v>7674.62</v>
      </c>
      <c r="E19" s="104">
        <v>1000</v>
      </c>
      <c r="F19" s="104">
        <v>58.38</v>
      </c>
      <c r="G19" s="103">
        <f t="shared" si="3"/>
        <v>6733</v>
      </c>
      <c r="H19" s="103">
        <v>0</v>
      </c>
      <c r="I19" s="103">
        <v>0</v>
      </c>
      <c r="J19" s="103">
        <f t="shared" si="4"/>
        <v>6733</v>
      </c>
    </row>
    <row r="20" spans="1:10" x14ac:dyDescent="0.2">
      <c r="A20" s="3">
        <v>43455</v>
      </c>
      <c r="B20" s="4">
        <v>1803887</v>
      </c>
      <c r="C20" s="4" t="s">
        <v>94</v>
      </c>
      <c r="D20" s="54">
        <v>1338.24</v>
      </c>
      <c r="E20" s="54">
        <v>1000</v>
      </c>
      <c r="F20" s="54">
        <v>3.38</v>
      </c>
      <c r="G20" s="54">
        <f>D20-E20+F20</f>
        <v>341.62</v>
      </c>
      <c r="H20" s="54">
        <v>0</v>
      </c>
      <c r="I20" s="54">
        <v>0</v>
      </c>
      <c r="J20" s="54">
        <f>G20-H20+I20</f>
        <v>341.62</v>
      </c>
    </row>
    <row r="21" spans="1:10" ht="13.5" thickBot="1" x14ac:dyDescent="0.25">
      <c r="A21" s="18"/>
      <c r="B21" s="19"/>
      <c r="C21" s="47"/>
      <c r="D21" s="104"/>
      <c r="E21" s="104"/>
      <c r="F21" s="104"/>
      <c r="G21" s="104"/>
      <c r="H21" s="104"/>
      <c r="I21" s="104"/>
      <c r="J21" s="103"/>
    </row>
    <row r="22" spans="1:10" ht="13.5" thickBot="1" x14ac:dyDescent="0.25">
      <c r="A22" s="41" t="s">
        <v>10</v>
      </c>
      <c r="B22" s="42"/>
      <c r="C22" s="43"/>
      <c r="D22" s="58">
        <f t="shared" ref="D22:J22" si="5">SUM(D17:D21)</f>
        <v>11676.15</v>
      </c>
      <c r="E22" s="58">
        <f t="shared" si="5"/>
        <v>3000</v>
      </c>
      <c r="F22" s="58">
        <f t="shared" si="5"/>
        <v>69.47</v>
      </c>
      <c r="G22" s="58">
        <f t="shared" si="5"/>
        <v>8745.6200000000008</v>
      </c>
      <c r="H22" s="58">
        <f t="shared" si="5"/>
        <v>0</v>
      </c>
      <c r="I22" s="58">
        <f t="shared" si="5"/>
        <v>0</v>
      </c>
      <c r="J22" s="59">
        <f t="shared" si="5"/>
        <v>8745.6200000000008</v>
      </c>
    </row>
    <row r="23" spans="1:10" x14ac:dyDescent="0.2">
      <c r="A23" s="31"/>
      <c r="B23" s="32"/>
      <c r="C23" s="9"/>
      <c r="D23" s="40"/>
      <c r="E23" s="40"/>
      <c r="F23" s="40"/>
      <c r="G23" s="39"/>
      <c r="H23" s="40"/>
      <c r="I23" s="40"/>
      <c r="J23" s="40"/>
    </row>
    <row r="25" spans="1:10" x14ac:dyDescent="0.2">
      <c r="A25" s="2" t="s">
        <v>0</v>
      </c>
      <c r="B25" s="2" t="s">
        <v>4</v>
      </c>
      <c r="C25" s="2" t="s">
        <v>1</v>
      </c>
      <c r="D25" s="101" t="s">
        <v>5</v>
      </c>
      <c r="E25" s="102" t="s">
        <v>6</v>
      </c>
      <c r="F25" s="102" t="s">
        <v>7</v>
      </c>
      <c r="G25" s="102" t="s">
        <v>8</v>
      </c>
      <c r="H25" s="102" t="s">
        <v>11</v>
      </c>
      <c r="I25" s="102" t="s">
        <v>9</v>
      </c>
      <c r="J25" s="102" t="s">
        <v>10</v>
      </c>
    </row>
    <row r="26" spans="1:10" x14ac:dyDescent="0.2">
      <c r="A26" s="3">
        <v>43555</v>
      </c>
      <c r="B26" s="4">
        <v>1901620</v>
      </c>
      <c r="C26" s="17" t="s">
        <v>100</v>
      </c>
      <c r="D26" s="54">
        <v>2308.92</v>
      </c>
      <c r="E26" s="54">
        <v>1000</v>
      </c>
      <c r="F26" s="54">
        <f>13.09+0.99</f>
        <v>14.08</v>
      </c>
      <c r="G26" s="54">
        <f t="shared" ref="G26:G31" si="6">D26-E26+F26</f>
        <v>1323</v>
      </c>
      <c r="H26" s="54">
        <v>0</v>
      </c>
      <c r="I26" s="54">
        <v>0</v>
      </c>
      <c r="J26" s="54">
        <f>G26-H26+I26</f>
        <v>1323</v>
      </c>
    </row>
    <row r="27" spans="1:10" x14ac:dyDescent="0.2">
      <c r="A27" s="3">
        <v>43587</v>
      </c>
      <c r="B27" s="4">
        <v>1901622</v>
      </c>
      <c r="C27" s="4" t="s">
        <v>100</v>
      </c>
      <c r="D27" s="54">
        <v>3002.77</v>
      </c>
      <c r="E27" s="54">
        <v>1000</v>
      </c>
      <c r="F27" s="54">
        <f>20.03+1.2</f>
        <v>21.23</v>
      </c>
      <c r="G27" s="54">
        <f t="shared" si="6"/>
        <v>2024</v>
      </c>
      <c r="H27" s="54">
        <v>0</v>
      </c>
      <c r="I27" s="54">
        <v>0</v>
      </c>
      <c r="J27" s="54">
        <f>G27</f>
        <v>2024</v>
      </c>
    </row>
    <row r="28" spans="1:10" x14ac:dyDescent="0.2">
      <c r="A28" s="3">
        <v>43538</v>
      </c>
      <c r="B28" s="4">
        <v>1901849</v>
      </c>
      <c r="C28" s="4" t="s">
        <v>101</v>
      </c>
      <c r="D28" s="54">
        <v>2117.98</v>
      </c>
      <c r="E28" s="54">
        <v>1000</v>
      </c>
      <c r="F28" s="54">
        <v>11.18</v>
      </c>
      <c r="G28" s="54">
        <f t="shared" si="6"/>
        <v>1129.1600000000001</v>
      </c>
      <c r="H28" s="54">
        <v>0</v>
      </c>
      <c r="I28" s="54">
        <v>0</v>
      </c>
      <c r="J28" s="54">
        <v>1129.1600000000001</v>
      </c>
    </row>
    <row r="29" spans="1:10" x14ac:dyDescent="0.2">
      <c r="A29" s="3">
        <v>43481</v>
      </c>
      <c r="B29" s="4">
        <v>1901853</v>
      </c>
      <c r="C29" s="4" t="s">
        <v>102</v>
      </c>
      <c r="D29" s="54">
        <v>1794.45</v>
      </c>
      <c r="E29" s="54">
        <v>1000</v>
      </c>
      <c r="F29" s="54">
        <v>7.94</v>
      </c>
      <c r="G29" s="54">
        <f t="shared" si="6"/>
        <v>802.3900000000001</v>
      </c>
      <c r="H29" s="54">
        <v>0</v>
      </c>
      <c r="I29" s="54">
        <v>0</v>
      </c>
      <c r="J29" s="54">
        <v>802.39</v>
      </c>
    </row>
    <row r="30" spans="1:10" x14ac:dyDescent="0.2">
      <c r="A30" s="3">
        <v>43466</v>
      </c>
      <c r="B30" s="4">
        <v>1901998</v>
      </c>
      <c r="C30" s="4" t="s">
        <v>103</v>
      </c>
      <c r="D30" s="54">
        <v>3415</v>
      </c>
      <c r="E30" s="54">
        <v>1000</v>
      </c>
      <c r="F30" s="54">
        <f>702.42+24.15</f>
        <v>726.56999999999994</v>
      </c>
      <c r="G30" s="54">
        <f t="shared" si="6"/>
        <v>3141.5699999999997</v>
      </c>
      <c r="H30" s="54">
        <v>0</v>
      </c>
      <c r="I30" s="54">
        <v>0</v>
      </c>
      <c r="J30" s="54">
        <v>3141.57</v>
      </c>
    </row>
    <row r="31" spans="1:10" x14ac:dyDescent="0.2">
      <c r="A31" s="3">
        <v>43761</v>
      </c>
      <c r="B31" s="4">
        <v>1903453</v>
      </c>
      <c r="C31" s="4" t="s">
        <v>104</v>
      </c>
      <c r="D31" s="54">
        <v>10821.91</v>
      </c>
      <c r="E31" s="54">
        <v>1000</v>
      </c>
      <c r="F31" s="54">
        <f>669.75-1.12+98.22</f>
        <v>766.85</v>
      </c>
      <c r="G31" s="54">
        <f t="shared" si="6"/>
        <v>10588.76</v>
      </c>
      <c r="H31" s="54">
        <v>0</v>
      </c>
      <c r="I31" s="54">
        <v>0</v>
      </c>
      <c r="J31" s="54">
        <f>G31</f>
        <v>10588.76</v>
      </c>
    </row>
    <row r="32" spans="1:10" x14ac:dyDescent="0.2">
      <c r="A32" s="3">
        <v>43762</v>
      </c>
      <c r="B32" s="4">
        <v>1904245</v>
      </c>
      <c r="C32" s="4" t="s">
        <v>106</v>
      </c>
      <c r="D32" s="54">
        <v>1501.61</v>
      </c>
      <c r="E32" s="54">
        <v>1000</v>
      </c>
      <c r="F32" s="54">
        <f>5.02+1.37</f>
        <v>6.39</v>
      </c>
      <c r="G32" s="54">
        <f t="shared" ref="G32" si="7">D32-E32+F32</f>
        <v>507.99999999999989</v>
      </c>
      <c r="H32" s="54">
        <v>0</v>
      </c>
      <c r="I32" s="54">
        <v>0</v>
      </c>
      <c r="J32" s="54">
        <f>G32</f>
        <v>507.99999999999989</v>
      </c>
    </row>
  </sheetData>
  <mergeCells count="2">
    <mergeCell ref="A1:C1"/>
    <mergeCell ref="A2:C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RowHeight="12.75" x14ac:dyDescent="0.2"/>
  <cols>
    <col min="1" max="1" width="10.85546875" customWidth="1"/>
    <col min="2" max="2" width="11" customWidth="1"/>
    <col min="3" max="3" width="57.85546875" customWidth="1"/>
    <col min="4" max="4" width="12" customWidth="1"/>
    <col min="5" max="5" width="12.5703125" customWidth="1"/>
    <col min="6" max="6" width="10.85546875" customWidth="1"/>
    <col min="7" max="7" width="12.140625" customWidth="1"/>
    <col min="8" max="8" width="13" customWidth="1"/>
    <col min="9" max="9" width="17.28515625" customWidth="1"/>
    <col min="10" max="10" width="15.28515625" customWidth="1"/>
  </cols>
  <sheetData>
    <row r="1" spans="1:10" x14ac:dyDescent="0.2">
      <c r="A1" s="113" t="s">
        <v>3</v>
      </c>
      <c r="B1" s="114"/>
      <c r="C1" s="114"/>
      <c r="D1" s="107"/>
      <c r="E1" s="107"/>
      <c r="F1" s="107"/>
      <c r="G1" s="107"/>
      <c r="H1" s="107"/>
      <c r="I1" s="107"/>
      <c r="J1" s="107"/>
    </row>
    <row r="2" spans="1:10" x14ac:dyDescent="0.2">
      <c r="A2" s="113" t="s">
        <v>105</v>
      </c>
      <c r="B2" s="114"/>
      <c r="C2" s="114"/>
      <c r="D2" s="107"/>
      <c r="E2" s="107"/>
      <c r="F2" s="107"/>
      <c r="G2" s="107"/>
      <c r="H2" s="107"/>
      <c r="I2" s="107"/>
      <c r="J2" s="107"/>
    </row>
    <row r="3" spans="1:10" x14ac:dyDescent="0.2">
      <c r="A3" s="108"/>
      <c r="B3" s="109"/>
      <c r="C3" s="109"/>
      <c r="D3" s="107"/>
      <c r="E3" s="107"/>
      <c r="F3" s="107"/>
      <c r="G3" s="107"/>
      <c r="H3" s="107"/>
      <c r="I3" s="107"/>
      <c r="J3" s="107"/>
    </row>
    <row r="4" spans="1:10" x14ac:dyDescent="0.2">
      <c r="A4" s="105">
        <v>2020</v>
      </c>
      <c r="B4" s="106"/>
      <c r="C4" s="106"/>
    </row>
    <row r="5" spans="1:10" x14ac:dyDescent="0.2">
      <c r="A5" s="2" t="s">
        <v>0</v>
      </c>
      <c r="B5" s="2" t="s">
        <v>4</v>
      </c>
      <c r="C5" s="2" t="s">
        <v>1</v>
      </c>
      <c r="D5" s="101" t="s">
        <v>5</v>
      </c>
      <c r="E5" s="102" t="s">
        <v>6</v>
      </c>
      <c r="F5" s="102" t="s">
        <v>7</v>
      </c>
      <c r="G5" s="102" t="s">
        <v>8</v>
      </c>
      <c r="H5" s="102" t="s">
        <v>11</v>
      </c>
      <c r="I5" s="102" t="s">
        <v>9</v>
      </c>
      <c r="J5" s="102" t="s">
        <v>10</v>
      </c>
    </row>
    <row r="6" spans="1:10" x14ac:dyDescent="0.2">
      <c r="A6" s="3">
        <v>44096</v>
      </c>
      <c r="B6" s="4">
        <v>2002847</v>
      </c>
      <c r="C6" s="17" t="s">
        <v>109</v>
      </c>
      <c r="D6" s="54">
        <v>22232</v>
      </c>
      <c r="E6" s="54">
        <v>2500</v>
      </c>
      <c r="F6" s="54">
        <v>1448</v>
      </c>
      <c r="G6" s="54">
        <v>19732</v>
      </c>
      <c r="H6" s="54">
        <v>0</v>
      </c>
      <c r="I6" s="54" t="s">
        <v>107</v>
      </c>
      <c r="J6" s="54">
        <v>21180</v>
      </c>
    </row>
    <row r="7" spans="1:10" x14ac:dyDescent="0.2">
      <c r="A7" s="3"/>
      <c r="B7" s="4"/>
      <c r="C7" s="4"/>
      <c r="D7" s="54"/>
      <c r="E7" s="54"/>
      <c r="F7" s="54"/>
      <c r="G7" s="54"/>
      <c r="H7" s="54"/>
      <c r="I7" s="54"/>
      <c r="J7" s="54"/>
    </row>
    <row r="8" spans="1:10" x14ac:dyDescent="0.2">
      <c r="A8" s="3"/>
      <c r="B8" s="4"/>
      <c r="C8" s="4"/>
      <c r="D8" s="54"/>
      <c r="E8" s="54"/>
      <c r="F8" s="54"/>
      <c r="G8" s="54"/>
      <c r="H8" s="54"/>
      <c r="I8" s="54"/>
      <c r="J8" s="54"/>
    </row>
    <row r="9" spans="1:10" x14ac:dyDescent="0.2">
      <c r="A9" s="3"/>
      <c r="B9" s="4"/>
      <c r="C9" s="4"/>
      <c r="D9" s="54"/>
      <c r="E9" s="54"/>
      <c r="F9" s="54"/>
      <c r="G9" s="54"/>
      <c r="H9" s="54"/>
      <c r="I9" s="54"/>
      <c r="J9" s="54"/>
    </row>
    <row r="10" spans="1:10" s="9" customFormat="1" x14ac:dyDescent="0.2">
      <c r="A10" s="35"/>
      <c r="D10" s="60"/>
      <c r="E10" s="60"/>
      <c r="F10" s="60"/>
      <c r="G10" s="60"/>
      <c r="H10" s="60"/>
      <c r="I10" s="60"/>
      <c r="J10" s="60"/>
    </row>
    <row r="11" spans="1:10" s="9" customFormat="1" x14ac:dyDescent="0.2">
      <c r="A11" s="35"/>
      <c r="D11" s="60"/>
      <c r="E11" s="60"/>
      <c r="F11" s="60"/>
      <c r="G11" s="60"/>
      <c r="H11" s="60"/>
      <c r="I11" s="60"/>
      <c r="J11" s="60"/>
    </row>
    <row r="12" spans="1:10" x14ac:dyDescent="0.2">
      <c r="A12" s="110">
        <v>2021</v>
      </c>
    </row>
    <row r="13" spans="1:10" x14ac:dyDescent="0.2">
      <c r="A13" s="2" t="s">
        <v>0</v>
      </c>
      <c r="B13" s="2" t="s">
        <v>4</v>
      </c>
      <c r="C13" s="2" t="s">
        <v>1</v>
      </c>
      <c r="D13" s="101" t="s">
        <v>5</v>
      </c>
      <c r="E13" s="102" t="s">
        <v>6</v>
      </c>
      <c r="F13" s="102" t="s">
        <v>7</v>
      </c>
      <c r="G13" s="102" t="s">
        <v>8</v>
      </c>
      <c r="H13" s="102" t="s">
        <v>11</v>
      </c>
      <c r="I13" s="102" t="s">
        <v>9</v>
      </c>
      <c r="J13" s="102" t="s">
        <v>10</v>
      </c>
    </row>
    <row r="14" spans="1:10" x14ac:dyDescent="0.2">
      <c r="A14" s="3"/>
      <c r="B14" s="4"/>
      <c r="C14" s="4"/>
      <c r="D14" s="54"/>
      <c r="E14" s="54"/>
      <c r="F14" s="54"/>
      <c r="G14" s="54"/>
      <c r="H14" s="54"/>
      <c r="I14" s="54" t="s">
        <v>107</v>
      </c>
      <c r="J14" s="54" t="s">
        <v>107</v>
      </c>
    </row>
    <row r="15" spans="1:10" x14ac:dyDescent="0.2">
      <c r="A15" s="3"/>
      <c r="B15" s="4"/>
      <c r="C15" s="4"/>
      <c r="D15" s="54"/>
      <c r="E15" s="54"/>
      <c r="F15" s="54"/>
      <c r="G15" s="54"/>
      <c r="H15" s="54"/>
      <c r="I15" s="54"/>
      <c r="J15" s="54"/>
    </row>
    <row r="16" spans="1:10" x14ac:dyDescent="0.2">
      <c r="A16" s="3"/>
      <c r="B16" s="4"/>
      <c r="C16" s="4"/>
      <c r="D16" s="54"/>
      <c r="E16" s="54"/>
      <c r="F16" s="54"/>
      <c r="G16" s="54"/>
      <c r="H16" s="54"/>
      <c r="I16" s="54"/>
      <c r="J16" s="54"/>
    </row>
    <row r="17" spans="1:10" x14ac:dyDescent="0.2">
      <c r="A17" s="35"/>
      <c r="B17" s="9"/>
      <c r="C17" s="9"/>
      <c r="D17" s="60"/>
      <c r="E17" s="60"/>
      <c r="F17" s="60"/>
      <c r="G17" s="60"/>
      <c r="H17" s="60"/>
      <c r="I17" s="60"/>
      <c r="J17" s="60"/>
    </row>
    <row r="18" spans="1:10" x14ac:dyDescent="0.2">
      <c r="A18" s="110">
        <v>2022</v>
      </c>
    </row>
    <row r="19" spans="1:10" x14ac:dyDescent="0.2">
      <c r="A19" s="2" t="s">
        <v>0</v>
      </c>
      <c r="B19" s="2" t="s">
        <v>4</v>
      </c>
      <c r="C19" s="2" t="s">
        <v>1</v>
      </c>
      <c r="D19" s="101" t="s">
        <v>5</v>
      </c>
      <c r="E19" s="102" t="s">
        <v>6</v>
      </c>
      <c r="F19" s="102" t="s">
        <v>7</v>
      </c>
      <c r="G19" s="102" t="s">
        <v>8</v>
      </c>
      <c r="H19" s="102" t="s">
        <v>11</v>
      </c>
      <c r="I19" s="102" t="s">
        <v>9</v>
      </c>
      <c r="J19" s="102" t="s">
        <v>10</v>
      </c>
    </row>
    <row r="20" spans="1:10" x14ac:dyDescent="0.2">
      <c r="A20" s="3">
        <v>44610</v>
      </c>
      <c r="B20" s="4">
        <v>2200631</v>
      </c>
      <c r="C20" s="4" t="s">
        <v>108</v>
      </c>
      <c r="D20" s="54">
        <v>13000</v>
      </c>
      <c r="E20" s="54">
        <v>2500</v>
      </c>
      <c r="F20" s="54">
        <v>0</v>
      </c>
      <c r="G20" s="54">
        <v>0</v>
      </c>
      <c r="H20" s="54">
        <v>0</v>
      </c>
      <c r="I20" s="54">
        <v>10500</v>
      </c>
      <c r="J20" s="54">
        <v>10500</v>
      </c>
    </row>
    <row r="21" spans="1:10" x14ac:dyDescent="0.2">
      <c r="A21" s="3"/>
      <c r="B21" s="4"/>
      <c r="C21" s="4"/>
      <c r="D21" s="54"/>
      <c r="E21" s="54"/>
      <c r="F21" s="54"/>
      <c r="G21" s="54"/>
      <c r="H21" s="54"/>
      <c r="I21" s="54"/>
      <c r="J21" s="54"/>
    </row>
    <row r="22" spans="1:10" x14ac:dyDescent="0.2">
      <c r="A22" s="3"/>
      <c r="B22" s="4"/>
      <c r="C22" s="4"/>
      <c r="D22" s="54"/>
      <c r="E22" s="54"/>
      <c r="F22" s="54"/>
      <c r="G22" s="54"/>
      <c r="H22" s="54"/>
      <c r="I22" s="54"/>
      <c r="J22" s="54"/>
    </row>
  </sheetData>
  <mergeCells count="2">
    <mergeCell ref="A1:C1"/>
    <mergeCell ref="A2:C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614.668.805 Eigendommen</vt:lpstr>
      <vt:lpstr>614.668.907 Scholen</vt:lpstr>
      <vt:lpstr>636.728.605</vt:lpstr>
      <vt:lpstr>641.126.000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Lizette van der Laan</cp:lastModifiedBy>
  <cp:lastPrinted>2022-07-28T11:16:07Z</cp:lastPrinted>
  <dcterms:created xsi:type="dcterms:W3CDTF">2008-03-04T08:48:18Z</dcterms:created>
  <dcterms:modified xsi:type="dcterms:W3CDTF">2022-09-30T08:51:57Z</dcterms:modified>
</cp:coreProperties>
</file>