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Warme Drankenautomaten 2022/NvI/1e NvI/"/>
    </mc:Choice>
  </mc:AlternateContent>
  <xr:revisionPtr revIDLastSave="118" documentId="8_{6CF3819E-08C4-421E-AAD7-CE404C09D89B}" xr6:coauthVersionLast="47" xr6:coauthVersionMax="47" xr10:uidLastSave="{BAA1EC5C-3FF1-407F-97C5-CF7C5F1ED4FD}"/>
  <bookViews>
    <workbookView xWindow="28680" yWindow="-120" windowWidth="29040" windowHeight="15840" tabRatio="768" xr2:uid="{00000000-000D-0000-FFFF-FFFF00000000}"/>
  </bookViews>
  <sheets>
    <sheet name="Leaseprijs" sheetId="1" r:id="rId1"/>
    <sheet name="Ingrediënten type 1 en 2" sheetId="7" r:id="rId2"/>
    <sheet name="Aanvullendekosten" sheetId="5" r:id="rId3"/>
    <sheet name="Totalisatie" sheetId="3" r:id="rId4"/>
  </sheets>
  <definedNames>
    <definedName name="_xlnm.Print_Area" localSheetId="2">Aanvullendekosten!$A$1:$G$28</definedName>
    <definedName name="_xlnm.Print_Area" localSheetId="0">Leaseprijs!$A$1:$G$16</definedName>
    <definedName name="_xlnm.Print_Area" localSheetId="3">Totalisatie!$A$1:$E$31</definedName>
    <definedName name="Artikel">#REF!</definedName>
    <definedName name="Artikeltype1">#REF!</definedName>
    <definedName name="Artikeltype2aen3a">'Ingrediënten type 1 en 2'!$C$35:$G$40</definedName>
    <definedName name="Grammagetype1">#REF!</definedName>
    <definedName name="Grammagetype2aen3a">'Ingrediënten type 1 en 2'!$C$43:$E$75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s="1"/>
  <c r="G12" i="5" s="1"/>
  <c r="F14" i="1" l="1"/>
  <c r="G14" i="1" s="1"/>
  <c r="G15" i="1" s="1"/>
  <c r="F8" i="1"/>
  <c r="G8" i="1" s="1"/>
  <c r="G9" i="1" s="1"/>
  <c r="C15" i="1"/>
  <c r="C12" i="3" s="1"/>
  <c r="C9" i="1"/>
  <c r="C8" i="3" s="1"/>
  <c r="D14" i="1"/>
  <c r="D8" i="1"/>
  <c r="D72" i="7"/>
  <c r="C16" i="3" l="1"/>
  <c r="C11" i="3"/>
  <c r="C15" i="3"/>
  <c r="C14" i="3"/>
  <c r="C10" i="3"/>
  <c r="C9" i="3"/>
  <c r="G20" i="5"/>
  <c r="G22" i="5" s="1"/>
  <c r="E25" i="3" s="1"/>
  <c r="D21" i="5"/>
  <c r="G21" i="5" s="1"/>
  <c r="G16" i="5"/>
  <c r="G15" i="5"/>
  <c r="F10" i="5"/>
  <c r="G10" i="5" s="1"/>
  <c r="D23" i="3" s="1"/>
  <c r="E23" i="3" s="1"/>
  <c r="F6" i="5"/>
  <c r="G6" i="5" s="1"/>
  <c r="G7" i="5" s="1"/>
  <c r="D22" i="3" s="1"/>
  <c r="E22" i="3" s="1"/>
  <c r="G17" i="5" l="1"/>
  <c r="E24" i="3" s="1"/>
  <c r="E12" i="3"/>
  <c r="E11" i="3"/>
  <c r="E10" i="3"/>
  <c r="E9" i="3"/>
  <c r="E8" i="3"/>
  <c r="B15" i="3"/>
  <c r="E15" i="3" l="1"/>
  <c r="D69" i="7" l="1"/>
  <c r="D68" i="7"/>
  <c r="D65" i="7"/>
  <c r="D64" i="7"/>
  <c r="D63" i="7"/>
  <c r="D60" i="7"/>
  <c r="D59" i="7"/>
  <c r="D56" i="7"/>
  <c r="D57" i="7" s="1"/>
  <c r="D53" i="7"/>
  <c r="D52" i="7"/>
  <c r="D51" i="7"/>
  <c r="D48" i="7"/>
  <c r="D47" i="7"/>
  <c r="D44" i="7"/>
  <c r="D45" i="7" s="1"/>
  <c r="G40" i="7"/>
  <c r="G39" i="7"/>
  <c r="G38" i="7"/>
  <c r="E63" i="7" s="1"/>
  <c r="G37" i="7"/>
  <c r="E69" i="7" s="1"/>
  <c r="G36" i="7"/>
  <c r="B31" i="7"/>
  <c r="C30" i="7" s="1"/>
  <c r="B14" i="7" s="1"/>
  <c r="C14" i="7"/>
  <c r="C13" i="7"/>
  <c r="C12" i="7"/>
  <c r="C11" i="7"/>
  <c r="C10" i="7"/>
  <c r="C9" i="7"/>
  <c r="C8" i="7"/>
  <c r="C7" i="7"/>
  <c r="A3" i="7"/>
  <c r="E48" i="7" l="1"/>
  <c r="E64" i="7"/>
  <c r="E65" i="7"/>
  <c r="E72" i="7"/>
  <c r="D10" i="7"/>
  <c r="D7" i="7"/>
  <c r="E53" i="7"/>
  <c r="E60" i="7"/>
  <c r="D70" i="7"/>
  <c r="D13" i="7" s="1"/>
  <c r="C28" i="7"/>
  <c r="B12" i="7" s="1"/>
  <c r="C25" i="7"/>
  <c r="B9" i="7" s="1"/>
  <c r="C29" i="7"/>
  <c r="B13" i="7" s="1"/>
  <c r="C24" i="7"/>
  <c r="A16" i="7"/>
  <c r="B19" i="3" s="1"/>
  <c r="C26" i="7"/>
  <c r="B10" i="7" s="1"/>
  <c r="C23" i="7"/>
  <c r="B7" i="7" s="1"/>
  <c r="C27" i="7"/>
  <c r="B11" i="7" s="1"/>
  <c r="E52" i="7"/>
  <c r="E66" i="7"/>
  <c r="F12" i="7" s="1"/>
  <c r="D73" i="7"/>
  <c r="D14" i="7" s="1"/>
  <c r="E14" i="7" s="1"/>
  <c r="D61" i="7"/>
  <c r="D11" i="7" s="1"/>
  <c r="E59" i="7"/>
  <c r="D49" i="7"/>
  <c r="D8" i="7" s="1"/>
  <c r="E44" i="7"/>
  <c r="E45" i="7" s="1"/>
  <c r="F7" i="7" s="1"/>
  <c r="E56" i="7"/>
  <c r="E57" i="7" s="1"/>
  <c r="F10" i="7" s="1"/>
  <c r="E68" i="7"/>
  <c r="E70" i="7" s="1"/>
  <c r="F13" i="7" s="1"/>
  <c r="E47" i="7"/>
  <c r="E51" i="7"/>
  <c r="D54" i="7"/>
  <c r="D9" i="7" s="1"/>
  <c r="D66" i="7"/>
  <c r="D12" i="7" s="1"/>
  <c r="E49" i="7" l="1"/>
  <c r="F8" i="7" s="1"/>
  <c r="G7" i="7"/>
  <c r="G12" i="7"/>
  <c r="E12" i="7"/>
  <c r="E61" i="7"/>
  <c r="F11" i="7" s="1"/>
  <c r="G11" i="7" s="1"/>
  <c r="E9" i="7"/>
  <c r="E10" i="7"/>
  <c r="E54" i="7"/>
  <c r="F9" i="7" s="1"/>
  <c r="G9" i="7" s="1"/>
  <c r="E13" i="7"/>
  <c r="E7" i="7"/>
  <c r="E73" i="7"/>
  <c r="F14" i="7" s="1"/>
  <c r="G14" i="7" s="1"/>
  <c r="G10" i="7"/>
  <c r="E11" i="7"/>
  <c r="C31" i="7"/>
  <c r="B8" i="7"/>
  <c r="G13" i="7"/>
  <c r="D16" i="7"/>
  <c r="G8" i="7" l="1"/>
  <c r="F16" i="7"/>
  <c r="E8" i="7"/>
  <c r="E16" i="7" s="1"/>
  <c r="E18" i="7" s="1"/>
  <c r="B16" i="7"/>
  <c r="G16" i="7"/>
  <c r="G18" i="7" s="1"/>
  <c r="G19" i="7" s="1"/>
  <c r="D19" i="3" s="1"/>
  <c r="B16" i="3" l="1"/>
  <c r="E16" i="3" s="1"/>
  <c r="D13" i="1"/>
  <c r="D15" i="1" s="1"/>
  <c r="E19" i="3" l="1"/>
  <c r="A3" i="3"/>
  <c r="A3" i="5"/>
  <c r="B14" i="3" l="1"/>
  <c r="E14" i="3" s="1"/>
  <c r="D7" i="1" l="1"/>
  <c r="D9" i="1" s="1"/>
  <c r="E28" i="3" l="1"/>
</calcChain>
</file>

<file path=xl/sharedStrings.xml><?xml version="1.0" encoding="utf-8"?>
<sst xmlns="http://schemas.openxmlformats.org/spreadsheetml/2006/main" count="174" uniqueCount="102">
  <si>
    <t>Cacao</t>
  </si>
  <si>
    <t>Aantal</t>
  </si>
  <si>
    <t>gram</t>
  </si>
  <si>
    <t>Espresso</t>
  </si>
  <si>
    <t>Koffie</t>
  </si>
  <si>
    <t>In te vullen door Inschrijver</t>
  </si>
  <si>
    <t>Cappuccino</t>
  </si>
  <si>
    <t>Totaal per maand</t>
  </si>
  <si>
    <t>Korting</t>
  </si>
  <si>
    <t>Artikel</t>
  </si>
  <si>
    <t>Totaal</t>
  </si>
  <si>
    <t>Aan bovengenoemde omschrijving en aantallen kunnen geen rechten worden ontleend.</t>
  </si>
  <si>
    <t>Uurtarief</t>
  </si>
  <si>
    <t>Voorrijkosten</t>
  </si>
  <si>
    <t>Totaalprijs per maand 
(excl. btw)</t>
  </si>
  <si>
    <t>Melkproduct</t>
  </si>
  <si>
    <t>Totalisatie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</si>
  <si>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</si>
  <si>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</si>
  <si>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</si>
  <si>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</si>
  <si>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</si>
  <si>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</si>
  <si>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</si>
  <si>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Aantal consumpties</t>
  </si>
  <si>
    <t>%  van totaal</t>
  </si>
  <si>
    <t>Totaal aantal consumpties</t>
  </si>
  <si>
    <t>Bruto excl. BTW</t>
  </si>
  <si>
    <t>Netto excl. BTW</t>
  </si>
  <si>
    <t>Leaseprijs per automaat</t>
  </si>
  <si>
    <t>Merk (+ evt. keurmerk)</t>
  </si>
  <si>
    <t>Huidig verbruik</t>
  </si>
  <si>
    <t xml:space="preserve">Totaal t.b.v gunning </t>
  </si>
  <si>
    <t>Totaalprijs gedurende looptijd contract
excl. BTW</t>
  </si>
  <si>
    <t>Looptijd contract = 5 jaar + 2 optiejaren</t>
  </si>
  <si>
    <t>Chocolademelk</t>
  </si>
  <si>
    <t xml:space="preserve">Leaseprijs type 1: </t>
  </si>
  <si>
    <t>Latte macchiato</t>
  </si>
  <si>
    <t>Onderhoudskosten per automaat per maand in optiejaren
(excl. btw)</t>
  </si>
  <si>
    <t>Type 1</t>
  </si>
  <si>
    <t>Koffie - met melk</t>
  </si>
  <si>
    <t>Koffie - zwart</t>
  </si>
  <si>
    <t xml:space="preserve">Bonen met espresso zetmethode </t>
  </si>
  <si>
    <t>Thee</t>
  </si>
  <si>
    <t>MBO Amersfoort - Warme Drankenautomaten</t>
  </si>
  <si>
    <t>Volautomaat</t>
  </si>
  <si>
    <t>Tafelmodel</t>
  </si>
  <si>
    <t xml:space="preserve">Leaseprijs type 2: </t>
  </si>
  <si>
    <t>Type 2</t>
  </si>
  <si>
    <t>Koffie creme</t>
  </si>
  <si>
    <t>Totaal leaseprijs type 1 (tafelmodel) geplaatst op 30 oktober 2022</t>
  </si>
  <si>
    <t>Totaal leaseprijs type 1 (tafelmodel) geplaatst op 16 januari 2023</t>
  </si>
  <si>
    <t>Totaal leaseprijs type 1 (tafelmodel) geplaatst op 2 september 2025</t>
  </si>
  <si>
    <t>Totaal leaseprijs type 2 (volautomaat) geplaatst op 30 oktober 2022</t>
  </si>
  <si>
    <t>Totaal leaseprijs type 2 (volautomaat) geplaatst op 2 september 2025</t>
  </si>
  <si>
    <t>Onderhoudskosten in optiejaren type 1 (tafelmodel) geplaatst op 30 oktober 2022</t>
  </si>
  <si>
    <t>Onderhoudskosten in optiejaren type 1 (tafelmodel) geplaatst op 16 januari 2023</t>
  </si>
  <si>
    <t>Onderhoudskosten in optiejaren type 2a (volautomaat) geplaatst op 30 oktober 2022</t>
  </si>
  <si>
    <t>Inrichting koffiecorner Hardwareweg, zie open vraag 1 Bestek en eis m-e-26</t>
  </si>
  <si>
    <t>Inrichting koffiecorner Brabantsestraat, zie open vraag 1 Bestek en eis m-e-26</t>
  </si>
  <si>
    <t>Bedrag conform voorstel bij open vraag 1, inclusief plaatsing en montage, excl. BTW</t>
  </si>
  <si>
    <t>Lease en onderhoudskosten</t>
  </si>
  <si>
    <t>Consumptiekosten</t>
  </si>
  <si>
    <t>Aanvullendekosten</t>
  </si>
  <si>
    <t>Instantmodule type 1</t>
  </si>
  <si>
    <t xml:space="preserve">Consumpties type 1 en 2: </t>
  </si>
  <si>
    <t>Gemiddelde prijs per consumptie type 1 en 2 (excl. BTW)</t>
  </si>
  <si>
    <t>Totaal consumpties type 1 en 2 per jaar</t>
  </si>
  <si>
    <t>Totaal consumpties type 1 en 2</t>
  </si>
  <si>
    <t>Dosering tbv type 1 en 2</t>
  </si>
  <si>
    <t>Grammage tbv type 1 en 2</t>
  </si>
  <si>
    <t>Bekers</t>
  </si>
  <si>
    <t>Per  1.000 stuks</t>
  </si>
  <si>
    <t>Merk / type</t>
  </si>
  <si>
    <t>Bruto per 1.000 stuks
excl. BTW</t>
  </si>
  <si>
    <t>Netto per 1.000 stuks excl. BTW</t>
  </si>
  <si>
    <t>Totaal netto 
excl. BTW</t>
  </si>
  <si>
    <t>Totaal bekers</t>
  </si>
  <si>
    <t>Per 1.000 gram</t>
  </si>
  <si>
    <t>Bruto per 1.000 gram
excl. BTW</t>
  </si>
  <si>
    <t>Netto per 1.000 gram excl. BTW</t>
  </si>
  <si>
    <t>Bekers 150 cc of 180 cc tbv volautomaten</t>
  </si>
  <si>
    <t>Automatensuiker t.b.v. volautomaten</t>
  </si>
  <si>
    <t>Inrichting koffiecorners</t>
  </si>
  <si>
    <t>Totaal excl. BTW</t>
  </si>
  <si>
    <t>Instantmodule</t>
  </si>
  <si>
    <t>Aantal maanden</t>
  </si>
  <si>
    <t>Instantmodule voor type 1, zie eis m-e-4</t>
  </si>
  <si>
    <t>Bedrag per maand per stuk excl. BTW</t>
  </si>
  <si>
    <t>Topping</t>
  </si>
  <si>
    <t>Leasekosten per automaat</t>
  </si>
  <si>
    <t>Onderhoudskosten per automaat</t>
  </si>
  <si>
    <t>Prijs per automaat 
per maand 
(excl. btw)</t>
  </si>
  <si>
    <t>Totaal leaseprijs per maand</t>
  </si>
  <si>
    <t>Onderhoudskosten in optiejaren</t>
  </si>
  <si>
    <t>Ingrediënten</t>
  </si>
  <si>
    <t>Instantkoffie t.b.v type 1</t>
  </si>
  <si>
    <t>Ingrediënten (automatensuiker en instantkoffie)</t>
  </si>
  <si>
    <t>artikel 10.5 a: Onderhoudswerkzaamheden</t>
  </si>
  <si>
    <t>artikel 10.5 b: Verplaatsing, verhuizing, her-installatie</t>
  </si>
  <si>
    <t>artikel 10.5. c: Herstelwerkzaamheden</t>
  </si>
  <si>
    <t>Aanvullende kosten conform
Artikel 10.5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</si>
</sst>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0" borderId="11" xfId="0" applyBorder="1"/>
    <xf numFmtId="10" fontId="0" fillId="0" borderId="3" xfId="0" applyNumberFormat="1" applyBorder="1"/>
    <xf numFmtId="0" fontId="0" fillId="0" borderId="3" xfId="0" applyBorder="1"/>
    <xf numFmtId="0" fontId="0" fillId="0" borderId="9" xfId="0" applyBorder="1"/>
    <xf numFmtId="0" fontId="0" fillId="0" borderId="0" xfId="0" applyFill="1"/>
    <xf numFmtId="165" fontId="5" fillId="0" borderId="0" xfId="3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/>
    <xf numFmtId="167" fontId="0" fillId="3" borderId="0" xfId="1" applyNumberFormat="1" applyFont="1" applyFill="1" applyBorder="1"/>
    <xf numFmtId="0" fontId="9" fillId="0" borderId="0" xfId="0" applyFont="1"/>
    <xf numFmtId="44" fontId="9" fillId="0" borderId="0" xfId="2" applyFont="1"/>
    <xf numFmtId="0" fontId="9" fillId="0" borderId="0" xfId="0" applyFont="1" applyBorder="1"/>
    <xf numFmtId="166" fontId="0" fillId="0" borderId="10" xfId="0" applyNumberFormat="1" applyBorder="1"/>
    <xf numFmtId="10" fontId="0" fillId="2" borderId="10" xfId="0" applyNumberFormat="1" applyFill="1" applyBorder="1"/>
    <xf numFmtId="166" fontId="0" fillId="2" borderId="10" xfId="0" applyNumberFormat="1" applyFill="1" applyBorder="1"/>
    <xf numFmtId="0" fontId="0" fillId="2" borderId="10" xfId="0" applyFill="1" applyBorder="1"/>
    <xf numFmtId="0" fontId="3" fillId="5" borderId="5" xfId="0" applyFont="1" applyFill="1" applyBorder="1"/>
    <xf numFmtId="10" fontId="3" fillId="5" borderId="6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  <xf numFmtId="168" fontId="0" fillId="4" borderId="8" xfId="0" applyNumberForma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3" fillId="3" borderId="8" xfId="0" applyFont="1" applyFill="1" applyBorder="1"/>
    <xf numFmtId="0" fontId="3" fillId="3" borderId="0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0" fillId="0" borderId="0" xfId="0" applyFont="1"/>
    <xf numFmtId="0" fontId="13" fillId="2" borderId="10" xfId="1" applyNumberFormat="1" applyFont="1" applyFill="1" applyBorder="1" applyAlignment="1" applyProtection="1">
      <alignment horizontal="left"/>
      <protection locked="0"/>
    </xf>
    <xf numFmtId="0" fontId="12" fillId="0" borderId="0" xfId="0" applyFont="1"/>
    <xf numFmtId="0" fontId="0" fillId="6" borderId="14" xfId="0" applyFill="1" applyBorder="1" applyAlignment="1"/>
    <xf numFmtId="0" fontId="0" fillId="6" borderId="15" xfId="0" applyFill="1" applyBorder="1" applyAlignment="1"/>
    <xf numFmtId="0" fontId="8" fillId="5" borderId="5" xfId="0" applyFont="1" applyFill="1" applyBorder="1"/>
    <xf numFmtId="0" fontId="10" fillId="6" borderId="1" xfId="0" applyFont="1" applyFill="1" applyBorder="1" applyAlignment="1">
      <alignment vertical="center"/>
    </xf>
    <xf numFmtId="0" fontId="7" fillId="0" borderId="0" xfId="0" applyFont="1"/>
    <xf numFmtId="0" fontId="11" fillId="0" borderId="10" xfId="4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167" fontId="0" fillId="0" borderId="0" xfId="0" applyNumberFormat="1"/>
    <xf numFmtId="169" fontId="0" fillId="0" borderId="0" xfId="0" applyNumberFormat="1"/>
    <xf numFmtId="164" fontId="2" fillId="6" borderId="10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0" borderId="10" xfId="0" applyFont="1" applyFill="1" applyBorder="1"/>
    <xf numFmtId="0" fontId="2" fillId="7" borderId="5" xfId="0" applyFont="1" applyFill="1" applyBorder="1"/>
    <xf numFmtId="0" fontId="3" fillId="5" borderId="6" xfId="0" applyFont="1" applyFill="1" applyBorder="1"/>
    <xf numFmtId="0" fontId="0" fillId="0" borderId="20" xfId="0" applyBorder="1"/>
    <xf numFmtId="170" fontId="0" fillId="0" borderId="20" xfId="0" applyNumberFormat="1" applyBorder="1"/>
    <xf numFmtId="170" fontId="0" fillId="0" borderId="13" xfId="0" applyNumberFormat="1" applyBorder="1"/>
    <xf numFmtId="0" fontId="2" fillId="7" borderId="6" xfId="0" applyFont="1" applyFill="1" applyBorder="1"/>
    <xf numFmtId="0" fontId="0" fillId="0" borderId="10" xfId="0" applyBorder="1"/>
    <xf numFmtId="10" fontId="0" fillId="0" borderId="10" xfId="0" applyNumberFormat="1" applyFill="1" applyBorder="1"/>
    <xf numFmtId="166" fontId="0" fillId="0" borderId="10" xfId="0" applyNumberFormat="1" applyFill="1" applyBorder="1"/>
    <xf numFmtId="0" fontId="0" fillId="0" borderId="10" xfId="0" applyFill="1" applyBorder="1"/>
    <xf numFmtId="167" fontId="0" fillId="0" borderId="10" xfId="1" applyNumberFormat="1" applyFont="1" applyFill="1" applyBorder="1"/>
    <xf numFmtId="10" fontId="0" fillId="0" borderId="0" xfId="0" applyNumberFormat="1"/>
    <xf numFmtId="166" fontId="0" fillId="0" borderId="0" xfId="0" applyNumberFormat="1"/>
    <xf numFmtId="166" fontId="2" fillId="7" borderId="6" xfId="0" applyNumberFormat="1" applyFont="1" applyFill="1" applyBorder="1"/>
    <xf numFmtId="166" fontId="2" fillId="7" borderId="10" xfId="0" applyNumberFormat="1" applyFont="1" applyFill="1" applyBorder="1"/>
    <xf numFmtId="171" fontId="0" fillId="0" borderId="0" xfId="0" applyNumberFormat="1"/>
    <xf numFmtId="0" fontId="6" fillId="7" borderId="10" xfId="3" applyFont="1" applyFill="1" applyBorder="1" applyAlignment="1">
      <alignment vertical="center"/>
    </xf>
    <xf numFmtId="0" fontId="1" fillId="0" borderId="0" xfId="0" applyFont="1"/>
    <xf numFmtId="0" fontId="8" fillId="5" borderId="10" xfId="3" applyFont="1" applyFill="1" applyBorder="1" applyAlignment="1" applyProtection="1">
      <alignment horizontal="center" vertical="center"/>
    </xf>
    <xf numFmtId="0" fontId="8" fillId="5" borderId="10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0" borderId="10" xfId="3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wrapText="1"/>
    </xf>
    <xf numFmtId="0" fontId="2" fillId="7" borderId="10" xfId="3" applyFont="1" applyFill="1" applyBorder="1" applyAlignment="1" applyProtection="1"/>
    <xf numFmtId="167" fontId="2" fillId="7" borderId="10" xfId="3" applyNumberFormat="1" applyFont="1" applyFill="1" applyBorder="1" applyAlignment="1" applyProtection="1"/>
    <xf numFmtId="10" fontId="2" fillId="7" borderId="10" xfId="3" applyNumberFormat="1" applyFont="1" applyFill="1" applyBorder="1" applyAlignment="1" applyProtection="1">
      <alignment horizontal="center"/>
    </xf>
    <xf numFmtId="10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/>
    <xf numFmtId="167" fontId="2" fillId="0" borderId="0" xfId="3" applyNumberFormat="1" applyFont="1" applyFill="1" applyBorder="1" applyAlignment="1" applyProtection="1"/>
    <xf numFmtId="10" fontId="8" fillId="0" borderId="0" xfId="3" applyNumberFormat="1" applyFont="1" applyFill="1" applyBorder="1" applyAlignment="1" applyProtection="1"/>
    <xf numFmtId="0" fontId="0" fillId="7" borderId="5" xfId="0" applyFill="1" applyBorder="1"/>
    <xf numFmtId="0" fontId="0" fillId="7" borderId="6" xfId="0" applyFill="1" applyBorder="1"/>
    <xf numFmtId="0" fontId="3" fillId="7" borderId="7" xfId="0" applyFont="1" applyFill="1" applyBorder="1"/>
    <xf numFmtId="0" fontId="0" fillId="0" borderId="0" xfId="0" applyFill="1" applyBorder="1"/>
    <xf numFmtId="0" fontId="7" fillId="0" borderId="0" xfId="0" applyFont="1" applyFill="1" applyBorder="1"/>
    <xf numFmtId="0" fontId="0" fillId="0" borderId="12" xfId="0" applyFill="1" applyBorder="1"/>
    <xf numFmtId="0" fontId="0" fillId="0" borderId="4" xfId="0" applyBorder="1"/>
    <xf numFmtId="0" fontId="3" fillId="0" borderId="0" xfId="0" applyFont="1" applyBorder="1"/>
    <xf numFmtId="170" fontId="3" fillId="0" borderId="0" xfId="0" applyNumberFormat="1" applyFont="1" applyBorder="1"/>
    <xf numFmtId="170" fontId="3" fillId="0" borderId="9" xfId="0" applyNumberFormat="1" applyFont="1" applyBorder="1"/>
    <xf numFmtId="170" fontId="0" fillId="0" borderId="0" xfId="0" applyNumberFormat="1" applyBorder="1"/>
    <xf numFmtId="170" fontId="0" fillId="0" borderId="9" xfId="0" applyNumberFormat="1" applyBorder="1"/>
    <xf numFmtId="0" fontId="7" fillId="0" borderId="20" xfId="0" applyFont="1" applyBorder="1"/>
    <xf numFmtId="0" fontId="2" fillId="6" borderId="16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 wrapText="1"/>
    </xf>
    <xf numFmtId="0" fontId="3" fillId="5" borderId="6" xfId="0" applyFont="1" applyFill="1" applyBorder="1" applyAlignment="1"/>
    <xf numFmtId="166" fontId="8" fillId="5" borderId="10" xfId="0" applyNumberFormat="1" applyFont="1" applyFill="1" applyBorder="1"/>
    <xf numFmtId="0" fontId="3" fillId="5" borderId="5" xfId="0" applyFont="1" applyFill="1" applyBorder="1" applyAlignment="1">
      <alignment horizontal="left"/>
    </xf>
    <xf numFmtId="164" fontId="0" fillId="4" borderId="2" xfId="0" applyNumberFormat="1" applyFill="1" applyBorder="1"/>
    <xf numFmtId="164" fontId="0" fillId="4" borderId="4" xfId="0" applyNumberFormat="1" applyFill="1" applyBorder="1"/>
    <xf numFmtId="0" fontId="0" fillId="0" borderId="21" xfId="0" applyBorder="1"/>
    <xf numFmtId="168" fontId="0" fillId="4" borderId="0" xfId="0" applyNumberFormat="1" applyFill="1" applyBorder="1"/>
    <xf numFmtId="3" fontId="12" fillId="4" borderId="0" xfId="0" applyNumberFormat="1" applyFont="1" applyFill="1" applyBorder="1" applyAlignment="1">
      <alignment horizontal="center"/>
    </xf>
    <xf numFmtId="164" fontId="2" fillId="6" borderId="17" xfId="0" applyNumberFormat="1" applyFont="1" applyFill="1" applyBorder="1" applyAlignment="1">
      <alignment horizontal="center" vertical="center"/>
    </xf>
    <xf numFmtId="164" fontId="2" fillId="6" borderId="2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3" xfId="0" applyFont="1" applyBorder="1"/>
    <xf numFmtId="164" fontId="0" fillId="3" borderId="24" xfId="0" applyNumberFormat="1" applyFill="1" applyBorder="1"/>
    <xf numFmtId="0" fontId="3" fillId="5" borderId="25" xfId="0" applyFont="1" applyFill="1" applyBorder="1" applyAlignment="1"/>
    <xf numFmtId="0" fontId="3" fillId="5" borderId="26" xfId="0" applyFont="1" applyFill="1" applyBorder="1" applyAlignment="1">
      <alignment horizontal="center"/>
    </xf>
    <xf numFmtId="164" fontId="3" fillId="5" borderId="27" xfId="0" applyNumberFormat="1" applyFont="1" applyFill="1" applyBorder="1"/>
    <xf numFmtId="164" fontId="0" fillId="5" borderId="7" xfId="0" applyNumberFormat="1" applyFill="1" applyBorder="1"/>
    <xf numFmtId="0" fontId="7" fillId="3" borderId="8" xfId="0" applyFont="1" applyFill="1" applyBorder="1"/>
    <xf numFmtId="0" fontId="8" fillId="0" borderId="1" xfId="0" applyFont="1" applyBorder="1" applyAlignment="1">
      <alignment vertical="center"/>
    </xf>
    <xf numFmtId="0" fontId="0" fillId="3" borderId="0" xfId="0" applyFill="1"/>
    <xf numFmtId="0" fontId="0" fillId="3" borderId="1" xfId="0" applyFill="1" applyBorder="1" applyAlignment="1"/>
    <xf numFmtId="0" fontId="0" fillId="3" borderId="29" xfId="0" applyFill="1" applyBorder="1" applyAlignment="1"/>
    <xf numFmtId="0" fontId="0" fillId="3" borderId="28" xfId="0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7" fillId="0" borderId="10" xfId="3" applyFont="1" applyFill="1" applyBorder="1" applyAlignment="1" applyProtection="1"/>
    <xf numFmtId="167" fontId="7" fillId="0" borderId="10" xfId="1" applyNumberFormat="1" applyFont="1" applyFill="1" applyBorder="1" applyAlignment="1" applyProtection="1">
      <alignment horizontal="center"/>
      <protection locked="0"/>
    </xf>
    <xf numFmtId="167" fontId="7" fillId="3" borderId="0" xfId="1" applyNumberFormat="1" applyFont="1" applyFill="1" applyBorder="1" applyAlignment="1">
      <alignment horizontal="center"/>
    </xf>
    <xf numFmtId="164" fontId="7" fillId="4" borderId="9" xfId="0" applyNumberFormat="1" applyFont="1" applyFill="1" applyBorder="1"/>
    <xf numFmtId="0" fontId="0" fillId="3" borderId="5" xfId="0" applyFont="1" applyFill="1" applyBorder="1"/>
    <xf numFmtId="0" fontId="7" fillId="3" borderId="7" xfId="0" applyFont="1" applyFill="1" applyBorder="1" applyAlignment="1">
      <alignment horizontal="center"/>
    </xf>
    <xf numFmtId="164" fontId="7" fillId="4" borderId="0" xfId="0" applyNumberFormat="1" applyFont="1" applyFill="1" applyBorder="1"/>
    <xf numFmtId="164" fontId="2" fillId="6" borderId="7" xfId="0" applyNumberFormat="1" applyFont="1" applyFill="1" applyBorder="1" applyAlignment="1">
      <alignment horizontal="center" vertical="center"/>
    </xf>
    <xf numFmtId="164" fontId="0" fillId="5" borderId="10" xfId="0" applyNumberFormat="1" applyFill="1" applyBorder="1"/>
    <xf numFmtId="0" fontId="3" fillId="3" borderId="11" xfId="0" applyFont="1" applyFill="1" applyBorder="1"/>
    <xf numFmtId="167" fontId="7" fillId="3" borderId="12" xfId="1" applyNumberFormat="1" applyFont="1" applyFill="1" applyBorder="1" applyAlignment="1">
      <alignment horizontal="center"/>
    </xf>
    <xf numFmtId="168" fontId="0" fillId="4" borderId="11" xfId="0" applyNumberFormat="1" applyFill="1" applyBorder="1"/>
    <xf numFmtId="164" fontId="7" fillId="4" borderId="12" xfId="0" applyNumberFormat="1" applyFont="1" applyFill="1" applyBorder="1"/>
    <xf numFmtId="0" fontId="3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7" fillId="0" borderId="10" xfId="3" applyFont="1" applyBorder="1" applyAlignment="1">
      <alignment vertical="center"/>
    </xf>
    <xf numFmtId="172" fontId="7" fillId="0" borderId="10" xfId="1" applyNumberFormat="1" applyFont="1" applyFill="1" applyBorder="1" applyAlignment="1" applyProtection="1">
      <alignment horizontal="center" vertical="center"/>
      <protection locked="0"/>
    </xf>
    <xf numFmtId="0" fontId="13" fillId="2" borderId="10" xfId="1" applyNumberFormat="1" applyFont="1" applyFill="1" applyBorder="1" applyAlignment="1" applyProtection="1">
      <alignment horizontal="left" vertical="center"/>
      <protection locked="0"/>
    </xf>
    <xf numFmtId="173" fontId="7" fillId="2" borderId="10" xfId="3" applyNumberFormat="1" applyFont="1" applyFill="1" applyBorder="1" applyAlignment="1" applyProtection="1">
      <alignment horizontal="center" vertical="center"/>
      <protection locked="0"/>
    </xf>
    <xf numFmtId="10" fontId="7" fillId="2" borderId="10" xfId="5" applyNumberFormat="1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6" borderId="10" xfId="3" applyFont="1" applyFill="1" applyBorder="1" applyAlignment="1">
      <alignment vertical="center"/>
    </xf>
    <xf numFmtId="167" fontId="2" fillId="6" borderId="10" xfId="1" applyNumberFormat="1" applyFont="1" applyFill="1" applyBorder="1" applyAlignment="1" applyProtection="1">
      <alignment horizontal="center" vertical="center"/>
      <protection locked="0"/>
    </xf>
    <xf numFmtId="173" fontId="2" fillId="6" borderId="10" xfId="3" applyNumberFormat="1" applyFont="1" applyFill="1" applyBorder="1" applyAlignment="1" applyProtection="1">
      <alignment horizontal="center" vertical="center"/>
      <protection locked="0"/>
    </xf>
    <xf numFmtId="9" fontId="2" fillId="6" borderId="10" xfId="5" applyFont="1" applyFill="1" applyBorder="1" applyAlignment="1" applyProtection="1">
      <alignment horizontal="center" vertical="center"/>
      <protection locked="0"/>
    </xf>
    <xf numFmtId="166" fontId="2" fillId="6" borderId="10" xfId="0" applyNumberFormat="1" applyFont="1" applyFill="1" applyBorder="1" applyAlignment="1">
      <alignment horizontal="center" vertical="center"/>
    </xf>
    <xf numFmtId="44" fontId="2" fillId="6" borderId="10" xfId="0" applyNumberFormat="1" applyFont="1" applyFill="1" applyBorder="1" applyAlignment="1">
      <alignment vertical="center"/>
    </xf>
    <xf numFmtId="165" fontId="5" fillId="0" borderId="0" xfId="3" applyNumberFormat="1" applyFont="1" applyAlignment="1" applyProtection="1">
      <alignment horizontal="center"/>
      <protection locked="0"/>
    </xf>
    <xf numFmtId="173" fontId="7" fillId="0" borderId="10" xfId="3" applyNumberFormat="1" applyFont="1" applyFill="1" applyBorder="1" applyAlignment="1" applyProtection="1">
      <alignment horizontal="center" vertical="center"/>
      <protection locked="0"/>
    </xf>
    <xf numFmtId="0" fontId="7" fillId="0" borderId="10" xfId="3" applyNumberFormat="1" applyFont="1" applyFill="1" applyBorder="1" applyAlignment="1" applyProtection="1">
      <alignment horizontal="center" vertical="center"/>
      <protection locked="0"/>
    </xf>
    <xf numFmtId="0" fontId="7" fillId="0" borderId="10" xfId="1" applyNumberFormat="1" applyFont="1" applyFill="1" applyBorder="1" applyAlignment="1" applyProtection="1">
      <alignment horizontal="center" vertical="center"/>
      <protection locked="0"/>
    </xf>
    <xf numFmtId="10" fontId="7" fillId="0" borderId="10" xfId="5" applyNumberFormat="1" applyFont="1" applyFill="1" applyBorder="1" applyAlignment="1" applyProtection="1">
      <alignment horizontal="center" vertical="center"/>
      <protection locked="0"/>
    </xf>
    <xf numFmtId="164" fontId="0" fillId="5" borderId="22" xfId="0" applyNumberFormat="1" applyFill="1" applyBorder="1"/>
    <xf numFmtId="0" fontId="7" fillId="0" borderId="20" xfId="0" applyFont="1" applyFill="1" applyBorder="1"/>
    <xf numFmtId="165" fontId="8" fillId="2" borderId="5" xfId="3" applyNumberFormat="1" applyFont="1" applyFill="1" applyBorder="1" applyAlignment="1" applyProtection="1">
      <alignment horizontal="center"/>
      <protection locked="0"/>
    </xf>
    <xf numFmtId="165" fontId="8" fillId="2" borderId="6" xfId="3" applyNumberFormat="1" applyFont="1" applyFill="1" applyBorder="1" applyAlignment="1" applyProtection="1">
      <alignment horizontal="center"/>
      <protection locked="0"/>
    </xf>
    <xf numFmtId="165" fontId="8" fillId="2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/>
    </xf>
    <xf numFmtId="165" fontId="8" fillId="2" borderId="19" xfId="3" applyNumberFormat="1" applyFont="1" applyFill="1" applyBorder="1" applyAlignment="1" applyProtection="1">
      <alignment horizontal="center" vertical="center"/>
      <protection locked="0"/>
    </xf>
    <xf numFmtId="165" fontId="8" fillId="2" borderId="14" xfId="3" applyNumberFormat="1" applyFont="1" applyFill="1" applyBorder="1" applyAlignment="1" applyProtection="1">
      <alignment horizontal="center" vertical="center"/>
      <protection locked="0"/>
    </xf>
    <xf numFmtId="165" fontId="8" fillId="2" borderId="15" xfId="3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0" borderId="0" xfId="0" applyAlignment="1"/>
    <xf numFmtId="165" fontId="8" fillId="2" borderId="8" xfId="3" applyNumberFormat="1" applyFont="1" applyFill="1" applyBorder="1" applyAlignment="1" applyProtection="1">
      <alignment horizontal="center" vertical="center"/>
      <protection locked="0"/>
    </xf>
    <xf numFmtId="165" fontId="8" fillId="2" borderId="0" xfId="3" applyNumberFormat="1" applyFont="1" applyFill="1" applyBorder="1" applyAlignment="1" applyProtection="1">
      <alignment horizontal="center" vertical="center"/>
      <protection locked="0"/>
    </xf>
    <xf numFmtId="0" fontId="11" fillId="0" borderId="5" xfId="4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3" fontId="7" fillId="2" borderId="5" xfId="3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5" fontId="8" fillId="5" borderId="5" xfId="3" applyNumberFormat="1" applyFont="1" applyFill="1" applyBorder="1" applyAlignment="1" applyProtection="1">
      <alignment horizontal="center"/>
      <protection locked="0"/>
    </xf>
    <xf numFmtId="165" fontId="8" fillId="5" borderId="6" xfId="3" applyNumberFormat="1" applyFont="1" applyFill="1" applyBorder="1" applyAlignment="1" applyProtection="1">
      <alignment horizontal="center"/>
      <protection locked="0"/>
    </xf>
    <xf numFmtId="165" fontId="8" fillId="5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164" fontId="0" fillId="2" borderId="3" xfId="0" applyNumberFormat="1" applyFill="1" applyBorder="1"/>
    <xf numFmtId="164" fontId="3" fillId="5" borderId="26" xfId="0" applyNumberFormat="1" applyFont="1" applyFill="1" applyBorder="1" applyAlignment="1">
      <alignment horizontal="center"/>
    </xf>
    <xf numFmtId="164" fontId="0" fillId="0" borderId="30" xfId="0" applyNumberFormat="1" applyFill="1" applyBorder="1"/>
    <xf numFmtId="164" fontId="0" fillId="0" borderId="23" xfId="0" applyNumberFormat="1" applyFill="1" applyBorder="1"/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1</xdr:row>
      <xdr:rowOff>38101</xdr:rowOff>
    </xdr:from>
    <xdr:to>
      <xdr:col>3</xdr:col>
      <xdr:colOff>552450</xdr:colOff>
      <xdr:row>1</xdr:row>
      <xdr:rowOff>998463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127BCD4B-2068-4C66-A7CA-61A8FC42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228601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</xdr:row>
      <xdr:rowOff>100853</xdr:rowOff>
    </xdr:from>
    <xdr:to>
      <xdr:col>3</xdr:col>
      <xdr:colOff>401730</xdr:colOff>
      <xdr:row>1</xdr:row>
      <xdr:rowOff>1061215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8A7802C4-42BB-4356-A2E9-30D57373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735" y="369794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</xdr:row>
      <xdr:rowOff>133350</xdr:rowOff>
    </xdr:from>
    <xdr:to>
      <xdr:col>3</xdr:col>
      <xdr:colOff>361949</xdr:colOff>
      <xdr:row>1</xdr:row>
      <xdr:rowOff>1093712</xdr:rowOff>
    </xdr:to>
    <xdr:pic>
      <xdr:nvPicPr>
        <xdr:cNvPr id="4" name="Afbeelding 3" descr="MBO Amersfoort - Ondernemend, verbindend en kundig onderwijs">
          <a:extLst>
            <a:ext uri="{FF2B5EF4-FFF2-40B4-BE49-F238E27FC236}">
              <a16:creationId xmlns:a16="http://schemas.microsoft.com/office/drawing/2014/main" id="{3A1D61D2-7545-47CF-9271-663FB5CA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00050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5238750</xdr:colOff>
      <xdr:row>1</xdr:row>
      <xdr:rowOff>114300</xdr:rowOff>
    </xdr:from>
    <xdr:to>
      <xdr:col>1</xdr:col>
      <xdr:colOff>876299</xdr:colOff>
      <xdr:row>1</xdr:row>
      <xdr:rowOff>1074662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3E0D6AD2-0110-4AEF-93A5-978A1A48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4800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33.140625" customWidth="1"/>
    <col min="2" max="2" width="27" customWidth="1"/>
    <col min="3" max="3" width="25.7109375" customWidth="1"/>
    <col min="4" max="4" width="24.5703125" customWidth="1"/>
    <col min="5" max="5" width="3.5703125" style="122" customWidth="1"/>
    <col min="6" max="6" width="22.85546875" customWidth="1"/>
    <col min="7" max="7" width="20.5703125" customWidth="1"/>
  </cols>
  <sheetData>
    <row r="1" spans="1:7" x14ac:dyDescent="0.25">
      <c r="A1" s="167" t="s">
        <v>5</v>
      </c>
      <c r="B1" s="168"/>
      <c r="C1" s="168"/>
      <c r="D1" s="168"/>
      <c r="E1" s="168"/>
      <c r="F1" s="168"/>
      <c r="G1" s="169"/>
    </row>
    <row r="2" spans="1:7" ht="82.5" customHeight="1" x14ac:dyDescent="0.25"/>
    <row r="3" spans="1:7" ht="28.5" customHeight="1" x14ac:dyDescent="0.25">
      <c r="A3" s="170" t="s">
        <v>44</v>
      </c>
      <c r="B3" s="171"/>
      <c r="C3" s="171"/>
      <c r="D3" s="171"/>
      <c r="E3" s="171"/>
      <c r="F3" s="171"/>
      <c r="G3" s="172"/>
    </row>
    <row r="4" spans="1:7" ht="12.75" customHeight="1" thickBot="1" x14ac:dyDescent="0.3"/>
    <row r="5" spans="1:7" ht="30" customHeight="1" thickBot="1" x14ac:dyDescent="0.3">
      <c r="A5" s="38" t="s">
        <v>36</v>
      </c>
      <c r="B5" s="101" t="s">
        <v>46</v>
      </c>
      <c r="C5" s="35"/>
      <c r="D5" s="36"/>
      <c r="E5" s="123"/>
      <c r="F5" s="173" t="s">
        <v>94</v>
      </c>
      <c r="G5" s="174"/>
    </row>
    <row r="6" spans="1:7" ht="60" x14ac:dyDescent="0.25">
      <c r="A6" s="121" t="s">
        <v>39</v>
      </c>
      <c r="B6" s="113" t="s">
        <v>1</v>
      </c>
      <c r="C6" s="48" t="s">
        <v>92</v>
      </c>
      <c r="D6" s="49" t="s">
        <v>14</v>
      </c>
      <c r="E6" s="124"/>
      <c r="F6" s="126" t="s">
        <v>38</v>
      </c>
      <c r="G6" s="49" t="s">
        <v>14</v>
      </c>
    </row>
    <row r="7" spans="1:7" x14ac:dyDescent="0.25">
      <c r="A7" s="114" t="s">
        <v>90</v>
      </c>
      <c r="B7" s="47">
        <v>14</v>
      </c>
      <c r="C7" s="52">
        <v>0</v>
      </c>
      <c r="D7" s="115">
        <f>B7*C7</f>
        <v>0</v>
      </c>
      <c r="E7" s="124"/>
      <c r="F7" s="206"/>
      <c r="G7" s="115"/>
    </row>
    <row r="8" spans="1:7" x14ac:dyDescent="0.25">
      <c r="A8" s="114" t="s">
        <v>91</v>
      </c>
      <c r="B8" s="47">
        <v>14</v>
      </c>
      <c r="C8" s="203">
        <v>0</v>
      </c>
      <c r="D8" s="115">
        <f>B8*C8</f>
        <v>0</v>
      </c>
      <c r="E8" s="124"/>
      <c r="F8" s="205">
        <f>C8</f>
        <v>0</v>
      </c>
      <c r="G8" s="115">
        <f>$B8*F8</f>
        <v>0</v>
      </c>
    </row>
    <row r="9" spans="1:7" ht="15.75" thickBot="1" x14ac:dyDescent="0.3">
      <c r="A9" s="116"/>
      <c r="B9" s="117" t="s">
        <v>93</v>
      </c>
      <c r="C9" s="204">
        <f>SUM(C7:C8)</f>
        <v>0</v>
      </c>
      <c r="D9" s="118">
        <f>SUM(D7:D8)</f>
        <v>0</v>
      </c>
      <c r="E9" s="125"/>
      <c r="F9" s="127" t="s">
        <v>7</v>
      </c>
      <c r="G9" s="118">
        <f>SUM(G7:G8)</f>
        <v>0</v>
      </c>
    </row>
    <row r="10" spans="1:7" ht="15.75" thickBot="1" x14ac:dyDescent="0.3"/>
    <row r="11" spans="1:7" ht="29.25" customHeight="1" thickBot="1" x14ac:dyDescent="0.3">
      <c r="A11" s="38" t="s">
        <v>47</v>
      </c>
      <c r="B11" s="101" t="s">
        <v>45</v>
      </c>
      <c r="C11" s="35"/>
      <c r="D11" s="36"/>
      <c r="E11" s="123"/>
      <c r="F11" s="173" t="s">
        <v>94</v>
      </c>
      <c r="G11" s="174"/>
    </row>
    <row r="12" spans="1:7" ht="60" x14ac:dyDescent="0.25">
      <c r="A12" s="121" t="s">
        <v>48</v>
      </c>
      <c r="B12" s="113" t="s">
        <v>1</v>
      </c>
      <c r="C12" s="48" t="s">
        <v>92</v>
      </c>
      <c r="D12" s="49" t="s">
        <v>14</v>
      </c>
      <c r="E12" s="124"/>
      <c r="F12" s="126" t="s">
        <v>38</v>
      </c>
      <c r="G12" s="49" t="s">
        <v>14</v>
      </c>
    </row>
    <row r="13" spans="1:7" x14ac:dyDescent="0.25">
      <c r="A13" s="114" t="s">
        <v>29</v>
      </c>
      <c r="B13" s="47">
        <v>9</v>
      </c>
      <c r="C13" s="52">
        <v>0</v>
      </c>
      <c r="D13" s="115">
        <f>B13*C13</f>
        <v>0</v>
      </c>
      <c r="E13" s="124"/>
      <c r="F13" s="206"/>
      <c r="G13" s="115"/>
    </row>
    <row r="14" spans="1:7" x14ac:dyDescent="0.25">
      <c r="A14" s="114" t="s">
        <v>91</v>
      </c>
      <c r="B14" s="47">
        <v>9</v>
      </c>
      <c r="C14" s="203">
        <v>0</v>
      </c>
      <c r="D14" s="115">
        <f>B14*C14</f>
        <v>0</v>
      </c>
      <c r="E14" s="124"/>
      <c r="F14" s="205">
        <f>C14</f>
        <v>0</v>
      </c>
      <c r="G14" s="115">
        <f>$B14*F14</f>
        <v>0</v>
      </c>
    </row>
    <row r="15" spans="1:7" ht="15.75" thickBot="1" x14ac:dyDescent="0.3">
      <c r="A15" s="116"/>
      <c r="B15" s="117" t="s">
        <v>93</v>
      </c>
      <c r="C15" s="204">
        <f>SUM(C13:C14)</f>
        <v>0</v>
      </c>
      <c r="D15" s="118">
        <f>SUM(D13:D14)</f>
        <v>0</v>
      </c>
      <c r="E15" s="125"/>
      <c r="F15" s="127" t="s">
        <v>7</v>
      </c>
      <c r="G15" s="118">
        <f>SUM(G13:G14)</f>
        <v>0</v>
      </c>
    </row>
  </sheetData>
  <mergeCells count="4">
    <mergeCell ref="A1:G1"/>
    <mergeCell ref="A3:G3"/>
    <mergeCell ref="F5:G5"/>
    <mergeCell ref="F11:G1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G75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37.5703125" bestFit="1" customWidth="1"/>
    <col min="2" max="2" width="15.28515625" customWidth="1"/>
    <col min="3" max="3" width="25" customWidth="1"/>
    <col min="4" max="4" width="18.140625" customWidth="1"/>
    <col min="5" max="5" width="15.140625" customWidth="1"/>
    <col min="6" max="6" width="15.7109375" customWidth="1"/>
    <col min="7" max="7" width="16.5703125" customWidth="1"/>
    <col min="8" max="8" width="6.140625" customWidth="1"/>
    <col min="9" max="10" width="11.140625" customWidth="1"/>
  </cols>
  <sheetData>
    <row r="1" spans="1:7" ht="21" customHeight="1" thickBot="1" x14ac:dyDescent="0.3">
      <c r="A1" s="176" t="s">
        <v>5</v>
      </c>
      <c r="B1" s="177"/>
      <c r="C1" s="177"/>
      <c r="D1" s="177"/>
      <c r="E1" s="177"/>
      <c r="F1" s="177"/>
      <c r="G1" s="178"/>
    </row>
    <row r="2" spans="1:7" ht="93.75" customHeight="1" x14ac:dyDescent="0.25">
      <c r="A2" s="9"/>
      <c r="B2" s="10"/>
      <c r="C2" s="9"/>
      <c r="D2" s="9"/>
      <c r="E2" s="9"/>
      <c r="F2" s="9"/>
      <c r="G2" s="9"/>
    </row>
    <row r="3" spans="1:7" ht="19.899999999999999" customHeight="1" x14ac:dyDescent="0.25">
      <c r="A3" s="170" t="str">
        <f>Leaseprijs!A3</f>
        <v>MBO Amersfoort - Warme Drankenautomaten</v>
      </c>
      <c r="B3" s="171"/>
      <c r="C3" s="171"/>
      <c r="D3" s="171"/>
      <c r="E3" s="171"/>
      <c r="F3" s="171"/>
      <c r="G3" s="172"/>
    </row>
    <row r="4" spans="1:7" ht="18" customHeight="1" x14ac:dyDescent="0.25">
      <c r="A4" s="9"/>
      <c r="B4" s="10"/>
      <c r="C4" s="9"/>
      <c r="D4" s="9"/>
      <c r="E4" s="9"/>
      <c r="F4" s="9"/>
      <c r="G4" s="9"/>
    </row>
    <row r="5" spans="1:7" x14ac:dyDescent="0.25">
      <c r="A5" s="57" t="s">
        <v>65</v>
      </c>
      <c r="B5" s="62" t="s">
        <v>42</v>
      </c>
      <c r="C5" s="62"/>
      <c r="D5" s="62"/>
      <c r="E5" s="62"/>
      <c r="F5" s="179"/>
      <c r="G5" s="180"/>
    </row>
    <row r="6" spans="1:7" x14ac:dyDescent="0.25">
      <c r="A6" s="130" t="s">
        <v>1</v>
      </c>
      <c r="B6" s="128" t="s">
        <v>19</v>
      </c>
      <c r="C6" s="58" t="s">
        <v>20</v>
      </c>
      <c r="D6" s="175" t="s">
        <v>21</v>
      </c>
      <c r="E6" s="175"/>
      <c r="F6" s="175" t="s">
        <v>22</v>
      </c>
      <c r="G6" s="181"/>
    </row>
    <row r="7" spans="1:7" x14ac:dyDescent="0.25">
      <c r="A7" s="63"/>
      <c r="B7" s="64">
        <f>C23</f>
        <v>0.5714285714285714</v>
      </c>
      <c r="C7" s="56" t="str">
        <f t="shared" ref="C7:C14" si="0">A23</f>
        <v>Koffie - zwart</v>
      </c>
      <c r="D7" s="17">
        <f t="shared" ref="D7:D14" si="1">VLOOKUP(C7,Grammagetype2aen3a,2,0)</f>
        <v>0</v>
      </c>
      <c r="E7" s="17">
        <f>D7*$B7</f>
        <v>0</v>
      </c>
      <c r="F7" s="17">
        <f>VLOOKUP(C7,Grammagetype2aen3a,3,0)</f>
        <v>0</v>
      </c>
      <c r="G7" s="17">
        <f>F7*$B7</f>
        <v>0</v>
      </c>
    </row>
    <row r="8" spans="1:7" x14ac:dyDescent="0.25">
      <c r="A8" s="63"/>
      <c r="B8" s="64">
        <f t="shared" ref="B8:B13" si="2">C24</f>
        <v>1.6326530612244899E-2</v>
      </c>
      <c r="C8" s="56" t="str">
        <f t="shared" si="0"/>
        <v>Koffie - met melk</v>
      </c>
      <c r="D8" s="17">
        <f t="shared" si="1"/>
        <v>0</v>
      </c>
      <c r="E8" s="17">
        <f t="shared" ref="E8:E14" si="3">D8*$B8</f>
        <v>0</v>
      </c>
      <c r="F8" s="17">
        <f t="shared" ref="F8:F14" si="4">VLOOKUP(C8,Grammagetype2aen3a,3,0)</f>
        <v>0</v>
      </c>
      <c r="G8" s="17">
        <f>F8*$B8</f>
        <v>0</v>
      </c>
    </row>
    <row r="9" spans="1:7" x14ac:dyDescent="0.25">
      <c r="A9" s="63"/>
      <c r="B9" s="64">
        <f t="shared" si="2"/>
        <v>0.16326530612244897</v>
      </c>
      <c r="C9" s="56" t="str">
        <f t="shared" si="0"/>
        <v>Cappuccino</v>
      </c>
      <c r="D9" s="17">
        <f t="shared" si="1"/>
        <v>0</v>
      </c>
      <c r="E9" s="17">
        <f t="shared" si="3"/>
        <v>0</v>
      </c>
      <c r="F9" s="17">
        <f t="shared" si="4"/>
        <v>0</v>
      </c>
      <c r="G9" s="17">
        <f>F9*$B9</f>
        <v>0</v>
      </c>
    </row>
    <row r="10" spans="1:7" x14ac:dyDescent="0.25">
      <c r="A10" s="63"/>
      <c r="B10" s="64">
        <f t="shared" si="2"/>
        <v>6.1224489795918366E-2</v>
      </c>
      <c r="C10" s="56" t="str">
        <f t="shared" si="0"/>
        <v>Espresso</v>
      </c>
      <c r="D10" s="17">
        <f t="shared" si="1"/>
        <v>0</v>
      </c>
      <c r="E10" s="17">
        <f t="shared" si="3"/>
        <v>0</v>
      </c>
      <c r="F10" s="17">
        <f t="shared" si="4"/>
        <v>0</v>
      </c>
      <c r="G10" s="17">
        <f t="shared" ref="G10:G14" si="5">F10*$B10</f>
        <v>0</v>
      </c>
    </row>
    <row r="11" spans="1:7" x14ac:dyDescent="0.25">
      <c r="A11" s="63"/>
      <c r="B11" s="64">
        <f t="shared" si="2"/>
        <v>6.1224489795918366E-2</v>
      </c>
      <c r="C11" s="56" t="str">
        <f t="shared" si="0"/>
        <v>Chocolademelk</v>
      </c>
      <c r="D11" s="17">
        <f t="shared" si="1"/>
        <v>0</v>
      </c>
      <c r="E11" s="17">
        <f t="shared" si="3"/>
        <v>0</v>
      </c>
      <c r="F11" s="17">
        <f t="shared" si="4"/>
        <v>0</v>
      </c>
      <c r="G11" s="17">
        <f t="shared" si="5"/>
        <v>0</v>
      </c>
    </row>
    <row r="12" spans="1:7" x14ac:dyDescent="0.25">
      <c r="A12" s="63"/>
      <c r="B12" s="64">
        <f t="shared" si="2"/>
        <v>2.4489795918367346E-2</v>
      </c>
      <c r="C12" s="56" t="str">
        <f t="shared" si="0"/>
        <v>Latte macchiato</v>
      </c>
      <c r="D12" s="17">
        <f t="shared" si="1"/>
        <v>0</v>
      </c>
      <c r="E12" s="17">
        <f t="shared" si="3"/>
        <v>0</v>
      </c>
      <c r="F12" s="17">
        <f t="shared" si="4"/>
        <v>0</v>
      </c>
      <c r="G12" s="17">
        <f>F12*$B12</f>
        <v>0</v>
      </c>
    </row>
    <row r="13" spans="1:7" x14ac:dyDescent="0.25">
      <c r="A13" s="63"/>
      <c r="B13" s="64">
        <f t="shared" si="2"/>
        <v>2.0408163265306121E-2</v>
      </c>
      <c r="C13" s="56" t="str">
        <f t="shared" si="0"/>
        <v>Koffie creme</v>
      </c>
      <c r="D13" s="17">
        <f t="shared" si="1"/>
        <v>0</v>
      </c>
      <c r="E13" s="17">
        <f t="shared" si="3"/>
        <v>0</v>
      </c>
      <c r="F13" s="17">
        <f t="shared" si="4"/>
        <v>0</v>
      </c>
      <c r="G13" s="17">
        <f>F13*$B13</f>
        <v>0</v>
      </c>
    </row>
    <row r="14" spans="1:7" x14ac:dyDescent="0.25">
      <c r="A14" s="63"/>
      <c r="B14" s="64">
        <f>C30</f>
        <v>8.1632653061224483E-2</v>
      </c>
      <c r="C14" s="56" t="str">
        <f t="shared" si="0"/>
        <v>Thee</v>
      </c>
      <c r="D14" s="17">
        <f t="shared" si="1"/>
        <v>0</v>
      </c>
      <c r="E14" s="17">
        <f t="shared" si="3"/>
        <v>0</v>
      </c>
      <c r="F14" s="17">
        <f t="shared" si="4"/>
        <v>0</v>
      </c>
      <c r="G14" s="17">
        <f t="shared" si="5"/>
        <v>0</v>
      </c>
    </row>
    <row r="15" spans="1:7" x14ac:dyDescent="0.25">
      <c r="A15" s="63"/>
      <c r="B15" s="64"/>
      <c r="C15" s="66"/>
      <c r="D15" s="17"/>
      <c r="E15" s="17"/>
      <c r="F15" s="17"/>
      <c r="G15" s="17"/>
    </row>
    <row r="16" spans="1:7" x14ac:dyDescent="0.25">
      <c r="A16" s="67">
        <f>B31</f>
        <v>122500</v>
      </c>
      <c r="B16" s="64">
        <f>SUM(B7:B14)</f>
        <v>0.99999999999999978</v>
      </c>
      <c r="C16" s="66" t="s">
        <v>23</v>
      </c>
      <c r="D16" s="65">
        <f>SUM(D7:D14)</f>
        <v>0</v>
      </c>
      <c r="E16" s="65">
        <f>SUM(E7:E14)</f>
        <v>0</v>
      </c>
      <c r="F16" s="65">
        <f>SUM(F7:F14)</f>
        <v>0</v>
      </c>
      <c r="G16" s="65">
        <f>SUM(G7:G14)</f>
        <v>0</v>
      </c>
    </row>
    <row r="17" spans="1:7" x14ac:dyDescent="0.25">
      <c r="B17" s="68"/>
      <c r="D17" s="69"/>
      <c r="E17" s="69"/>
      <c r="F17" s="69"/>
      <c r="G17" s="69"/>
    </row>
    <row r="18" spans="1:7" x14ac:dyDescent="0.25">
      <c r="A18" s="182" t="s">
        <v>66</v>
      </c>
      <c r="B18" s="183"/>
      <c r="C18" s="183"/>
      <c r="D18" s="70"/>
      <c r="E18" s="71">
        <f>SUM(E16:E16)</f>
        <v>0</v>
      </c>
      <c r="F18" s="70"/>
      <c r="G18" s="71">
        <f>SUM(G16:G16)</f>
        <v>0</v>
      </c>
    </row>
    <row r="19" spans="1:7" x14ac:dyDescent="0.25">
      <c r="A19" s="105" t="s">
        <v>67</v>
      </c>
      <c r="B19" s="128"/>
      <c r="C19" s="58"/>
      <c r="D19" s="175"/>
      <c r="E19" s="175"/>
      <c r="F19" s="103"/>
      <c r="G19" s="104">
        <f>A16*G18</f>
        <v>0</v>
      </c>
    </row>
    <row r="20" spans="1:7" x14ac:dyDescent="0.25">
      <c r="B20" s="68"/>
      <c r="E20" s="72"/>
      <c r="G20" s="72"/>
    </row>
    <row r="21" spans="1:7" x14ac:dyDescent="0.25">
      <c r="A21" s="73" t="s">
        <v>31</v>
      </c>
      <c r="B21" s="73"/>
      <c r="C21" s="73"/>
      <c r="D21" s="74"/>
    </row>
    <row r="22" spans="1:7" s="78" customFormat="1" ht="30" x14ac:dyDescent="0.25">
      <c r="A22" s="75"/>
      <c r="B22" s="76" t="s">
        <v>24</v>
      </c>
      <c r="C22" s="76" t="s">
        <v>25</v>
      </c>
      <c r="D22" s="77"/>
    </row>
    <row r="23" spans="1:7" x14ac:dyDescent="0.25">
      <c r="A23" s="131" t="s">
        <v>41</v>
      </c>
      <c r="B23" s="132">
        <v>70000</v>
      </c>
      <c r="C23" s="79">
        <f t="shared" ref="C23:C30" si="6">B23/$B$31</f>
        <v>0.5714285714285714</v>
      </c>
      <c r="D23" s="74"/>
      <c r="E23" s="68"/>
    </row>
    <row r="24" spans="1:7" x14ac:dyDescent="0.25">
      <c r="A24" s="131" t="s">
        <v>40</v>
      </c>
      <c r="B24" s="132">
        <v>2000</v>
      </c>
      <c r="C24" s="79">
        <f t="shared" si="6"/>
        <v>1.6326530612244899E-2</v>
      </c>
      <c r="D24" s="74"/>
      <c r="E24" s="68"/>
    </row>
    <row r="25" spans="1:7" x14ac:dyDescent="0.25">
      <c r="A25" s="131" t="s">
        <v>6</v>
      </c>
      <c r="B25" s="132">
        <v>20000</v>
      </c>
      <c r="C25" s="79">
        <f t="shared" si="6"/>
        <v>0.16326530612244897</v>
      </c>
      <c r="E25" s="68"/>
    </row>
    <row r="26" spans="1:7" ht="15" customHeight="1" x14ac:dyDescent="0.25">
      <c r="A26" s="131" t="s">
        <v>3</v>
      </c>
      <c r="B26" s="132">
        <v>7500</v>
      </c>
      <c r="C26" s="79">
        <f t="shared" si="6"/>
        <v>6.1224489795918366E-2</v>
      </c>
      <c r="E26" s="68"/>
      <c r="F26" s="80"/>
      <c r="G26" s="80"/>
    </row>
    <row r="27" spans="1:7" x14ac:dyDescent="0.25">
      <c r="A27" s="131" t="s">
        <v>35</v>
      </c>
      <c r="B27" s="132">
        <v>7500</v>
      </c>
      <c r="C27" s="79">
        <f t="shared" si="6"/>
        <v>6.1224489795918366E-2</v>
      </c>
      <c r="D27" s="68"/>
      <c r="E27" s="68"/>
      <c r="F27" s="80"/>
      <c r="G27" s="80"/>
    </row>
    <row r="28" spans="1:7" x14ac:dyDescent="0.25">
      <c r="A28" s="131" t="s">
        <v>37</v>
      </c>
      <c r="B28" s="132">
        <v>3000</v>
      </c>
      <c r="C28" s="79">
        <f t="shared" si="6"/>
        <v>2.4489795918367346E-2</v>
      </c>
      <c r="E28" s="68"/>
      <c r="F28" s="80"/>
      <c r="G28" s="80"/>
    </row>
    <row r="29" spans="1:7" x14ac:dyDescent="0.25">
      <c r="A29" s="131" t="s">
        <v>49</v>
      </c>
      <c r="B29" s="132">
        <v>2500</v>
      </c>
      <c r="C29" s="79">
        <f t="shared" si="6"/>
        <v>2.0408163265306121E-2</v>
      </c>
      <c r="E29" s="68"/>
      <c r="F29" s="80"/>
      <c r="G29" s="80"/>
    </row>
    <row r="30" spans="1:7" x14ac:dyDescent="0.25">
      <c r="A30" s="131" t="s">
        <v>43</v>
      </c>
      <c r="B30" s="132">
        <v>10000</v>
      </c>
      <c r="C30" s="79">
        <f t="shared" si="6"/>
        <v>8.1632653061224483E-2</v>
      </c>
      <c r="E30" s="68"/>
      <c r="F30" s="80"/>
      <c r="G30" s="80"/>
    </row>
    <row r="31" spans="1:7" x14ac:dyDescent="0.25">
      <c r="A31" s="81" t="s">
        <v>26</v>
      </c>
      <c r="B31" s="82">
        <f>SUM(B23:B30)</f>
        <v>122500</v>
      </c>
      <c r="C31" s="83">
        <f>SUM(C23:C30)</f>
        <v>0.99999999999999978</v>
      </c>
      <c r="D31" s="84"/>
      <c r="E31" s="42"/>
    </row>
    <row r="32" spans="1:7" x14ac:dyDescent="0.25">
      <c r="A32" s="85"/>
      <c r="B32" s="86"/>
      <c r="C32" s="84"/>
      <c r="D32" s="84"/>
      <c r="E32" s="87"/>
      <c r="F32" s="84"/>
    </row>
    <row r="33" spans="1:7" x14ac:dyDescent="0.25">
      <c r="A33" s="85"/>
      <c r="B33" s="86"/>
      <c r="C33" s="84"/>
      <c r="D33" s="84"/>
      <c r="E33" s="87"/>
      <c r="F33" s="84"/>
    </row>
    <row r="34" spans="1:7" x14ac:dyDescent="0.25">
      <c r="A34" s="88"/>
      <c r="B34" s="89"/>
      <c r="C34" s="89"/>
      <c r="D34" s="89"/>
      <c r="E34" s="89"/>
      <c r="F34" s="89"/>
      <c r="G34" s="90"/>
    </row>
    <row r="35" spans="1:7" ht="30" x14ac:dyDescent="0.25">
      <c r="A35" s="21" t="s">
        <v>69</v>
      </c>
      <c r="B35" s="58"/>
      <c r="C35" s="58" t="s">
        <v>9</v>
      </c>
      <c r="D35" s="50" t="s">
        <v>30</v>
      </c>
      <c r="E35" s="128" t="s">
        <v>27</v>
      </c>
      <c r="F35" s="128" t="s">
        <v>8</v>
      </c>
      <c r="G35" s="129" t="s">
        <v>28</v>
      </c>
    </row>
    <row r="36" spans="1:7" x14ac:dyDescent="0.25">
      <c r="A36" s="2">
        <v>1000</v>
      </c>
      <c r="B36" s="3" t="s">
        <v>2</v>
      </c>
      <c r="C36" s="91" t="s">
        <v>43</v>
      </c>
      <c r="D36" s="33"/>
      <c r="E36" s="19">
        <v>0</v>
      </c>
      <c r="F36" s="18">
        <v>0</v>
      </c>
      <c r="G36" s="17">
        <f t="shared" ref="G36:G40" si="7">E36*(1-$F36)</f>
        <v>0</v>
      </c>
    </row>
    <row r="37" spans="1:7" x14ac:dyDescent="0.25">
      <c r="A37" s="2">
        <v>1000</v>
      </c>
      <c r="B37" s="3" t="s">
        <v>2</v>
      </c>
      <c r="C37" s="91" t="s">
        <v>0</v>
      </c>
      <c r="D37" s="33"/>
      <c r="E37" s="19">
        <v>0</v>
      </c>
      <c r="F37" s="18">
        <v>0</v>
      </c>
      <c r="G37" s="17">
        <f t="shared" si="7"/>
        <v>0</v>
      </c>
    </row>
    <row r="38" spans="1:7" x14ac:dyDescent="0.25">
      <c r="A38" s="2">
        <v>1000</v>
      </c>
      <c r="B38" s="3" t="s">
        <v>2</v>
      </c>
      <c r="C38" s="91" t="s">
        <v>4</v>
      </c>
      <c r="D38" s="33"/>
      <c r="E38" s="19">
        <v>0</v>
      </c>
      <c r="F38" s="18">
        <v>0</v>
      </c>
      <c r="G38" s="17">
        <f t="shared" si="7"/>
        <v>0</v>
      </c>
    </row>
    <row r="39" spans="1:7" x14ac:dyDescent="0.25">
      <c r="A39" s="2">
        <v>1000</v>
      </c>
      <c r="B39" s="3" t="s">
        <v>2</v>
      </c>
      <c r="C39" s="92" t="s">
        <v>15</v>
      </c>
      <c r="D39" s="33"/>
      <c r="E39" s="19">
        <v>0</v>
      </c>
      <c r="F39" s="18">
        <v>0</v>
      </c>
      <c r="G39" s="17">
        <f t="shared" si="7"/>
        <v>0</v>
      </c>
    </row>
    <row r="40" spans="1:7" x14ac:dyDescent="0.25">
      <c r="A40" s="5">
        <v>1000</v>
      </c>
      <c r="B40" s="4" t="s">
        <v>2</v>
      </c>
      <c r="C40" s="93" t="s">
        <v>89</v>
      </c>
      <c r="D40" s="33"/>
      <c r="E40" s="19">
        <v>0</v>
      </c>
      <c r="F40" s="18">
        <v>0</v>
      </c>
      <c r="G40" s="17">
        <f t="shared" si="7"/>
        <v>0</v>
      </c>
    </row>
    <row r="41" spans="1:7" ht="15" customHeight="1" x14ac:dyDescent="0.25">
      <c r="B41" s="68"/>
    </row>
    <row r="42" spans="1:7" ht="10.5" customHeight="1" x14ac:dyDescent="0.25">
      <c r="A42" s="1"/>
      <c r="B42" s="6"/>
      <c r="C42" s="7"/>
      <c r="D42" s="7"/>
      <c r="E42" s="94"/>
    </row>
    <row r="43" spans="1:7" x14ac:dyDescent="0.25">
      <c r="A43" s="37" t="s">
        <v>70</v>
      </c>
      <c r="B43" s="22"/>
      <c r="C43" s="58" t="s">
        <v>9</v>
      </c>
      <c r="D43" s="128" t="s">
        <v>21</v>
      </c>
      <c r="E43" s="129" t="s">
        <v>22</v>
      </c>
    </row>
    <row r="44" spans="1:7" ht="15.75" thickBot="1" x14ac:dyDescent="0.3">
      <c r="A44" s="20"/>
      <c r="B44" s="3" t="s">
        <v>2</v>
      </c>
      <c r="C44" s="59" t="s">
        <v>4</v>
      </c>
      <c r="D44" s="60">
        <f>VLOOKUP(C44,Artikeltype2aen3a,3,0)/1000*A44</f>
        <v>0</v>
      </c>
      <c r="E44" s="61">
        <f>VLOOKUP(C44,Artikeltype2aen3a,5,0)/1000*A44</f>
        <v>0</v>
      </c>
    </row>
    <row r="45" spans="1:7" ht="15.75" thickTop="1" x14ac:dyDescent="0.25">
      <c r="A45" s="2"/>
      <c r="B45" s="3"/>
      <c r="C45" s="95" t="s">
        <v>41</v>
      </c>
      <c r="D45" s="96">
        <f>SUM(D44)</f>
        <v>0</v>
      </c>
      <c r="E45" s="97">
        <f>SUM(E44)</f>
        <v>0</v>
      </c>
    </row>
    <row r="46" spans="1:7" x14ac:dyDescent="0.25">
      <c r="A46" s="2"/>
      <c r="B46" s="3"/>
      <c r="C46" s="95"/>
      <c r="D46" s="96"/>
      <c r="E46" s="97"/>
    </row>
    <row r="47" spans="1:7" x14ac:dyDescent="0.25">
      <c r="A47" s="20"/>
      <c r="B47" s="3" t="s">
        <v>2</v>
      </c>
      <c r="C47" s="3" t="s">
        <v>4</v>
      </c>
      <c r="D47" s="98">
        <f>VLOOKUP(C47,Artikeltype2aen3a,3,0)/1000*A47</f>
        <v>0</v>
      </c>
      <c r="E47" s="99">
        <f>VLOOKUP(C47,Artikeltype2aen3a,5,0)/1000*A47</f>
        <v>0</v>
      </c>
    </row>
    <row r="48" spans="1:7" ht="15.75" thickBot="1" x14ac:dyDescent="0.3">
      <c r="A48" s="20"/>
      <c r="B48" s="3" t="s">
        <v>2</v>
      </c>
      <c r="C48" s="100" t="s">
        <v>15</v>
      </c>
      <c r="D48" s="60">
        <f>VLOOKUP(C48,Artikeltype2aen3a,3,0)/1000*A48</f>
        <v>0</v>
      </c>
      <c r="E48" s="61">
        <f>VLOOKUP(C48,Artikeltype2aen3a,5,0)/1000*A48</f>
        <v>0</v>
      </c>
    </row>
    <row r="49" spans="1:5" ht="15.75" thickTop="1" x14ac:dyDescent="0.25">
      <c r="A49" s="2"/>
      <c r="B49" s="3"/>
      <c r="C49" s="95" t="s">
        <v>40</v>
      </c>
      <c r="D49" s="96">
        <f>SUM(D47:D48)</f>
        <v>0</v>
      </c>
      <c r="E49" s="97">
        <f>SUM(E47:E48)</f>
        <v>0</v>
      </c>
    </row>
    <row r="50" spans="1:5" x14ac:dyDescent="0.25">
      <c r="A50" s="2"/>
      <c r="B50" s="3"/>
      <c r="C50" s="3"/>
      <c r="D50" s="3"/>
      <c r="E50" s="8"/>
    </row>
    <row r="51" spans="1:5" x14ac:dyDescent="0.25">
      <c r="A51" s="20"/>
      <c r="B51" s="3" t="s">
        <v>2</v>
      </c>
      <c r="C51" s="3" t="s">
        <v>4</v>
      </c>
      <c r="D51" s="98">
        <f>VLOOKUP(C51,Artikeltype2aen3a,3,0)/1000*A51</f>
        <v>0</v>
      </c>
      <c r="E51" s="99">
        <f>VLOOKUP(C51,Artikeltype2aen3a,5,0)/1000*A51</f>
        <v>0</v>
      </c>
    </row>
    <row r="52" spans="1:5" x14ac:dyDescent="0.25">
      <c r="A52" s="20"/>
      <c r="B52" s="3" t="s">
        <v>2</v>
      </c>
      <c r="C52" s="3" t="s">
        <v>89</v>
      </c>
      <c r="D52" s="98">
        <f>VLOOKUP(C52,Artikeltype2aen3a,3,0)/1000*A52</f>
        <v>0</v>
      </c>
      <c r="E52" s="99">
        <f>VLOOKUP(C52,Artikeltype2aen3a,5,0)/1000*A52</f>
        <v>0</v>
      </c>
    </row>
    <row r="53" spans="1:5" ht="15.75" thickBot="1" x14ac:dyDescent="0.3">
      <c r="A53" s="20"/>
      <c r="B53" s="3" t="s">
        <v>2</v>
      </c>
      <c r="C53" s="100" t="s">
        <v>15</v>
      </c>
      <c r="D53" s="60">
        <f>VLOOKUP(C53,Artikeltype2aen3a,3,0)/1000*A53</f>
        <v>0</v>
      </c>
      <c r="E53" s="61">
        <f>VLOOKUP(C53,Artikeltype2aen3a,5,0)/1000*A53</f>
        <v>0</v>
      </c>
    </row>
    <row r="54" spans="1:5" ht="15.75" thickTop="1" x14ac:dyDescent="0.25">
      <c r="A54" s="2"/>
      <c r="B54" s="3"/>
      <c r="C54" s="95" t="s">
        <v>6</v>
      </c>
      <c r="D54" s="96">
        <f>SUM(D51:D53)</f>
        <v>0</v>
      </c>
      <c r="E54" s="97">
        <f>SUM(E51:E53)</f>
        <v>0</v>
      </c>
    </row>
    <row r="55" spans="1:5" x14ac:dyDescent="0.25">
      <c r="A55" s="2"/>
      <c r="B55" s="3"/>
      <c r="C55" s="3"/>
      <c r="D55" s="3"/>
      <c r="E55" s="8"/>
    </row>
    <row r="56" spans="1:5" ht="15.75" thickBot="1" x14ac:dyDescent="0.3">
      <c r="A56" s="20"/>
      <c r="B56" s="3" t="s">
        <v>2</v>
      </c>
      <c r="C56" s="59" t="s">
        <v>4</v>
      </c>
      <c r="D56" s="60">
        <f>VLOOKUP(C56,Artikeltype2aen3a,3,0)/1000*A56</f>
        <v>0</v>
      </c>
      <c r="E56" s="61">
        <f>VLOOKUP(C56,Artikeltype2aen3a,5,0)/1000*A56</f>
        <v>0</v>
      </c>
    </row>
    <row r="57" spans="1:5" ht="15.75" thickTop="1" x14ac:dyDescent="0.25">
      <c r="A57" s="2"/>
      <c r="B57" s="3"/>
      <c r="C57" s="95" t="s">
        <v>3</v>
      </c>
      <c r="D57" s="96">
        <f>SUM(D56)</f>
        <v>0</v>
      </c>
      <c r="E57" s="97">
        <f>SUM(E56)</f>
        <v>0</v>
      </c>
    </row>
    <row r="58" spans="1:5" x14ac:dyDescent="0.25">
      <c r="A58" s="2"/>
      <c r="B58" s="3"/>
      <c r="C58" s="3"/>
      <c r="D58" s="3"/>
      <c r="E58" s="8"/>
    </row>
    <row r="59" spans="1:5" x14ac:dyDescent="0.25">
      <c r="A59" s="20"/>
      <c r="B59" s="3" t="s">
        <v>2</v>
      </c>
      <c r="C59" s="3" t="s">
        <v>0</v>
      </c>
      <c r="D59" s="98">
        <f>VLOOKUP(C59,Artikeltype2aen3a,3,0)/1000*A59</f>
        <v>0</v>
      </c>
      <c r="E59" s="99">
        <f>VLOOKUP(C59,Artikeltype2aen3a,5,0)/1000*A59</f>
        <v>0</v>
      </c>
    </row>
    <row r="60" spans="1:5" ht="15.75" thickBot="1" x14ac:dyDescent="0.3">
      <c r="A60" s="20"/>
      <c r="B60" s="3" t="s">
        <v>2</v>
      </c>
      <c r="C60" s="100" t="s">
        <v>15</v>
      </c>
      <c r="D60" s="60">
        <f>VLOOKUP(C60,Artikeltype2aen3a,3,0)/1000*A60</f>
        <v>0</v>
      </c>
      <c r="E60" s="61">
        <f>VLOOKUP(C60,Artikeltype2aen3a,5,0)/1000*A60</f>
        <v>0</v>
      </c>
    </row>
    <row r="61" spans="1:5" ht="15.75" thickTop="1" x14ac:dyDescent="0.25">
      <c r="A61" s="2"/>
      <c r="B61" s="3"/>
      <c r="C61" s="95" t="s">
        <v>35</v>
      </c>
      <c r="D61" s="96">
        <f>SUM(D59:D60)</f>
        <v>0</v>
      </c>
      <c r="E61" s="97">
        <f>SUM(E59:E60)</f>
        <v>0</v>
      </c>
    </row>
    <row r="62" spans="1:5" x14ac:dyDescent="0.25">
      <c r="A62" s="2"/>
      <c r="B62" s="3"/>
      <c r="C62" s="95"/>
      <c r="D62" s="96"/>
      <c r="E62" s="97"/>
    </row>
    <row r="63" spans="1:5" x14ac:dyDescent="0.25">
      <c r="A63" s="20"/>
      <c r="B63" s="3" t="s">
        <v>2</v>
      </c>
      <c r="C63" s="3" t="s">
        <v>4</v>
      </c>
      <c r="D63" s="98">
        <f>VLOOKUP(C63,Artikeltype2aen3a,3,0)/1000*A63</f>
        <v>0</v>
      </c>
      <c r="E63" s="99">
        <f>VLOOKUP(C63,Artikeltype2aen3a,5,0)/1000*A63</f>
        <v>0</v>
      </c>
    </row>
    <row r="64" spans="1:5" x14ac:dyDescent="0.25">
      <c r="A64" s="20"/>
      <c r="B64" s="3" t="s">
        <v>2</v>
      </c>
      <c r="C64" s="3" t="s">
        <v>89</v>
      </c>
      <c r="D64" s="98">
        <f>VLOOKUP(C64,Artikeltype2aen3a,3,0)/1000*A64</f>
        <v>0</v>
      </c>
      <c r="E64" s="99">
        <f>VLOOKUP(C64,Artikeltype2aen3a,5,0)/1000*A64</f>
        <v>0</v>
      </c>
    </row>
    <row r="65" spans="1:7" ht="15.75" thickBot="1" x14ac:dyDescent="0.3">
      <c r="A65" s="20"/>
      <c r="B65" s="3" t="s">
        <v>2</v>
      </c>
      <c r="C65" s="100" t="s">
        <v>15</v>
      </c>
      <c r="D65" s="60">
        <f>VLOOKUP(C65,Artikeltype2aen3a,3,0)/1000*A65</f>
        <v>0</v>
      </c>
      <c r="E65" s="61">
        <f>VLOOKUP(C65,Artikeltype2aen3a,5,0)/1000*A65</f>
        <v>0</v>
      </c>
    </row>
    <row r="66" spans="1:7" ht="15.75" thickTop="1" x14ac:dyDescent="0.25">
      <c r="A66" s="2"/>
      <c r="B66" s="3"/>
      <c r="C66" s="95" t="s">
        <v>37</v>
      </c>
      <c r="D66" s="96">
        <f>SUM(D63:D65)</f>
        <v>0</v>
      </c>
      <c r="E66" s="97">
        <f>SUM(E63:E65)</f>
        <v>0</v>
      </c>
      <c r="G66" s="43"/>
    </row>
    <row r="67" spans="1:7" x14ac:dyDescent="0.25">
      <c r="A67" s="2"/>
      <c r="B67" s="3"/>
      <c r="C67" s="95"/>
      <c r="D67" s="96"/>
      <c r="E67" s="97"/>
    </row>
    <row r="68" spans="1:7" x14ac:dyDescent="0.25">
      <c r="A68" s="20"/>
      <c r="B68" s="3" t="s">
        <v>2</v>
      </c>
      <c r="C68" s="3" t="s">
        <v>4</v>
      </c>
      <c r="D68" s="98">
        <f>VLOOKUP(C68,Artikeltype2aen3a,3,0)/1000*A68</f>
        <v>0</v>
      </c>
      <c r="E68" s="99">
        <f>VLOOKUP(C68,Artikeltype2aen3a,5,0)/1000*A68</f>
        <v>0</v>
      </c>
    </row>
    <row r="69" spans="1:7" ht="15.75" thickBot="1" x14ac:dyDescent="0.3">
      <c r="A69" s="20"/>
      <c r="B69" s="3" t="s">
        <v>2</v>
      </c>
      <c r="C69" s="166" t="s">
        <v>89</v>
      </c>
      <c r="D69" s="60">
        <f>VLOOKUP(C69,Artikeltype2aen3a,3,0)/1000*A69</f>
        <v>0</v>
      </c>
      <c r="E69" s="61">
        <f>VLOOKUP(C69,Artikeltype2aen3a,5,0)/1000*A69</f>
        <v>0</v>
      </c>
    </row>
    <row r="70" spans="1:7" ht="15.75" thickTop="1" x14ac:dyDescent="0.25">
      <c r="A70" s="2"/>
      <c r="B70" s="3"/>
      <c r="C70" s="95" t="s">
        <v>49</v>
      </c>
      <c r="D70" s="96">
        <f>SUM(D68:D69)</f>
        <v>0</v>
      </c>
      <c r="E70" s="97">
        <f>SUM(E68:E69)</f>
        <v>0</v>
      </c>
      <c r="G70" s="43"/>
    </row>
    <row r="71" spans="1:7" x14ac:dyDescent="0.25">
      <c r="A71" s="2"/>
      <c r="B71" s="3"/>
      <c r="C71" s="95"/>
      <c r="D71" s="96"/>
      <c r="E71" s="97"/>
    </row>
    <row r="72" spans="1:7" ht="15.75" thickBot="1" x14ac:dyDescent="0.3">
      <c r="A72" s="20"/>
      <c r="B72" s="3" t="s">
        <v>2</v>
      </c>
      <c r="C72" s="166" t="s">
        <v>43</v>
      </c>
      <c r="D72" s="60">
        <f>VLOOKUP(C72,Artikeltype2aen3a,3,0)/1000*A72</f>
        <v>0</v>
      </c>
      <c r="E72" s="61">
        <f>VLOOKUP(C72,Artikeltype2aen3a,5,0)/1000*A72</f>
        <v>0</v>
      </c>
    </row>
    <row r="73" spans="1:7" ht="15.75" thickTop="1" x14ac:dyDescent="0.25">
      <c r="A73" s="2"/>
      <c r="B73" s="3"/>
      <c r="C73" s="95" t="s">
        <v>43</v>
      </c>
      <c r="D73" s="96">
        <f>SUM(D72:D72)</f>
        <v>0</v>
      </c>
      <c r="E73" s="97">
        <f>SUM(E72:E72)</f>
        <v>0</v>
      </c>
      <c r="G73" s="43"/>
    </row>
    <row r="74" spans="1:7" x14ac:dyDescent="0.25">
      <c r="A74" s="5"/>
      <c r="B74" s="4"/>
      <c r="C74" s="4"/>
      <c r="D74" s="4"/>
      <c r="E74" s="108"/>
    </row>
    <row r="75" spans="1:7" x14ac:dyDescent="0.25">
      <c r="A75" s="5"/>
      <c r="B75" s="4"/>
      <c r="C75" s="4"/>
      <c r="D75" s="4"/>
      <c r="E75" s="108"/>
    </row>
  </sheetData>
  <mergeCells count="7">
    <mergeCell ref="D19:E19"/>
    <mergeCell ref="A1:G1"/>
    <mergeCell ref="A3:G3"/>
    <mergeCell ref="F5:G5"/>
    <mergeCell ref="D6:E6"/>
    <mergeCell ref="F6:G6"/>
    <mergeCell ref="A18:C18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7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40" customWidth="1"/>
    <col min="2" max="2" width="28.42578125" customWidth="1"/>
    <col min="3" max="3" width="24.5703125" customWidth="1"/>
    <col min="4" max="4" width="20.42578125" customWidth="1"/>
    <col min="5" max="5" width="18.140625" customWidth="1"/>
    <col min="6" max="6" width="20.5703125" customWidth="1"/>
    <col min="7" max="7" width="21.5703125" customWidth="1"/>
  </cols>
  <sheetData>
    <row r="1" spans="1:7" ht="21" customHeight="1" x14ac:dyDescent="0.25">
      <c r="A1" s="187" t="s">
        <v>5</v>
      </c>
      <c r="B1" s="188"/>
      <c r="C1" s="188"/>
      <c r="D1" s="186"/>
      <c r="E1" s="186"/>
      <c r="F1" s="186"/>
      <c r="G1" s="186"/>
    </row>
    <row r="2" spans="1:7" ht="93.75" customHeight="1" x14ac:dyDescent="0.25">
      <c r="A2" s="9"/>
      <c r="B2" s="10"/>
      <c r="C2" s="9"/>
    </row>
    <row r="3" spans="1:7" ht="19.899999999999999" customHeight="1" x14ac:dyDescent="0.25">
      <c r="A3" s="184" t="str">
        <f>Leaseprijs!A3</f>
        <v>MBO Amersfoort - Warme Drankenautomaten</v>
      </c>
      <c r="B3" s="185"/>
      <c r="C3" s="185"/>
      <c r="D3" s="186"/>
      <c r="E3" s="186"/>
      <c r="F3" s="186"/>
      <c r="G3" s="186"/>
    </row>
    <row r="4" spans="1:7" ht="18" customHeight="1" x14ac:dyDescent="0.25">
      <c r="A4" s="9"/>
      <c r="B4" s="10"/>
      <c r="C4" s="9"/>
    </row>
    <row r="5" spans="1:7" ht="30" x14ac:dyDescent="0.25">
      <c r="A5" s="144" t="s">
        <v>71</v>
      </c>
      <c r="B5" s="145" t="s">
        <v>72</v>
      </c>
      <c r="C5" s="146" t="s">
        <v>73</v>
      </c>
      <c r="D5" s="145" t="s">
        <v>74</v>
      </c>
      <c r="E5" s="146" t="s">
        <v>8</v>
      </c>
      <c r="F5" s="145" t="s">
        <v>75</v>
      </c>
      <c r="G5" s="145" t="s">
        <v>76</v>
      </c>
    </row>
    <row r="6" spans="1:7" s="153" customFormat="1" ht="18" customHeight="1" x14ac:dyDescent="0.25">
      <c r="A6" s="147" t="s">
        <v>81</v>
      </c>
      <c r="B6" s="148">
        <v>20</v>
      </c>
      <c r="C6" s="149"/>
      <c r="D6" s="150">
        <v>0</v>
      </c>
      <c r="E6" s="151">
        <v>0</v>
      </c>
      <c r="F6" s="152">
        <f t="shared" ref="F6:F11" si="0">D6*(1-$E6)</f>
        <v>0</v>
      </c>
      <c r="G6" s="152">
        <f t="shared" ref="G6:G11" si="1">B6*F6</f>
        <v>0</v>
      </c>
    </row>
    <row r="7" spans="1:7" s="153" customFormat="1" ht="18" customHeight="1" x14ac:dyDescent="0.25">
      <c r="A7" s="154"/>
      <c r="B7" s="155"/>
      <c r="C7" s="155"/>
      <c r="D7" s="156"/>
      <c r="E7" s="157"/>
      <c r="F7" s="158" t="s">
        <v>77</v>
      </c>
      <c r="G7" s="159">
        <f>SUM(G6)</f>
        <v>0</v>
      </c>
    </row>
    <row r="8" spans="1:7" ht="18" customHeight="1" x14ac:dyDescent="0.25">
      <c r="B8" s="160"/>
    </row>
    <row r="9" spans="1:7" ht="30" x14ac:dyDescent="0.25">
      <c r="A9" s="144" t="s">
        <v>95</v>
      </c>
      <c r="B9" s="145" t="s">
        <v>78</v>
      </c>
      <c r="C9" s="146" t="s">
        <v>73</v>
      </c>
      <c r="D9" s="145" t="s">
        <v>79</v>
      </c>
      <c r="E9" s="146" t="s">
        <v>8</v>
      </c>
      <c r="F9" s="145" t="s">
        <v>80</v>
      </c>
      <c r="G9" s="145" t="s">
        <v>76</v>
      </c>
    </row>
    <row r="10" spans="1:7" ht="18" customHeight="1" x14ac:dyDescent="0.25">
      <c r="A10" s="147" t="s">
        <v>82</v>
      </c>
      <c r="B10" s="148">
        <v>15</v>
      </c>
      <c r="C10" s="149"/>
      <c r="D10" s="150">
        <v>0</v>
      </c>
      <c r="E10" s="151">
        <v>0</v>
      </c>
      <c r="F10" s="152">
        <f t="shared" si="0"/>
        <v>0</v>
      </c>
      <c r="G10" s="152">
        <f t="shared" si="1"/>
        <v>0</v>
      </c>
    </row>
    <row r="11" spans="1:7" ht="18" customHeight="1" x14ac:dyDescent="0.25">
      <c r="A11" s="147" t="s">
        <v>96</v>
      </c>
      <c r="B11" s="148">
        <v>15</v>
      </c>
      <c r="C11" s="149"/>
      <c r="D11" s="150">
        <v>0</v>
      </c>
      <c r="E11" s="151">
        <v>0.1</v>
      </c>
      <c r="F11" s="152">
        <f t="shared" si="0"/>
        <v>0</v>
      </c>
      <c r="G11" s="152">
        <f t="shared" si="1"/>
        <v>0</v>
      </c>
    </row>
    <row r="12" spans="1:7" ht="18" customHeight="1" x14ac:dyDescent="0.25">
      <c r="A12" s="154"/>
      <c r="B12" s="155"/>
      <c r="C12" s="155"/>
      <c r="D12" s="156"/>
      <c r="E12" s="157"/>
      <c r="F12" s="158" t="s">
        <v>10</v>
      </c>
      <c r="G12" s="159">
        <f>SUM(G10:G11)</f>
        <v>0</v>
      </c>
    </row>
    <row r="13" spans="1:7" ht="18" customHeight="1" x14ac:dyDescent="0.25">
      <c r="A13" s="9"/>
      <c r="B13" s="10"/>
      <c r="C13" s="9"/>
    </row>
    <row r="14" spans="1:7" x14ac:dyDescent="0.25">
      <c r="A14" s="144" t="s">
        <v>83</v>
      </c>
      <c r="B14" s="145"/>
      <c r="C14" s="146"/>
      <c r="D14" s="145" t="s">
        <v>1</v>
      </c>
      <c r="E14" s="192" t="s">
        <v>60</v>
      </c>
      <c r="F14" s="193"/>
      <c r="G14" s="145" t="s">
        <v>84</v>
      </c>
    </row>
    <row r="15" spans="1:7" ht="18" customHeight="1" x14ac:dyDescent="0.25">
      <c r="A15" s="189" t="s">
        <v>58</v>
      </c>
      <c r="B15" s="190"/>
      <c r="C15" s="191"/>
      <c r="D15" s="162">
        <v>1</v>
      </c>
      <c r="E15" s="194">
        <v>0</v>
      </c>
      <c r="F15" s="191"/>
      <c r="G15" s="152">
        <f>D15*E15</f>
        <v>0</v>
      </c>
    </row>
    <row r="16" spans="1:7" ht="18" customHeight="1" x14ac:dyDescent="0.25">
      <c r="A16" s="189" t="s">
        <v>59</v>
      </c>
      <c r="B16" s="190"/>
      <c r="C16" s="191"/>
      <c r="D16" s="162">
        <v>1</v>
      </c>
      <c r="E16" s="194">
        <v>0</v>
      </c>
      <c r="F16" s="191"/>
      <c r="G16" s="152">
        <f>D16*E16</f>
        <v>0</v>
      </c>
    </row>
    <row r="17" spans="1:7" ht="18" customHeight="1" x14ac:dyDescent="0.25">
      <c r="A17" s="154"/>
      <c r="B17" s="155"/>
      <c r="C17" s="155"/>
      <c r="D17" s="156"/>
      <c r="E17" s="157"/>
      <c r="F17" s="158" t="s">
        <v>10</v>
      </c>
      <c r="G17" s="159">
        <f>SUM(G15:G16)</f>
        <v>0</v>
      </c>
    </row>
    <row r="18" spans="1:7" ht="18" customHeight="1" x14ac:dyDescent="0.25">
      <c r="A18" s="9"/>
      <c r="B18" s="10"/>
      <c r="C18" s="9"/>
    </row>
    <row r="19" spans="1:7" ht="30" x14ac:dyDescent="0.25">
      <c r="A19" s="144" t="s">
        <v>85</v>
      </c>
      <c r="B19" s="145" t="s">
        <v>1</v>
      </c>
      <c r="C19" s="146" t="s">
        <v>86</v>
      </c>
      <c r="D19" s="145" t="s">
        <v>88</v>
      </c>
      <c r="E19" s="146"/>
      <c r="F19" s="145"/>
      <c r="G19" s="145" t="s">
        <v>84</v>
      </c>
    </row>
    <row r="20" spans="1:7" ht="18" customHeight="1" x14ac:dyDescent="0.25">
      <c r="A20" s="147" t="s">
        <v>87</v>
      </c>
      <c r="B20" s="148">
        <v>5</v>
      </c>
      <c r="C20" s="163">
        <v>60</v>
      </c>
      <c r="D20" s="150">
        <v>0</v>
      </c>
      <c r="E20" s="164"/>
      <c r="F20" s="152"/>
      <c r="G20" s="152">
        <f>B20*C20*D20</f>
        <v>0</v>
      </c>
    </row>
    <row r="21" spans="1:7" ht="18" customHeight="1" x14ac:dyDescent="0.25">
      <c r="A21" s="147"/>
      <c r="B21" s="148">
        <v>2</v>
      </c>
      <c r="C21" s="163">
        <v>50</v>
      </c>
      <c r="D21" s="161">
        <f>D20</f>
        <v>0</v>
      </c>
      <c r="E21" s="164"/>
      <c r="F21" s="152"/>
      <c r="G21" s="152">
        <f>B21*C21*D21</f>
        <v>0</v>
      </c>
    </row>
    <row r="22" spans="1:7" ht="18" customHeight="1" x14ac:dyDescent="0.25">
      <c r="A22" s="154"/>
      <c r="B22" s="155"/>
      <c r="C22" s="155"/>
      <c r="D22" s="156"/>
      <c r="E22" s="157"/>
      <c r="F22" s="158" t="s">
        <v>10</v>
      </c>
      <c r="G22" s="159">
        <f>SUM(G20:G20)</f>
        <v>0</v>
      </c>
    </row>
    <row r="23" spans="1:7" ht="18" customHeight="1" x14ac:dyDescent="0.25">
      <c r="A23" s="9"/>
      <c r="B23" s="10"/>
      <c r="C23" s="9"/>
    </row>
    <row r="24" spans="1:7" ht="30" x14ac:dyDescent="0.25">
      <c r="A24" s="102" t="s">
        <v>101</v>
      </c>
      <c r="B24" s="41" t="s">
        <v>12</v>
      </c>
      <c r="C24" s="41" t="s">
        <v>13</v>
      </c>
    </row>
    <row r="25" spans="1:7" ht="31.5" customHeight="1" x14ac:dyDescent="0.25">
      <c r="A25" s="40" t="s">
        <v>98</v>
      </c>
      <c r="B25" s="51">
        <v>0</v>
      </c>
      <c r="C25" s="51">
        <v>0</v>
      </c>
    </row>
    <row r="26" spans="1:7" ht="31.5" customHeight="1" x14ac:dyDescent="0.25">
      <c r="A26" s="40" t="s">
        <v>99</v>
      </c>
      <c r="B26" s="51">
        <v>0</v>
      </c>
      <c r="C26" s="51">
        <v>0</v>
      </c>
    </row>
    <row r="27" spans="1:7" ht="31.5" customHeight="1" x14ac:dyDescent="0.25">
      <c r="A27" s="40" t="s">
        <v>100</v>
      </c>
      <c r="B27" s="51">
        <v>0</v>
      </c>
      <c r="C27" s="51">
        <v>0</v>
      </c>
    </row>
  </sheetData>
  <mergeCells count="7">
    <mergeCell ref="A3:G3"/>
    <mergeCell ref="A1:G1"/>
    <mergeCell ref="A15:C15"/>
    <mergeCell ref="A16:C16"/>
    <mergeCell ref="E14:F14"/>
    <mergeCell ref="E15:F15"/>
    <mergeCell ref="E16:F16"/>
  </mergeCells>
  <pageMargins left="0.7" right="0.7" top="0.75" bottom="0.75" header="0.3" footer="0.3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5"/>
  <sheetViews>
    <sheetView view="pageBreakPreview" zoomScaleNormal="100" zoomScaleSheetLayoutView="100" workbookViewId="0">
      <selection sqref="A1:E1"/>
    </sheetView>
  </sheetViews>
  <sheetFormatPr defaultRowHeight="15" x14ac:dyDescent="0.25"/>
  <cols>
    <col min="1" max="1" width="88.42578125" customWidth="1"/>
    <col min="2" max="2" width="20.140625" customWidth="1"/>
    <col min="3" max="3" width="24.85546875" bestFit="1" customWidth="1"/>
    <col min="4" max="4" width="21.5703125" bestFit="1" customWidth="1"/>
    <col min="5" max="5" width="23" customWidth="1"/>
  </cols>
  <sheetData>
    <row r="1" spans="1:5" x14ac:dyDescent="0.25">
      <c r="A1" s="199" t="s">
        <v>16</v>
      </c>
      <c r="B1" s="200"/>
      <c r="C1" s="200"/>
      <c r="D1" s="200"/>
      <c r="E1" s="201"/>
    </row>
    <row r="2" spans="1:5" ht="93.75" customHeight="1" x14ac:dyDescent="0.25">
      <c r="A2" s="9"/>
      <c r="B2" s="9"/>
      <c r="C2" s="9"/>
      <c r="D2" s="9"/>
    </row>
    <row r="3" spans="1:5" x14ac:dyDescent="0.25">
      <c r="A3" s="202" t="str">
        <f>Leaseprijs!A3</f>
        <v>MBO Amersfoort - Warme Drankenautomaten</v>
      </c>
      <c r="B3" s="175"/>
      <c r="C3" s="175"/>
      <c r="D3" s="175"/>
      <c r="E3" s="181"/>
    </row>
    <row r="5" spans="1:5" x14ac:dyDescent="0.25">
      <c r="A5" s="195"/>
      <c r="B5" s="196"/>
      <c r="C5" s="197" t="s">
        <v>10</v>
      </c>
      <c r="D5" s="198"/>
      <c r="E5" s="198"/>
    </row>
    <row r="6" spans="1:5" ht="45" x14ac:dyDescent="0.25">
      <c r="A6" s="21"/>
      <c r="B6" s="53" t="s">
        <v>1</v>
      </c>
      <c r="C6" s="55" t="s">
        <v>17</v>
      </c>
      <c r="D6" s="54" t="s">
        <v>18</v>
      </c>
      <c r="E6" s="54" t="s">
        <v>33</v>
      </c>
    </row>
    <row r="7" spans="1:5" x14ac:dyDescent="0.25">
      <c r="A7" s="28" t="s">
        <v>61</v>
      </c>
      <c r="B7" s="29"/>
      <c r="C7" s="30"/>
      <c r="D7" s="31"/>
      <c r="E7" s="44"/>
    </row>
    <row r="8" spans="1:5" x14ac:dyDescent="0.25">
      <c r="A8" s="135" t="s">
        <v>50</v>
      </c>
      <c r="B8" s="136">
        <v>8</v>
      </c>
      <c r="C8" s="106">
        <f>Leaseprijs!C9</f>
        <v>0</v>
      </c>
      <c r="D8" s="107"/>
      <c r="E8" s="119">
        <f>(B8*C8)*60</f>
        <v>0</v>
      </c>
    </row>
    <row r="9" spans="1:5" x14ac:dyDescent="0.25">
      <c r="A9" s="135" t="s">
        <v>51</v>
      </c>
      <c r="B9" s="136">
        <v>2</v>
      </c>
      <c r="C9" s="23">
        <f>Leaseprijs!C9</f>
        <v>0</v>
      </c>
      <c r="D9" s="24"/>
      <c r="E9" s="119">
        <f>(B9*C9)*60</f>
        <v>0</v>
      </c>
    </row>
    <row r="10" spans="1:5" x14ac:dyDescent="0.25">
      <c r="A10" s="135" t="s">
        <v>52</v>
      </c>
      <c r="B10" s="136">
        <v>4</v>
      </c>
      <c r="C10" s="23">
        <f>Leaseprijs!C9</f>
        <v>0</v>
      </c>
      <c r="D10" s="24"/>
      <c r="E10" s="119">
        <f>(B10*C10)*50</f>
        <v>0</v>
      </c>
    </row>
    <row r="11" spans="1:5" x14ac:dyDescent="0.25">
      <c r="A11" s="135" t="s">
        <v>53</v>
      </c>
      <c r="B11" s="136">
        <v>7</v>
      </c>
      <c r="C11" s="23">
        <f>Leaseprijs!C15</f>
        <v>0</v>
      </c>
      <c r="D11" s="24"/>
      <c r="E11" s="119">
        <f>(B11*C11)*60</f>
        <v>0</v>
      </c>
    </row>
    <row r="12" spans="1:5" x14ac:dyDescent="0.25">
      <c r="A12" s="135" t="s">
        <v>54</v>
      </c>
      <c r="B12" s="136">
        <v>2</v>
      </c>
      <c r="C12" s="23">
        <f>Leaseprijs!C15</f>
        <v>0</v>
      </c>
      <c r="D12" s="24"/>
      <c r="E12" s="119">
        <f>(B12*C12)*50</f>
        <v>0</v>
      </c>
    </row>
    <row r="13" spans="1:5" x14ac:dyDescent="0.25">
      <c r="A13" s="11"/>
      <c r="B13" s="46"/>
      <c r="C13" s="23"/>
      <c r="D13" s="24"/>
      <c r="E13" s="44"/>
    </row>
    <row r="14" spans="1:5" x14ac:dyDescent="0.25">
      <c r="A14" s="135" t="s">
        <v>55</v>
      </c>
      <c r="B14" s="136">
        <f>B8</f>
        <v>8</v>
      </c>
      <c r="C14" s="106">
        <f>Leaseprijs!F8</f>
        <v>0</v>
      </c>
      <c r="D14" s="107"/>
      <c r="E14" s="119">
        <f>(B14*C14)*24</f>
        <v>0</v>
      </c>
    </row>
    <row r="15" spans="1:5" x14ac:dyDescent="0.25">
      <c r="A15" s="135" t="s">
        <v>56</v>
      </c>
      <c r="B15" s="136">
        <f t="shared" ref="B15" si="0">B9</f>
        <v>2</v>
      </c>
      <c r="C15" s="23">
        <f>Leaseprijs!F8</f>
        <v>0</v>
      </c>
      <c r="D15" s="24"/>
      <c r="E15" s="119">
        <f>(B15*C15)*21</f>
        <v>0</v>
      </c>
    </row>
    <row r="16" spans="1:5" x14ac:dyDescent="0.25">
      <c r="A16" s="135" t="s">
        <v>57</v>
      </c>
      <c r="B16" s="136">
        <f>B11</f>
        <v>7</v>
      </c>
      <c r="C16" s="23">
        <f>Leaseprijs!F14</f>
        <v>0</v>
      </c>
      <c r="D16" s="24"/>
      <c r="E16" s="119">
        <f>(B16*C16)*24</f>
        <v>0</v>
      </c>
    </row>
    <row r="17" spans="1:5" x14ac:dyDescent="0.25">
      <c r="A17" s="11"/>
      <c r="B17" s="46"/>
      <c r="C17" s="23"/>
      <c r="D17" s="24"/>
      <c r="E17" s="44"/>
    </row>
    <row r="18" spans="1:5" x14ac:dyDescent="0.25">
      <c r="A18" s="28" t="s">
        <v>62</v>
      </c>
      <c r="B18" s="46"/>
      <c r="C18" s="23"/>
      <c r="D18" s="24"/>
      <c r="E18" s="138"/>
    </row>
    <row r="19" spans="1:5" x14ac:dyDescent="0.25">
      <c r="A19" s="12" t="s">
        <v>68</v>
      </c>
      <c r="B19" s="133">
        <f>'Ingrediënten type 1 en 2'!A16</f>
        <v>122500</v>
      </c>
      <c r="C19" s="25"/>
      <c r="D19" s="134">
        <f>'Ingrediënten type 1 en 2'!G19</f>
        <v>0</v>
      </c>
      <c r="E19" s="119">
        <f>D19*7</f>
        <v>0</v>
      </c>
    </row>
    <row r="20" spans="1:5" x14ac:dyDescent="0.25">
      <c r="A20" s="12"/>
      <c r="B20" s="133"/>
      <c r="C20" s="25"/>
      <c r="D20" s="137"/>
      <c r="E20" s="44"/>
    </row>
    <row r="21" spans="1:5" x14ac:dyDescent="0.25">
      <c r="A21" s="140" t="s">
        <v>63</v>
      </c>
      <c r="B21" s="141"/>
      <c r="C21" s="142"/>
      <c r="D21" s="143"/>
      <c r="E21" s="44"/>
    </row>
    <row r="22" spans="1:5" x14ac:dyDescent="0.25">
      <c r="A22" s="12" t="s">
        <v>71</v>
      </c>
      <c r="B22" s="133"/>
      <c r="C22" s="25"/>
      <c r="D22" s="137">
        <f>Aanvullendekosten!G7</f>
        <v>0</v>
      </c>
      <c r="E22" s="139">
        <f>D22*7</f>
        <v>0</v>
      </c>
    </row>
    <row r="23" spans="1:5" x14ac:dyDescent="0.25">
      <c r="A23" s="12" t="s">
        <v>97</v>
      </c>
      <c r="B23" s="133"/>
      <c r="C23" s="25"/>
      <c r="D23" s="137">
        <f>Aanvullendekosten!G12</f>
        <v>0</v>
      </c>
      <c r="E23" s="139">
        <f>D23*7</f>
        <v>0</v>
      </c>
    </row>
    <row r="24" spans="1:5" x14ac:dyDescent="0.25">
      <c r="A24" s="12" t="s">
        <v>83</v>
      </c>
      <c r="B24" s="133"/>
      <c r="C24" s="25"/>
      <c r="D24" s="137"/>
      <c r="E24" s="139">
        <f>Aanvullendekosten!G17</f>
        <v>0</v>
      </c>
    </row>
    <row r="25" spans="1:5" x14ac:dyDescent="0.25">
      <c r="A25" s="12" t="s">
        <v>64</v>
      </c>
      <c r="B25" s="133"/>
      <c r="C25" s="25"/>
      <c r="D25" s="137"/>
      <c r="E25" s="165">
        <f>Aanvullendekosten!G22</f>
        <v>0</v>
      </c>
    </row>
    <row r="26" spans="1:5" x14ac:dyDescent="0.25">
      <c r="A26" s="12"/>
      <c r="B26" s="13"/>
      <c r="C26" s="25"/>
      <c r="D26" s="109"/>
      <c r="E26" s="112"/>
    </row>
    <row r="27" spans="1:5" x14ac:dyDescent="0.25">
      <c r="A27" s="120" t="s">
        <v>34</v>
      </c>
      <c r="B27" s="13"/>
      <c r="C27" s="25"/>
      <c r="D27" s="110"/>
      <c r="E27" s="111"/>
    </row>
    <row r="28" spans="1:5" ht="21.75" customHeight="1" x14ac:dyDescent="0.25">
      <c r="A28" s="45" t="s">
        <v>32</v>
      </c>
      <c r="B28" s="26"/>
      <c r="C28" s="27"/>
      <c r="D28" s="44"/>
      <c r="E28" s="111">
        <f>SUM(E8:E26)</f>
        <v>0</v>
      </c>
    </row>
    <row r="29" spans="1:5" ht="15.75" x14ac:dyDescent="0.25">
      <c r="A29" s="14"/>
      <c r="B29" s="16"/>
      <c r="C29" s="16"/>
      <c r="D29" s="16"/>
    </row>
    <row r="30" spans="1:5" s="32" customFormat="1" ht="15.75" x14ac:dyDescent="0.25">
      <c r="A30" s="32" t="s">
        <v>11</v>
      </c>
      <c r="B30" s="14"/>
      <c r="C30" s="14"/>
      <c r="D30" s="15"/>
    </row>
    <row r="33" spans="1:1" x14ac:dyDescent="0.25">
      <c r="A33" s="39"/>
    </row>
    <row r="34" spans="1:1" x14ac:dyDescent="0.25">
      <c r="A34" s="39"/>
    </row>
    <row r="35" spans="1:1" x14ac:dyDescent="0.25">
      <c r="A35" s="34"/>
    </row>
  </sheetData>
  <mergeCells count="4">
    <mergeCell ref="A5:B5"/>
    <mergeCell ref="C5:E5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&amp;L&amp;F&amp;R&amp;A</oddFooter>
  </headerFooter>
  <ignoredErrors>
    <ignoredError sqref="E1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7B7BB8-DA87-464B-BF64-90901C72C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 type 1 en 2</vt:lpstr>
      <vt:lpstr>Aanvullendekosten</vt:lpstr>
      <vt:lpstr>Totalisatie</vt:lpstr>
      <vt:lpstr>Aanvullendekosten!Afdrukbereik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moniek</dc:creator>
  <cp:lastModifiedBy>Ramon Nieuwenhuizen | Inkada Inkoop &amp; Advies</cp:lastModifiedBy>
  <cp:lastPrinted>2019-10-09T15:18:16Z</cp:lastPrinted>
  <dcterms:created xsi:type="dcterms:W3CDTF">2015-04-09T06:42:53Z</dcterms:created>
  <dcterms:modified xsi:type="dcterms:W3CDTF">2022-06-06T07:29:32Z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