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cclesianl-my.sharepoint.com/personal/joep_naterop_ecclesia_nl/Documents/Gschijf concept Joep vanaf 3-6-2022/Gemeente Kapelle/EA Brand 2022/"/>
    </mc:Choice>
  </mc:AlternateContent>
  <xr:revisionPtr revIDLastSave="48" documentId="8_{A792FEB3-630C-428D-ADE0-D2C460F96AD5}" xr6:coauthVersionLast="47" xr6:coauthVersionMax="47" xr10:uidLastSave="{A724F4E1-2099-436C-8706-66096BF33BD9}"/>
  <bookViews>
    <workbookView xWindow="-120" yWindow="-120" windowWidth="29040" windowHeight="15840" xr2:uid="{00000000-000D-0000-FFFF-FFFF00000000}"/>
  </bookViews>
  <sheets>
    <sheet name="2022 incl. index" sheetId="5" r:id="rId1"/>
  </sheets>
  <externalReferences>
    <externalReference r:id="rId2"/>
  </externalReferences>
  <definedNames>
    <definedName name="ign">[1]Info!$B$8</definedName>
    <definedName name="igo">[1]Info!$B$9</definedName>
    <definedName name="iin">[1]Info!$B$10</definedName>
    <definedName name="iio">[1]Info!$B$11</definedName>
    <definedName name="PremieGM">[1]Info!$B$3</definedName>
    <definedName name="PremieOW">[1]Info!$B$4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3" i="5" l="1"/>
  <c r="AR13" i="5" s="1"/>
  <c r="I13" i="5"/>
  <c r="AS13" i="5" s="1"/>
  <c r="W13" i="5"/>
  <c r="S13" i="5" s="1"/>
  <c r="M13" i="5" s="1"/>
  <c r="X13" i="5"/>
  <c r="T13" i="5" s="1"/>
  <c r="N13" i="5" s="1"/>
  <c r="P13" i="5" s="1"/>
  <c r="AD13" i="5"/>
  <c r="AE13" i="5"/>
  <c r="AH13" i="5" s="1"/>
  <c r="AF13" i="5"/>
  <c r="AL13" i="5"/>
  <c r="AM13" i="5"/>
  <c r="AP13" i="5" s="1"/>
  <c r="AQ13" i="5" s="1"/>
  <c r="AN13" i="5"/>
  <c r="AO13" i="5"/>
  <c r="BE13" i="5"/>
  <c r="P40" i="5"/>
  <c r="P41" i="5"/>
  <c r="P42" i="5"/>
  <c r="P45" i="5"/>
  <c r="P46" i="5"/>
  <c r="P47" i="5"/>
  <c r="P48" i="5"/>
  <c r="P39" i="5"/>
  <c r="P7" i="5"/>
  <c r="P12" i="5"/>
  <c r="P15" i="5"/>
  <c r="P21" i="5"/>
  <c r="P25" i="5"/>
  <c r="P31" i="5"/>
  <c r="BD49" i="5"/>
  <c r="BC49" i="5"/>
  <c r="BB49" i="5"/>
  <c r="AK49" i="5"/>
  <c r="AJ49" i="5"/>
  <c r="AI49" i="5"/>
  <c r="AG49" i="5"/>
  <c r="AB49" i="5"/>
  <c r="AA49" i="5"/>
  <c r="Y49" i="5"/>
  <c r="J49" i="5"/>
  <c r="AH48" i="5"/>
  <c r="AD48" i="5"/>
  <c r="X48" i="5"/>
  <c r="T48" i="5" s="1"/>
  <c r="W48" i="5"/>
  <c r="S48" i="5" s="1"/>
  <c r="X47" i="5"/>
  <c r="T47" i="5" s="1"/>
  <c r="W47" i="5"/>
  <c r="S47" i="5" s="1"/>
  <c r="M47" i="5" s="1"/>
  <c r="O47" i="5" s="1"/>
  <c r="BE46" i="5"/>
  <c r="AO46" i="5"/>
  <c r="AN46" i="5"/>
  <c r="AM46" i="5"/>
  <c r="AL46" i="5"/>
  <c r="AF46" i="5"/>
  <c r="AE46" i="5"/>
  <c r="AD46" i="5"/>
  <c r="X46" i="5"/>
  <c r="T46" i="5" s="1"/>
  <c r="W46" i="5"/>
  <c r="S46" i="5" s="1"/>
  <c r="M46" i="5" s="1"/>
  <c r="O46" i="5" s="1"/>
  <c r="I46" i="5"/>
  <c r="AS46" i="5" s="1"/>
  <c r="H46" i="5"/>
  <c r="BE45" i="5"/>
  <c r="AO45" i="5"/>
  <c r="AN45" i="5"/>
  <c r="AM45" i="5"/>
  <c r="AL45" i="5"/>
  <c r="AF45" i="5"/>
  <c r="AE45" i="5"/>
  <c r="AD45" i="5"/>
  <c r="X45" i="5"/>
  <c r="T45" i="5" s="1"/>
  <c r="W45" i="5"/>
  <c r="I45" i="5"/>
  <c r="AS45" i="5" s="1"/>
  <c r="H45" i="5"/>
  <c r="BE44" i="5"/>
  <c r="AO44" i="5"/>
  <c r="AN44" i="5"/>
  <c r="AM44" i="5"/>
  <c r="AL44" i="5"/>
  <c r="AF44" i="5"/>
  <c r="AE44" i="5"/>
  <c r="AD44" i="5"/>
  <c r="X44" i="5"/>
  <c r="T44" i="5" s="1"/>
  <c r="N44" i="5" s="1"/>
  <c r="P44" i="5" s="1"/>
  <c r="W44" i="5"/>
  <c r="Z44" i="5" s="1"/>
  <c r="I44" i="5"/>
  <c r="AS44" i="5" s="1"/>
  <c r="H44" i="5"/>
  <c r="BE43" i="5"/>
  <c r="AO43" i="5"/>
  <c r="AN43" i="5"/>
  <c r="AM43" i="5"/>
  <c r="AL43" i="5"/>
  <c r="AF43" i="5"/>
  <c r="AE43" i="5"/>
  <c r="AD43" i="5"/>
  <c r="X43" i="5"/>
  <c r="T43" i="5" s="1"/>
  <c r="N43" i="5" s="1"/>
  <c r="P43" i="5" s="1"/>
  <c r="W43" i="5"/>
  <c r="I43" i="5"/>
  <c r="AS43" i="5" s="1"/>
  <c r="H43" i="5"/>
  <c r="BE42" i="5"/>
  <c r="AO42" i="5"/>
  <c r="AN42" i="5"/>
  <c r="AM42" i="5"/>
  <c r="AL42" i="5"/>
  <c r="AF42" i="5"/>
  <c r="AE42" i="5"/>
  <c r="AD42" i="5"/>
  <c r="X42" i="5"/>
  <c r="T42" i="5" s="1"/>
  <c r="W42" i="5"/>
  <c r="Z42" i="5" s="1"/>
  <c r="I42" i="5"/>
  <c r="AS42" i="5" s="1"/>
  <c r="H42" i="5"/>
  <c r="BE41" i="5"/>
  <c r="AO41" i="5"/>
  <c r="AN41" i="5"/>
  <c r="AM41" i="5"/>
  <c r="AL41" i="5"/>
  <c r="AF41" i="5"/>
  <c r="AE41" i="5"/>
  <c r="AD41" i="5"/>
  <c r="X41" i="5"/>
  <c r="T41" i="5" s="1"/>
  <c r="W41" i="5"/>
  <c r="I41" i="5"/>
  <c r="AS41" i="5" s="1"/>
  <c r="H41" i="5"/>
  <c r="BE40" i="5"/>
  <c r="AO40" i="5"/>
  <c r="AN40" i="5"/>
  <c r="AM40" i="5"/>
  <c r="AL40" i="5"/>
  <c r="AF40" i="5"/>
  <c r="AE40" i="5"/>
  <c r="AD40" i="5"/>
  <c r="X40" i="5"/>
  <c r="T40" i="5" s="1"/>
  <c r="W40" i="5"/>
  <c r="I40" i="5"/>
  <c r="AS40" i="5" s="1"/>
  <c r="H40" i="5"/>
  <c r="BE39" i="5"/>
  <c r="AO39" i="5"/>
  <c r="AN39" i="5"/>
  <c r="AM39" i="5"/>
  <c r="AL39" i="5"/>
  <c r="AF39" i="5"/>
  <c r="AE39" i="5"/>
  <c r="AD39" i="5"/>
  <c r="X39" i="5"/>
  <c r="W39" i="5"/>
  <c r="I39" i="5"/>
  <c r="H39" i="5"/>
  <c r="K38" i="5"/>
  <c r="BD36" i="5"/>
  <c r="BC36" i="5"/>
  <c r="BB36" i="5"/>
  <c r="AK36" i="5"/>
  <c r="AK52" i="5" s="1"/>
  <c r="AJ36" i="5"/>
  <c r="AI36" i="5"/>
  <c r="AG36" i="5"/>
  <c r="AG52" i="5" s="1"/>
  <c r="AC36" i="5"/>
  <c r="AC52" i="5" s="1"/>
  <c r="AB36" i="5"/>
  <c r="AB52" i="5" s="1"/>
  <c r="AA36" i="5"/>
  <c r="Y36" i="5"/>
  <c r="J36" i="5"/>
  <c r="AD35" i="5"/>
  <c r="X35" i="5"/>
  <c r="T35" i="5" s="1"/>
  <c r="N35" i="5" s="1"/>
  <c r="P35" i="5" s="1"/>
  <c r="W35" i="5"/>
  <c r="AD34" i="5"/>
  <c r="X34" i="5"/>
  <c r="T34" i="5" s="1"/>
  <c r="N34" i="5" s="1"/>
  <c r="P34" i="5" s="1"/>
  <c r="W34" i="5"/>
  <c r="BE33" i="5"/>
  <c r="AO33" i="5"/>
  <c r="AN33" i="5"/>
  <c r="AM33" i="5"/>
  <c r="AL33" i="5"/>
  <c r="AF33" i="5"/>
  <c r="AE33" i="5"/>
  <c r="AD33" i="5"/>
  <c r="X33" i="5"/>
  <c r="T33" i="5" s="1"/>
  <c r="N33" i="5" s="1"/>
  <c r="P33" i="5" s="1"/>
  <c r="W33" i="5"/>
  <c r="I33" i="5"/>
  <c r="AS33" i="5" s="1"/>
  <c r="H33" i="5"/>
  <c r="BE32" i="5"/>
  <c r="AO32" i="5"/>
  <c r="AN32" i="5"/>
  <c r="AM32" i="5"/>
  <c r="AL32" i="5"/>
  <c r="AF32" i="5"/>
  <c r="AE32" i="5"/>
  <c r="AD32" i="5"/>
  <c r="X32" i="5"/>
  <c r="T32" i="5" s="1"/>
  <c r="W32" i="5"/>
  <c r="S32" i="5" s="1"/>
  <c r="M32" i="5" s="1"/>
  <c r="O32" i="5" s="1"/>
  <c r="I32" i="5"/>
  <c r="AS32" i="5" s="1"/>
  <c r="H32" i="5"/>
  <c r="BE31" i="5"/>
  <c r="AO31" i="5"/>
  <c r="AN31" i="5"/>
  <c r="AM31" i="5"/>
  <c r="AL31" i="5"/>
  <c r="AF31" i="5"/>
  <c r="AE31" i="5"/>
  <c r="AD31" i="5"/>
  <c r="X31" i="5"/>
  <c r="T31" i="5" s="1"/>
  <c r="W31" i="5"/>
  <c r="S31" i="5" s="1"/>
  <c r="M31" i="5" s="1"/>
  <c r="O31" i="5" s="1"/>
  <c r="R31" i="5" s="1"/>
  <c r="I31" i="5"/>
  <c r="AS31" i="5" s="1"/>
  <c r="H31" i="5"/>
  <c r="BE30" i="5"/>
  <c r="AO30" i="5"/>
  <c r="AN30" i="5"/>
  <c r="AM30" i="5"/>
  <c r="AL30" i="5"/>
  <c r="AF30" i="5"/>
  <c r="AE30" i="5"/>
  <c r="AD30" i="5"/>
  <c r="X30" i="5"/>
  <c r="T30" i="5" s="1"/>
  <c r="N30" i="5" s="1"/>
  <c r="P30" i="5" s="1"/>
  <c r="W30" i="5"/>
  <c r="Z30" i="5" s="1"/>
  <c r="I30" i="5"/>
  <c r="AS30" i="5" s="1"/>
  <c r="H30" i="5"/>
  <c r="AR30" i="5" s="1"/>
  <c r="BE29" i="5"/>
  <c r="AO29" i="5"/>
  <c r="AN29" i="5"/>
  <c r="AM29" i="5"/>
  <c r="AL29" i="5"/>
  <c r="AF29" i="5"/>
  <c r="AE29" i="5"/>
  <c r="AD29" i="5"/>
  <c r="X29" i="5"/>
  <c r="W29" i="5"/>
  <c r="S29" i="5" s="1"/>
  <c r="I29" i="5"/>
  <c r="H29" i="5"/>
  <c r="AR29" i="5" s="1"/>
  <c r="BE28" i="5"/>
  <c r="AO28" i="5"/>
  <c r="AN28" i="5"/>
  <c r="AM28" i="5"/>
  <c r="AL28" i="5"/>
  <c r="AF28" i="5"/>
  <c r="AE28" i="5"/>
  <c r="AD28" i="5"/>
  <c r="X28" i="5"/>
  <c r="T28" i="5" s="1"/>
  <c r="N28" i="5" s="1"/>
  <c r="P28" i="5" s="1"/>
  <c r="W28" i="5"/>
  <c r="I28" i="5"/>
  <c r="H28" i="5"/>
  <c r="AR28" i="5" s="1"/>
  <c r="BE27" i="5"/>
  <c r="AO27" i="5"/>
  <c r="AN27" i="5"/>
  <c r="AM27" i="5"/>
  <c r="AL27" i="5"/>
  <c r="AF27" i="5"/>
  <c r="AE27" i="5"/>
  <c r="AD27" i="5"/>
  <c r="X27" i="5"/>
  <c r="T27" i="5" s="1"/>
  <c r="N27" i="5" s="1"/>
  <c r="P27" i="5" s="1"/>
  <c r="W27" i="5"/>
  <c r="I27" i="5"/>
  <c r="H27" i="5"/>
  <c r="AR27" i="5" s="1"/>
  <c r="BE26" i="5"/>
  <c r="AO26" i="5"/>
  <c r="AN26" i="5"/>
  <c r="AM26" i="5"/>
  <c r="AL26" i="5"/>
  <c r="AF26" i="5"/>
  <c r="AE26" i="5"/>
  <c r="AD26" i="5"/>
  <c r="X26" i="5"/>
  <c r="T26" i="5" s="1"/>
  <c r="N26" i="5" s="1"/>
  <c r="P26" i="5" s="1"/>
  <c r="W26" i="5"/>
  <c r="I26" i="5"/>
  <c r="AS26" i="5" s="1"/>
  <c r="H26" i="5"/>
  <c r="BE25" i="5"/>
  <c r="AO25" i="5"/>
  <c r="AN25" i="5"/>
  <c r="AM25" i="5"/>
  <c r="AL25" i="5"/>
  <c r="AF25" i="5"/>
  <c r="AE25" i="5"/>
  <c r="AD25" i="5"/>
  <c r="X25" i="5"/>
  <c r="T25" i="5" s="1"/>
  <c r="W25" i="5"/>
  <c r="S25" i="5" s="1"/>
  <c r="I25" i="5"/>
  <c r="AS25" i="5" s="1"/>
  <c r="H25" i="5"/>
  <c r="BE24" i="5"/>
  <c r="AO24" i="5"/>
  <c r="AN24" i="5"/>
  <c r="AM24" i="5"/>
  <c r="AL24" i="5"/>
  <c r="AF24" i="5"/>
  <c r="AE24" i="5"/>
  <c r="AD24" i="5"/>
  <c r="X24" i="5"/>
  <c r="W24" i="5"/>
  <c r="S24" i="5" s="1"/>
  <c r="M24" i="5" s="1"/>
  <c r="O24" i="5" s="1"/>
  <c r="I24" i="5"/>
  <c r="AS24" i="5" s="1"/>
  <c r="H24" i="5"/>
  <c r="BE23" i="5"/>
  <c r="AO23" i="5"/>
  <c r="AN23" i="5"/>
  <c r="AM23" i="5"/>
  <c r="AL23" i="5"/>
  <c r="AF23" i="5"/>
  <c r="AE23" i="5"/>
  <c r="AD23" i="5"/>
  <c r="X23" i="5"/>
  <c r="T23" i="5" s="1"/>
  <c r="N23" i="5" s="1"/>
  <c r="P23" i="5" s="1"/>
  <c r="W23" i="5"/>
  <c r="S23" i="5" s="1"/>
  <c r="M23" i="5" s="1"/>
  <c r="O23" i="5" s="1"/>
  <c r="R23" i="5" s="1"/>
  <c r="I23" i="5"/>
  <c r="AS23" i="5" s="1"/>
  <c r="H23" i="5"/>
  <c r="BE22" i="5"/>
  <c r="AO22" i="5"/>
  <c r="AN22" i="5"/>
  <c r="AM22" i="5"/>
  <c r="AL22" i="5"/>
  <c r="AF22" i="5"/>
  <c r="AE22" i="5"/>
  <c r="AD22" i="5"/>
  <c r="X22" i="5"/>
  <c r="W22" i="5"/>
  <c r="S22" i="5" s="1"/>
  <c r="M22" i="5" s="1"/>
  <c r="O22" i="5" s="1"/>
  <c r="T22" i="5"/>
  <c r="I22" i="5"/>
  <c r="AS22" i="5" s="1"/>
  <c r="H22" i="5"/>
  <c r="BE21" i="5"/>
  <c r="AO21" i="5"/>
  <c r="AN21" i="5"/>
  <c r="AM21" i="5"/>
  <c r="AL21" i="5"/>
  <c r="AF21" i="5"/>
  <c r="AE21" i="5"/>
  <c r="AD21" i="5"/>
  <c r="X21" i="5"/>
  <c r="W21" i="5"/>
  <c r="S21" i="5" s="1"/>
  <c r="I21" i="5"/>
  <c r="AS21" i="5" s="1"/>
  <c r="H21" i="5"/>
  <c r="BE20" i="5"/>
  <c r="AO20" i="5"/>
  <c r="AN20" i="5"/>
  <c r="AM20" i="5"/>
  <c r="AL20" i="5"/>
  <c r="AF20" i="5"/>
  <c r="AE20" i="5"/>
  <c r="AH20" i="5" s="1"/>
  <c r="AD20" i="5"/>
  <c r="X20" i="5"/>
  <c r="T20" i="5" s="1"/>
  <c r="V20" i="5" s="1"/>
  <c r="W20" i="5"/>
  <c r="S20" i="5" s="1"/>
  <c r="M20" i="5" s="1"/>
  <c r="O20" i="5" s="1"/>
  <c r="I20" i="5"/>
  <c r="AS20" i="5" s="1"/>
  <c r="H20" i="5"/>
  <c r="BE19" i="5"/>
  <c r="AO19" i="5"/>
  <c r="AN19" i="5"/>
  <c r="AM19" i="5"/>
  <c r="AL19" i="5"/>
  <c r="AF19" i="5"/>
  <c r="AE19" i="5"/>
  <c r="AD19" i="5"/>
  <c r="X19" i="5"/>
  <c r="W19" i="5"/>
  <c r="S19" i="5" s="1"/>
  <c r="M19" i="5" s="1"/>
  <c r="O19" i="5" s="1"/>
  <c r="I19" i="5"/>
  <c r="AS19" i="5" s="1"/>
  <c r="H19" i="5"/>
  <c r="BE18" i="5"/>
  <c r="AO18" i="5"/>
  <c r="AN18" i="5"/>
  <c r="AM18" i="5"/>
  <c r="AL18" i="5"/>
  <c r="AF18" i="5"/>
  <c r="AE18" i="5"/>
  <c r="AH18" i="5" s="1"/>
  <c r="AD18" i="5"/>
  <c r="X18" i="5"/>
  <c r="T18" i="5" s="1"/>
  <c r="W18" i="5"/>
  <c r="S18" i="5" s="1"/>
  <c r="M18" i="5" s="1"/>
  <c r="O18" i="5" s="1"/>
  <c r="I18" i="5"/>
  <c r="AS18" i="5" s="1"/>
  <c r="H18" i="5"/>
  <c r="BE17" i="5"/>
  <c r="AO17" i="5"/>
  <c r="AN17" i="5"/>
  <c r="AM17" i="5"/>
  <c r="AL17" i="5"/>
  <c r="AF17" i="5"/>
  <c r="AE17" i="5"/>
  <c r="AD17" i="5"/>
  <c r="X17" i="5"/>
  <c r="T17" i="5" s="1"/>
  <c r="N17" i="5" s="1"/>
  <c r="P17" i="5" s="1"/>
  <c r="W17" i="5"/>
  <c r="S17" i="5" s="1"/>
  <c r="M17" i="5" s="1"/>
  <c r="O17" i="5" s="1"/>
  <c r="I17" i="5"/>
  <c r="AS17" i="5" s="1"/>
  <c r="H17" i="5"/>
  <c r="BE16" i="5"/>
  <c r="AO16" i="5"/>
  <c r="AN16" i="5"/>
  <c r="AM16" i="5"/>
  <c r="AL16" i="5"/>
  <c r="AF16" i="5"/>
  <c r="AE16" i="5"/>
  <c r="AD16" i="5"/>
  <c r="X16" i="5"/>
  <c r="W16" i="5"/>
  <c r="T16" i="5"/>
  <c r="N16" i="5" s="1"/>
  <c r="P16" i="5" s="1"/>
  <c r="I16" i="5"/>
  <c r="AS16" i="5" s="1"/>
  <c r="H16" i="5"/>
  <c r="AR16" i="5" s="1"/>
  <c r="BE15" i="5"/>
  <c r="AO15" i="5"/>
  <c r="AN15" i="5"/>
  <c r="AM15" i="5"/>
  <c r="AL15" i="5"/>
  <c r="AF15" i="5"/>
  <c r="AE15" i="5"/>
  <c r="AD15" i="5"/>
  <c r="X15" i="5"/>
  <c r="T15" i="5" s="1"/>
  <c r="W15" i="5"/>
  <c r="I15" i="5"/>
  <c r="AS15" i="5" s="1"/>
  <c r="H15" i="5"/>
  <c r="AR15" i="5" s="1"/>
  <c r="BE14" i="5"/>
  <c r="AO14" i="5"/>
  <c r="AN14" i="5"/>
  <c r="AM14" i="5"/>
  <c r="AL14" i="5"/>
  <c r="AF14" i="5"/>
  <c r="AE14" i="5"/>
  <c r="AD14" i="5"/>
  <c r="X14" i="5"/>
  <c r="T14" i="5" s="1"/>
  <c r="N14" i="5" s="1"/>
  <c r="P14" i="5" s="1"/>
  <c r="W14" i="5"/>
  <c r="I14" i="5"/>
  <c r="AS14" i="5" s="1"/>
  <c r="H14" i="5"/>
  <c r="AR14" i="5" s="1"/>
  <c r="BE12" i="5"/>
  <c r="AO12" i="5"/>
  <c r="AN12" i="5"/>
  <c r="AM12" i="5"/>
  <c r="AL12" i="5"/>
  <c r="AF12" i="5"/>
  <c r="AE12" i="5"/>
  <c r="AD12" i="5"/>
  <c r="X12" i="5"/>
  <c r="T12" i="5" s="1"/>
  <c r="W12" i="5"/>
  <c r="I12" i="5"/>
  <c r="AS12" i="5" s="1"/>
  <c r="H12" i="5"/>
  <c r="AR12" i="5" s="1"/>
  <c r="BE11" i="5"/>
  <c r="AO11" i="5"/>
  <c r="AN11" i="5"/>
  <c r="AM11" i="5"/>
  <c r="AL11" i="5"/>
  <c r="AF11" i="5"/>
  <c r="AE11" i="5"/>
  <c r="AD11" i="5"/>
  <c r="X11" i="5"/>
  <c r="T11" i="5" s="1"/>
  <c r="N11" i="5" s="1"/>
  <c r="P11" i="5" s="1"/>
  <c r="W11" i="5"/>
  <c r="I11" i="5"/>
  <c r="AS11" i="5" s="1"/>
  <c r="H11" i="5"/>
  <c r="AR11" i="5" s="1"/>
  <c r="BE10" i="5"/>
  <c r="AO10" i="5"/>
  <c r="AN10" i="5"/>
  <c r="AM10" i="5"/>
  <c r="AL10" i="5"/>
  <c r="AF10" i="5"/>
  <c r="AE10" i="5"/>
  <c r="AD10" i="5"/>
  <c r="X10" i="5"/>
  <c r="T10" i="5" s="1"/>
  <c r="N10" i="5" s="1"/>
  <c r="P10" i="5" s="1"/>
  <c r="W10" i="5"/>
  <c r="I10" i="5"/>
  <c r="AS10" i="5" s="1"/>
  <c r="H10" i="5"/>
  <c r="AR10" i="5" s="1"/>
  <c r="BE9" i="5"/>
  <c r="AO9" i="5"/>
  <c r="AN9" i="5"/>
  <c r="AM9" i="5"/>
  <c r="AL9" i="5"/>
  <c r="AF9" i="5"/>
  <c r="AE9" i="5"/>
  <c r="AD9" i="5"/>
  <c r="X9" i="5"/>
  <c r="T9" i="5" s="1"/>
  <c r="N9" i="5" s="1"/>
  <c r="P9" i="5" s="1"/>
  <c r="W9" i="5"/>
  <c r="I9" i="5"/>
  <c r="AS9" i="5" s="1"/>
  <c r="H9" i="5"/>
  <c r="AR9" i="5" s="1"/>
  <c r="BE8" i="5"/>
  <c r="AO8" i="5"/>
  <c r="AN8" i="5"/>
  <c r="AM8" i="5"/>
  <c r="AL8" i="5"/>
  <c r="AF8" i="5"/>
  <c r="AE8" i="5"/>
  <c r="AD8" i="5"/>
  <c r="X8" i="5"/>
  <c r="T8" i="5" s="1"/>
  <c r="N8" i="5" s="1"/>
  <c r="P8" i="5" s="1"/>
  <c r="W8" i="5"/>
  <c r="I8" i="5"/>
  <c r="AS8" i="5" s="1"/>
  <c r="H8" i="5"/>
  <c r="AR8" i="5" s="1"/>
  <c r="BE7" i="5"/>
  <c r="AO7" i="5"/>
  <c r="AN7" i="5"/>
  <c r="AM7" i="5"/>
  <c r="AL7" i="5"/>
  <c r="AF7" i="5"/>
  <c r="AE7" i="5"/>
  <c r="AD7" i="5"/>
  <c r="X7" i="5"/>
  <c r="T7" i="5" s="1"/>
  <c r="W7" i="5"/>
  <c r="Z7" i="5" s="1"/>
  <c r="I7" i="5"/>
  <c r="AS7" i="5" s="1"/>
  <c r="H7" i="5"/>
  <c r="AR7" i="5" s="1"/>
  <c r="BE6" i="5"/>
  <c r="AO6" i="5"/>
  <c r="AN6" i="5"/>
  <c r="AM6" i="5"/>
  <c r="AL6" i="5"/>
  <c r="AF6" i="5"/>
  <c r="AE6" i="5"/>
  <c r="AD6" i="5"/>
  <c r="X6" i="5"/>
  <c r="W6" i="5"/>
  <c r="N6" i="5"/>
  <c r="P6" i="5" s="1"/>
  <c r="I6" i="5"/>
  <c r="AS6" i="5" s="1"/>
  <c r="H6" i="5"/>
  <c r="BE5" i="5"/>
  <c r="AO5" i="5"/>
  <c r="AN5" i="5"/>
  <c r="AM5" i="5"/>
  <c r="AL5" i="5"/>
  <c r="AF5" i="5"/>
  <c r="AE5" i="5"/>
  <c r="AH5" i="5" s="1"/>
  <c r="AD5" i="5"/>
  <c r="X5" i="5"/>
  <c r="W5" i="5"/>
  <c r="S5" i="5" s="1"/>
  <c r="M5" i="5" s="1"/>
  <c r="O5" i="5" s="1"/>
  <c r="N5" i="5"/>
  <c r="P5" i="5" s="1"/>
  <c r="I5" i="5"/>
  <c r="H5" i="5"/>
  <c r="Z13" i="5" l="1"/>
  <c r="R13" i="5"/>
  <c r="AA52" i="5"/>
  <c r="BD52" i="5"/>
  <c r="R46" i="5"/>
  <c r="AT13" i="5"/>
  <c r="R17" i="5"/>
  <c r="Z21" i="5"/>
  <c r="AH24" i="5"/>
  <c r="R47" i="5"/>
  <c r="AP8" i="5"/>
  <c r="AQ8" i="5" s="1"/>
  <c r="K13" i="5"/>
  <c r="AW13" i="5" s="1"/>
  <c r="AX13" i="5" s="1"/>
  <c r="AH14" i="5"/>
  <c r="AP18" i="5"/>
  <c r="AQ18" i="5" s="1"/>
  <c r="Z6" i="5"/>
  <c r="Z8" i="5"/>
  <c r="BB52" i="5"/>
  <c r="AH31" i="5"/>
  <c r="AH43" i="5"/>
  <c r="P49" i="5"/>
  <c r="R5" i="5"/>
  <c r="AP11" i="5"/>
  <c r="AQ11" i="5" s="1"/>
  <c r="AH12" i="5"/>
  <c r="V22" i="5"/>
  <c r="AH23" i="5"/>
  <c r="Z35" i="5"/>
  <c r="AP45" i="5"/>
  <c r="AQ45" i="5" s="1"/>
  <c r="Z14" i="5"/>
  <c r="AP16" i="5"/>
  <c r="AQ16" i="5" s="1"/>
  <c r="AJ52" i="5"/>
  <c r="AP41" i="5"/>
  <c r="AQ41" i="5" s="1"/>
  <c r="J52" i="5"/>
  <c r="AH11" i="5"/>
  <c r="Z16" i="5"/>
  <c r="AH17" i="5"/>
  <c r="Z19" i="5"/>
  <c r="AH22" i="5"/>
  <c r="AH28" i="5"/>
  <c r="AP9" i="5"/>
  <c r="AQ9" i="5" s="1"/>
  <c r="Z15" i="5"/>
  <c r="S35" i="5"/>
  <c r="V35" i="5" s="1"/>
  <c r="K26" i="5"/>
  <c r="AW26" i="5" s="1"/>
  <c r="AX26" i="5" s="1"/>
  <c r="AT9" i="5"/>
  <c r="AP26" i="5"/>
  <c r="AQ26" i="5" s="1"/>
  <c r="AP39" i="5"/>
  <c r="AP40" i="5"/>
  <c r="AQ40" i="5" s="1"/>
  <c r="BE36" i="5"/>
  <c r="AP6" i="5"/>
  <c r="AQ6" i="5" s="1"/>
  <c r="K5" i="5"/>
  <c r="AW5" i="5" s="1"/>
  <c r="K6" i="5"/>
  <c r="AW6" i="5" s="1"/>
  <c r="AX6" i="5" s="1"/>
  <c r="Z10" i="5"/>
  <c r="AP10" i="5"/>
  <c r="AQ10" i="5" s="1"/>
  <c r="Z11" i="5"/>
  <c r="Z12" i="5"/>
  <c r="S14" i="5"/>
  <c r="V14" i="5" s="1"/>
  <c r="Z17" i="5"/>
  <c r="AP17" i="5"/>
  <c r="AQ17" i="5" s="1"/>
  <c r="AH19" i="5"/>
  <c r="Z20" i="5"/>
  <c r="AP20" i="5"/>
  <c r="AQ20" i="5" s="1"/>
  <c r="AH21" i="5"/>
  <c r="Z22" i="5"/>
  <c r="AP22" i="5"/>
  <c r="AQ22" i="5" s="1"/>
  <c r="AP24" i="5"/>
  <c r="AQ24" i="5" s="1"/>
  <c r="AH25" i="5"/>
  <c r="AH26" i="5"/>
  <c r="AH30" i="5"/>
  <c r="AI52" i="5"/>
  <c r="AN49" i="5"/>
  <c r="AP42" i="5"/>
  <c r="AQ42" i="5" s="1"/>
  <c r="AP43" i="5"/>
  <c r="AQ43" i="5" s="1"/>
  <c r="AP44" i="5"/>
  <c r="AQ44" i="5" s="1"/>
  <c r="Z46" i="5"/>
  <c r="AH46" i="5"/>
  <c r="AH7" i="5"/>
  <c r="AP7" i="5"/>
  <c r="AQ7" i="5" s="1"/>
  <c r="AH8" i="5"/>
  <c r="AH9" i="5"/>
  <c r="AT10" i="5"/>
  <c r="AP12" i="5"/>
  <c r="AQ12" i="5" s="1"/>
  <c r="AH16" i="5"/>
  <c r="Z24" i="5"/>
  <c r="AT30" i="5"/>
  <c r="AH32" i="5"/>
  <c r="AH33" i="5"/>
  <c r="AP46" i="5"/>
  <c r="AQ46" i="5" s="1"/>
  <c r="N18" i="5"/>
  <c r="P18" i="5" s="1"/>
  <c r="R18" i="5" s="1"/>
  <c r="V18" i="5"/>
  <c r="Z5" i="5"/>
  <c r="AO36" i="5"/>
  <c r="K16" i="5"/>
  <c r="AW16" i="5" s="1"/>
  <c r="AX16" i="5" s="1"/>
  <c r="V17" i="5"/>
  <c r="T19" i="5"/>
  <c r="N19" i="5" s="1"/>
  <c r="P19" i="5" s="1"/>
  <c r="R19" i="5" s="1"/>
  <c r="T21" i="5"/>
  <c r="V21" i="5" s="1"/>
  <c r="Z23" i="5"/>
  <c r="AP23" i="5"/>
  <c r="AQ23" i="5" s="1"/>
  <c r="Z25" i="5"/>
  <c r="AP25" i="5"/>
  <c r="AQ25" i="5" s="1"/>
  <c r="AP27" i="5"/>
  <c r="AQ27" i="5" s="1"/>
  <c r="X49" i="5"/>
  <c r="AL49" i="5"/>
  <c r="AH41" i="5"/>
  <c r="AH45" i="5"/>
  <c r="AL36" i="5"/>
  <c r="AS5" i="5"/>
  <c r="AH6" i="5"/>
  <c r="AT7" i="5"/>
  <c r="Z9" i="5"/>
  <c r="AH10" i="5"/>
  <c r="AT11" i="5"/>
  <c r="AP15" i="5"/>
  <c r="AQ15" i="5" s="1"/>
  <c r="S16" i="5"/>
  <c r="M16" i="5" s="1"/>
  <c r="O16" i="5" s="1"/>
  <c r="R16" i="5" s="1"/>
  <c r="Z18" i="5"/>
  <c r="N20" i="5"/>
  <c r="P20" i="5" s="1"/>
  <c r="R20" i="5" s="1"/>
  <c r="N22" i="5"/>
  <c r="P22" i="5" s="1"/>
  <c r="R22" i="5" s="1"/>
  <c r="AH27" i="5"/>
  <c r="AP28" i="5"/>
  <c r="AQ28" i="5" s="1"/>
  <c r="AH29" i="5"/>
  <c r="S30" i="5"/>
  <c r="M30" i="5" s="1"/>
  <c r="O30" i="5" s="1"/>
  <c r="R30" i="5" s="1"/>
  <c r="AP30" i="5"/>
  <c r="AQ30" i="5" s="1"/>
  <c r="Z31" i="5"/>
  <c r="AP31" i="5"/>
  <c r="AQ31" i="5" s="1"/>
  <c r="Z32" i="5"/>
  <c r="AP32" i="5"/>
  <c r="AQ32" i="5" s="1"/>
  <c r="Y52" i="5"/>
  <c r="AD49" i="5"/>
  <c r="BE49" i="5"/>
  <c r="Z41" i="5"/>
  <c r="AH42" i="5"/>
  <c r="Z45" i="5"/>
  <c r="V23" i="5"/>
  <c r="V25" i="5"/>
  <c r="AT16" i="5"/>
  <c r="AP19" i="5"/>
  <c r="AQ19" i="5" s="1"/>
  <c r="AP21" i="5"/>
  <c r="AQ21" i="5" s="1"/>
  <c r="T24" i="5"/>
  <c r="K29" i="5"/>
  <c r="AW29" i="5" s="1"/>
  <c r="AX29" i="5" s="1"/>
  <c r="K33" i="5"/>
  <c r="AW33" i="5" s="1"/>
  <c r="AX33" i="5" s="1"/>
  <c r="AP33" i="5"/>
  <c r="AQ33" i="5" s="1"/>
  <c r="AR33" i="5"/>
  <c r="AT33" i="5" s="1"/>
  <c r="AF49" i="5"/>
  <c r="AO49" i="5"/>
  <c r="AH40" i="5"/>
  <c r="Z43" i="5"/>
  <c r="AH44" i="5"/>
  <c r="V46" i="5"/>
  <c r="Z47" i="5"/>
  <c r="AT8" i="5"/>
  <c r="AT12" i="5"/>
  <c r="AR19" i="5"/>
  <c r="AT19" i="5" s="1"/>
  <c r="K19" i="5"/>
  <c r="AW19" i="5" s="1"/>
  <c r="AX19" i="5" s="1"/>
  <c r="Z27" i="5"/>
  <c r="S27" i="5"/>
  <c r="AR43" i="5"/>
  <c r="AT43" i="5" s="1"/>
  <c r="K43" i="5"/>
  <c r="AW43" i="5" s="1"/>
  <c r="AX43" i="5" s="1"/>
  <c r="K14" i="5"/>
  <c r="AW14" i="5" s="1"/>
  <c r="AX14" i="5" s="1"/>
  <c r="K15" i="5"/>
  <c r="AW15" i="5" s="1"/>
  <c r="AX15" i="5" s="1"/>
  <c r="AR20" i="5"/>
  <c r="AT20" i="5" s="1"/>
  <c r="K20" i="5"/>
  <c r="AW20" i="5" s="1"/>
  <c r="AX20" i="5" s="1"/>
  <c r="AR24" i="5"/>
  <c r="AT24" i="5" s="1"/>
  <c r="K24" i="5"/>
  <c r="AW24" i="5" s="1"/>
  <c r="AX24" i="5" s="1"/>
  <c r="Z26" i="5"/>
  <c r="S26" i="5"/>
  <c r="M26" i="5" s="1"/>
  <c r="O26" i="5" s="1"/>
  <c r="R26" i="5" s="1"/>
  <c r="N32" i="5"/>
  <c r="P32" i="5" s="1"/>
  <c r="R32" i="5" s="1"/>
  <c r="V32" i="5"/>
  <c r="AR44" i="5"/>
  <c r="AT44" i="5" s="1"/>
  <c r="K44" i="5"/>
  <c r="AW44" i="5" s="1"/>
  <c r="AX44" i="5" s="1"/>
  <c r="M21" i="5"/>
  <c r="O21" i="5" s="1"/>
  <c r="R21" i="5" s="1"/>
  <c r="M25" i="5"/>
  <c r="O25" i="5" s="1"/>
  <c r="R25" i="5" s="1"/>
  <c r="V5" i="5"/>
  <c r="AP5" i="5"/>
  <c r="H36" i="5"/>
  <c r="AE36" i="5"/>
  <c r="AM36" i="5"/>
  <c r="AR6" i="5"/>
  <c r="AT6" i="5" s="1"/>
  <c r="K7" i="5"/>
  <c r="AW7" i="5" s="1"/>
  <c r="AX7" i="5" s="1"/>
  <c r="S7" i="5"/>
  <c r="K8" i="5"/>
  <c r="AW8" i="5" s="1"/>
  <c r="AX8" i="5" s="1"/>
  <c r="S8" i="5"/>
  <c r="K9" i="5"/>
  <c r="AW9" i="5" s="1"/>
  <c r="AX9" i="5" s="1"/>
  <c r="S9" i="5"/>
  <c r="K10" i="5"/>
  <c r="AW10" i="5" s="1"/>
  <c r="AX10" i="5" s="1"/>
  <c r="S10" i="5"/>
  <c r="K11" i="5"/>
  <c r="AW11" i="5" s="1"/>
  <c r="AX11" i="5" s="1"/>
  <c r="S11" i="5"/>
  <c r="K12" i="5"/>
  <c r="AW12" i="5" s="1"/>
  <c r="AX12" i="5" s="1"/>
  <c r="S12" i="5"/>
  <c r="AP14" i="5"/>
  <c r="AQ14" i="5" s="1"/>
  <c r="AT14" i="5"/>
  <c r="AT15" i="5"/>
  <c r="AR17" i="5"/>
  <c r="AT17" i="5" s="1"/>
  <c r="K17" i="5"/>
  <c r="AW17" i="5" s="1"/>
  <c r="AX17" i="5" s="1"/>
  <c r="AR21" i="5"/>
  <c r="AT21" i="5" s="1"/>
  <c r="K21" i="5"/>
  <c r="AW21" i="5" s="1"/>
  <c r="AX21" i="5" s="1"/>
  <c r="AR25" i="5"/>
  <c r="AT25" i="5" s="1"/>
  <c r="K25" i="5"/>
  <c r="AW25" i="5" s="1"/>
  <c r="AX25" i="5" s="1"/>
  <c r="AS27" i="5"/>
  <c r="K27" i="5"/>
  <c r="AW27" i="5" s="1"/>
  <c r="AX27" i="5" s="1"/>
  <c r="AS28" i="5"/>
  <c r="AT28" i="5" s="1"/>
  <c r="K28" i="5"/>
  <c r="AW28" i="5" s="1"/>
  <c r="AX28" i="5" s="1"/>
  <c r="T29" i="5"/>
  <c r="N29" i="5" s="1"/>
  <c r="P29" i="5" s="1"/>
  <c r="Z29" i="5"/>
  <c r="AS29" i="5"/>
  <c r="AT29" i="5" s="1"/>
  <c r="BC52" i="5"/>
  <c r="AR41" i="5"/>
  <c r="AT41" i="5" s="1"/>
  <c r="K41" i="5"/>
  <c r="AW41" i="5" s="1"/>
  <c r="AX41" i="5" s="1"/>
  <c r="AR45" i="5"/>
  <c r="AT45" i="5" s="1"/>
  <c r="K45" i="5"/>
  <c r="AW45" i="5" s="1"/>
  <c r="AX45" i="5" s="1"/>
  <c r="AR23" i="5"/>
  <c r="AT23" i="5" s="1"/>
  <c r="K23" i="5"/>
  <c r="AW23" i="5" s="1"/>
  <c r="AX23" i="5" s="1"/>
  <c r="Z28" i="5"/>
  <c r="S28" i="5"/>
  <c r="V31" i="5"/>
  <c r="AD36" i="5"/>
  <c r="AD52" i="5" s="1"/>
  <c r="W36" i="5"/>
  <c r="I36" i="5"/>
  <c r="X36" i="5"/>
  <c r="AF36" i="5"/>
  <c r="AF52" i="5" s="1"/>
  <c r="AN36" i="5"/>
  <c r="AR5" i="5"/>
  <c r="S6" i="5"/>
  <c r="S15" i="5"/>
  <c r="AH15" i="5"/>
  <c r="AR18" i="5"/>
  <c r="AT18" i="5" s="1"/>
  <c r="K18" i="5"/>
  <c r="AW18" i="5" s="1"/>
  <c r="AX18" i="5" s="1"/>
  <c r="AR22" i="5"/>
  <c r="AT22" i="5" s="1"/>
  <c r="K22" i="5"/>
  <c r="AW22" i="5" s="1"/>
  <c r="AX22" i="5" s="1"/>
  <c r="Z34" i="5"/>
  <c r="S34" i="5"/>
  <c r="AR42" i="5"/>
  <c r="AT42" i="5" s="1"/>
  <c r="K42" i="5"/>
  <c r="AW42" i="5" s="1"/>
  <c r="AX42" i="5" s="1"/>
  <c r="AR46" i="5"/>
  <c r="AT46" i="5" s="1"/>
  <c r="K46" i="5"/>
  <c r="AW46" i="5" s="1"/>
  <c r="AX46" i="5" s="1"/>
  <c r="AR26" i="5"/>
  <c r="AT26" i="5" s="1"/>
  <c r="AM49" i="5"/>
  <c r="AR40" i="5"/>
  <c r="AT40" i="5" s="1"/>
  <c r="K40" i="5"/>
  <c r="AW40" i="5" s="1"/>
  <c r="AX40" i="5" s="1"/>
  <c r="M29" i="5"/>
  <c r="O29" i="5" s="1"/>
  <c r="K30" i="5"/>
  <c r="AW30" i="5" s="1"/>
  <c r="AX30" i="5" s="1"/>
  <c r="AR39" i="5"/>
  <c r="K39" i="5"/>
  <c r="AH39" i="5"/>
  <c r="AE49" i="5"/>
  <c r="AE52" i="5" s="1"/>
  <c r="Z40" i="5"/>
  <c r="S40" i="5"/>
  <c r="V48" i="5"/>
  <c r="M48" i="5"/>
  <c r="O48" i="5" s="1"/>
  <c r="R48" i="5" s="1"/>
  <c r="AP29" i="5"/>
  <c r="AQ29" i="5" s="1"/>
  <c r="AR31" i="5"/>
  <c r="AT31" i="5" s="1"/>
  <c r="K31" i="5"/>
  <c r="AW31" i="5" s="1"/>
  <c r="AX31" i="5" s="1"/>
  <c r="AR32" i="5"/>
  <c r="AT32" i="5" s="1"/>
  <c r="K32" i="5"/>
  <c r="AW32" i="5" s="1"/>
  <c r="AX32" i="5" s="1"/>
  <c r="Z33" i="5"/>
  <c r="S33" i="5"/>
  <c r="M33" i="5" s="1"/>
  <c r="O33" i="5" s="1"/>
  <c r="R33" i="5" s="1"/>
  <c r="AS39" i="5"/>
  <c r="AS49" i="5" s="1"/>
  <c r="I49" i="5"/>
  <c r="Z39" i="5"/>
  <c r="W49" i="5"/>
  <c r="S39" i="5"/>
  <c r="V47" i="5"/>
  <c r="Z48" i="5"/>
  <c r="H49" i="5"/>
  <c r="S41" i="5"/>
  <c r="S42" i="5"/>
  <c r="S43" i="5"/>
  <c r="S44" i="5"/>
  <c r="S45" i="5"/>
  <c r="T39" i="5"/>
  <c r="R29" i="5" l="1"/>
  <c r="M14" i="5"/>
  <c r="O14" i="5" s="1"/>
  <c r="R14" i="5" s="1"/>
  <c r="AP49" i="5"/>
  <c r="P36" i="5"/>
  <c r="P52" i="5" s="1"/>
  <c r="M35" i="5"/>
  <c r="O35" i="5" s="1"/>
  <c r="R35" i="5" s="1"/>
  <c r="V19" i="5"/>
  <c r="X52" i="5"/>
  <c r="AQ39" i="5"/>
  <c r="AQ49" i="5" s="1"/>
  <c r="AH36" i="5"/>
  <c r="AN52" i="5"/>
  <c r="BE52" i="5"/>
  <c r="AL52" i="5"/>
  <c r="AH49" i="5"/>
  <c r="S36" i="5"/>
  <c r="AO52" i="5"/>
  <c r="AS36" i="5"/>
  <c r="AS52" i="5" s="1"/>
  <c r="Z36" i="5"/>
  <c r="V24" i="5"/>
  <c r="N24" i="5"/>
  <c r="P24" i="5" s="1"/>
  <c r="R24" i="5" s="1"/>
  <c r="AT27" i="5"/>
  <c r="M43" i="5"/>
  <c r="O43" i="5" s="1"/>
  <c r="R43" i="5" s="1"/>
  <c r="V43" i="5"/>
  <c r="M44" i="5"/>
  <c r="O44" i="5" s="1"/>
  <c r="R44" i="5" s="1"/>
  <c r="V44" i="5"/>
  <c r="AR49" i="5"/>
  <c r="AT39" i="5"/>
  <c r="AT49" i="5" s="1"/>
  <c r="V28" i="5"/>
  <c r="M28" i="5"/>
  <c r="O28" i="5" s="1"/>
  <c r="R28" i="5" s="1"/>
  <c r="M11" i="5"/>
  <c r="O11" i="5" s="1"/>
  <c r="R11" i="5" s="1"/>
  <c r="V11" i="5"/>
  <c r="M9" i="5"/>
  <c r="O9" i="5" s="1"/>
  <c r="R9" i="5" s="1"/>
  <c r="V9" i="5"/>
  <c r="M7" i="5"/>
  <c r="O7" i="5" s="1"/>
  <c r="R7" i="5" s="1"/>
  <c r="V7" i="5"/>
  <c r="AM52" i="5"/>
  <c r="M6" i="5"/>
  <c r="O6" i="5" s="1"/>
  <c r="V6" i="5"/>
  <c r="K36" i="5"/>
  <c r="S49" i="5"/>
  <c r="M39" i="5"/>
  <c r="O39" i="5" s="1"/>
  <c r="V39" i="5"/>
  <c r="M34" i="5"/>
  <c r="O34" i="5" s="1"/>
  <c r="R34" i="5" s="1"/>
  <c r="V34" i="5"/>
  <c r="T49" i="5"/>
  <c r="N49" i="5"/>
  <c r="M42" i="5"/>
  <c r="O42" i="5" s="1"/>
  <c r="R42" i="5" s="1"/>
  <c r="V42" i="5"/>
  <c r="AR36" i="5"/>
  <c r="AT5" i="5"/>
  <c r="I52" i="5"/>
  <c r="M12" i="5"/>
  <c r="O12" i="5" s="1"/>
  <c r="R12" i="5" s="1"/>
  <c r="V12" i="5"/>
  <c r="M10" i="5"/>
  <c r="O10" i="5" s="1"/>
  <c r="R10" i="5" s="1"/>
  <c r="V10" i="5"/>
  <c r="M8" i="5"/>
  <c r="O8" i="5" s="1"/>
  <c r="R8" i="5" s="1"/>
  <c r="V8" i="5"/>
  <c r="H52" i="5"/>
  <c r="T36" i="5"/>
  <c r="M45" i="5"/>
  <c r="O45" i="5" s="1"/>
  <c r="R45" i="5" s="1"/>
  <c r="V45" i="5"/>
  <c r="M41" i="5"/>
  <c r="O41" i="5" s="1"/>
  <c r="R41" i="5" s="1"/>
  <c r="V41" i="5"/>
  <c r="Z49" i="5"/>
  <c r="M40" i="5"/>
  <c r="O40" i="5" s="1"/>
  <c r="R40" i="5" s="1"/>
  <c r="V40" i="5"/>
  <c r="K49" i="5"/>
  <c r="AW39" i="5"/>
  <c r="V29" i="5"/>
  <c r="V15" i="5"/>
  <c r="M15" i="5"/>
  <c r="O15" i="5" s="1"/>
  <c r="R15" i="5" s="1"/>
  <c r="W52" i="5"/>
  <c r="AW36" i="5"/>
  <c r="AX5" i="5"/>
  <c r="AX36" i="5" s="1"/>
  <c r="AP36" i="5"/>
  <c r="AP52" i="5" s="1"/>
  <c r="AQ5" i="5"/>
  <c r="AQ36" i="5" s="1"/>
  <c r="V27" i="5"/>
  <c r="M27" i="5"/>
  <c r="O27" i="5" s="1"/>
  <c r="R27" i="5" s="1"/>
  <c r="S52" i="5" l="1"/>
  <c r="AH52" i="5"/>
  <c r="R39" i="5"/>
  <c r="R49" i="5" s="1"/>
  <c r="O49" i="5"/>
  <c r="R6" i="5"/>
  <c r="O36" i="5"/>
  <c r="AQ52" i="5"/>
  <c r="AT36" i="5"/>
  <c r="AT52" i="5" s="1"/>
  <c r="N36" i="5"/>
  <c r="N52" i="5" s="1"/>
  <c r="AR52" i="5"/>
  <c r="V36" i="5"/>
  <c r="Z52" i="5"/>
  <c r="K52" i="5"/>
  <c r="M36" i="5"/>
  <c r="V49" i="5"/>
  <c r="AX39" i="5"/>
  <c r="AX49" i="5" s="1"/>
  <c r="AX52" i="5" s="1"/>
  <c r="AX55" i="5" s="1"/>
  <c r="AW49" i="5"/>
  <c r="AW52" i="5" s="1"/>
  <c r="T52" i="5"/>
  <c r="M49" i="5"/>
  <c r="R36" i="5"/>
  <c r="V52" i="5" l="1"/>
  <c r="O52" i="5"/>
  <c r="M52" i="5"/>
  <c r="R52" i="5"/>
</calcChain>
</file>

<file path=xl/sharedStrings.xml><?xml version="1.0" encoding="utf-8"?>
<sst xmlns="http://schemas.openxmlformats.org/spreadsheetml/2006/main" count="348" uniqueCount="159">
  <si>
    <t xml:space="preserve"> </t>
  </si>
  <si>
    <t>De Gemeente Kapelle</t>
  </si>
  <si>
    <t>Stand per 1 januari 2016 (na indexering)</t>
  </si>
  <si>
    <t>Stand per 1 januari 2016:</t>
  </si>
  <si>
    <t>Mutaties tot aan 31 december 2016</t>
  </si>
  <si>
    <t>Indexering per 1 januari 2017:</t>
  </si>
  <si>
    <t>ksrt 4480</t>
  </si>
  <si>
    <t>Adres:</t>
  </si>
  <si>
    <t>Postcode:</t>
  </si>
  <si>
    <t>No.:</t>
  </si>
  <si>
    <t>Plaats:</t>
  </si>
  <si>
    <t>Gebruik:</t>
  </si>
  <si>
    <t>Bouwaard:</t>
  </si>
  <si>
    <t>Gebouwen:</t>
  </si>
  <si>
    <t>Inventaris:</t>
  </si>
  <si>
    <t>Bijzondere Kosten:</t>
  </si>
  <si>
    <t>Totaal</t>
  </si>
  <si>
    <t>Verekening</t>
  </si>
  <si>
    <t>kpl</t>
  </si>
  <si>
    <t>ksrt</t>
  </si>
  <si>
    <t>Premie bedrag:</t>
  </si>
  <si>
    <t>Gemeentelijk Bezit:</t>
  </si>
  <si>
    <t xml:space="preserve">Noordstraat </t>
  </si>
  <si>
    <t>Biezelinge</t>
  </si>
  <si>
    <t>Torenuurwerk</t>
  </si>
  <si>
    <t>954101</t>
  </si>
  <si>
    <t xml:space="preserve">Dijkwelseweg </t>
  </si>
  <si>
    <t>1A</t>
  </si>
  <si>
    <t>Kapelle</t>
  </si>
  <si>
    <t>Milieustraat</t>
  </si>
  <si>
    <t>532350</t>
  </si>
  <si>
    <t>Werkplaats Gemeente</t>
  </si>
  <si>
    <t>11-5-2012 / 30-4-2015</t>
  </si>
  <si>
    <t>Gistellisstraat</t>
  </si>
  <si>
    <t>Schuilplaats herten</t>
  </si>
  <si>
    <t>956000</t>
  </si>
  <si>
    <t>Fruitteeltmuseum + Dicwale</t>
  </si>
  <si>
    <t>542520</t>
  </si>
  <si>
    <t>Kerkplein</t>
  </si>
  <si>
    <t>Kerktoren</t>
  </si>
  <si>
    <t>Mauritsstraat</t>
  </si>
  <si>
    <t>Brandweerkazerne</t>
  </si>
  <si>
    <t>912001</t>
  </si>
  <si>
    <t xml:space="preserve">Vroonlandseweg </t>
  </si>
  <si>
    <t>Sportgebouw Molenvate</t>
  </si>
  <si>
    <t>542500</t>
  </si>
  <si>
    <t>953006</t>
  </si>
  <si>
    <t>Kantine Groene Woud</t>
  </si>
  <si>
    <t>Jongerencentrum Trinnety</t>
  </si>
  <si>
    <t>963004</t>
  </si>
  <si>
    <t>Nieuwe Kerkplein</t>
  </si>
  <si>
    <t>Schore</t>
  </si>
  <si>
    <t>17-2-2006 / 30-4-2015</t>
  </si>
  <si>
    <t>Bonzijweg</t>
  </si>
  <si>
    <t>Wemeldinge</t>
  </si>
  <si>
    <t>Kleedgebouw</t>
  </si>
  <si>
    <t>953102</t>
  </si>
  <si>
    <t>Kerkweg</t>
  </si>
  <si>
    <t>Nrd. Achterweg</t>
  </si>
  <si>
    <t>Brandweergarage</t>
  </si>
  <si>
    <t>912002</t>
  </si>
  <si>
    <t>Sluizencomplex</t>
  </si>
  <si>
    <t>Peilhuisje</t>
  </si>
  <si>
    <t>956005</t>
  </si>
  <si>
    <t>W. Zandweg</t>
  </si>
  <si>
    <t>Schuur + bergingsplaats begraafplaats</t>
  </si>
  <si>
    <t>972400</t>
  </si>
  <si>
    <t>Praathuisje</t>
  </si>
  <si>
    <t>956007</t>
  </si>
  <si>
    <t>Dorpsplein</t>
  </si>
  <si>
    <t>Dorpshuis "de Wemel"</t>
  </si>
  <si>
    <t>963000</t>
  </si>
  <si>
    <t>Dorpshuis</t>
  </si>
  <si>
    <t>Kromomme</t>
  </si>
  <si>
    <t>Mortuarium</t>
  </si>
  <si>
    <t>Gemeentehuis</t>
  </si>
  <si>
    <t>552060</t>
  </si>
  <si>
    <t>Gemeentehuis = incl zonnepanelen 2013</t>
  </si>
  <si>
    <t>981001</t>
  </si>
  <si>
    <t>Zit niet in  taxatie 2012 gebouwen. Inv € 30.000.</t>
  </si>
  <si>
    <t>C.D. Vereekestraat</t>
  </si>
  <si>
    <t>De Vroone</t>
  </si>
  <si>
    <t>Dorpshuis/ Gymzaal</t>
  </si>
  <si>
    <t>Schuur begraafplaats</t>
  </si>
  <si>
    <t>Bijgebouw Aeolus</t>
  </si>
  <si>
    <t>Krommomme</t>
  </si>
  <si>
    <t>Gymnastieklokaal</t>
  </si>
  <si>
    <t>542600</t>
  </si>
  <si>
    <t>Oostelijke Kanaalweg</t>
  </si>
  <si>
    <t>aangekocht in november, voorlopige dekking</t>
  </si>
  <si>
    <t>Woning: aangekocht per 1-6-2015 (verhuur aan particulier).</t>
  </si>
  <si>
    <t>Scholen Primair en Voortgezet Onderwijs:</t>
  </si>
  <si>
    <t>Noordstraat</t>
  </si>
  <si>
    <t>Giezelinge</t>
  </si>
  <si>
    <t>OBS de Linge</t>
  </si>
  <si>
    <t xml:space="preserve">Coxstraat </t>
  </si>
  <si>
    <t>Eben Haezerschool</t>
  </si>
  <si>
    <t>Juliana van Stolbergschool</t>
  </si>
  <si>
    <t>V.d. Biltlaan</t>
  </si>
  <si>
    <t>19A</t>
  </si>
  <si>
    <t>BSO 't Honk</t>
  </si>
  <si>
    <t>19A + 34</t>
  </si>
  <si>
    <t>Dependance 't Honk</t>
  </si>
  <si>
    <t>Boomweidelaan</t>
  </si>
  <si>
    <t>BSO De Tunnel</t>
  </si>
  <si>
    <t>Bierweg</t>
  </si>
  <si>
    <t>BSO De Hoeksteen</t>
  </si>
  <si>
    <t>Spoorlaan</t>
  </si>
  <si>
    <t>OBS Wemeldinge</t>
  </si>
  <si>
    <t>Eindtotaal:</t>
  </si>
  <si>
    <t>Instructies voor Mutaties</t>
  </si>
  <si>
    <t>Algemeen:</t>
  </si>
  <si>
    <t>In deze spreadsheet zijn alleen die kolomen zichtbaar gemaakt die voor u voor het bijwerken van belang zijn.</t>
  </si>
  <si>
    <t>De niet zichtbare kolommen zijn verborgen, omdat zich daarin rekenformules bevinden die niet mogen worden overschreven of gewist.</t>
  </si>
  <si>
    <t>De wijzigingen van de verzekerde waarden dienen handmatig uitsluitend en alleen in de kolommen L t/m N te worden aangebracht.</t>
  </si>
  <si>
    <t>Dat wordt dan uiteindelijk de stand per 31 december 2011.</t>
  </si>
  <si>
    <t>Wijzigingen van bedragen op bestaande objecten:</t>
  </si>
  <si>
    <t>Het reeds vermelde bedrag in de desbetreffende regel van kolom L t/m N waarnodig met het nieuwe bedrag overschrijven. (Alleen het getal invoeren)</t>
  </si>
  <si>
    <t>Afvoering van bestaande objecten:</t>
  </si>
  <si>
    <t>Het reeds vermelde bedrag in de desbetreffende regel van kolom L t/m N waar van toepassing SVP met het getal 0 overschrijven.</t>
  </si>
  <si>
    <t>Let op: Ofschoon het object moet worden afgevoerd dient de regel zelf nog te blijven staan.</t>
  </si>
  <si>
    <t>Derhalve zoals vermeld alleen het verzekerde bedrag op 0 stallen. Meer niet! De regel zelf laten staan!</t>
  </si>
  <si>
    <t>Op voering van nieuwe objecten:</t>
  </si>
  <si>
    <t>Onder bijna iedere sectie zijn een aantal regels aangemaakt die met "Nieuwe Objecten"begint.</t>
  </si>
  <si>
    <t>Neem zo'n regel. Vul de textuele omschrijvingen in in de kolommen A t/m F</t>
  </si>
  <si>
    <t>En vul dan in die regel de verzekerde waarden in in de kolommen L t/m N waar nodig.</t>
  </si>
  <si>
    <t>Alle niet genoemde verborgen kolommen worden vanzelf op de achtergrond aangepast.</t>
  </si>
  <si>
    <t>Verzekerde sommen 2016</t>
  </si>
  <si>
    <t>Brede School MFA 't Saamdeel</t>
  </si>
  <si>
    <t>Tijdelijk leegstaand</t>
  </si>
  <si>
    <t xml:space="preserve">Westelijke kanaalweg </t>
  </si>
  <si>
    <r>
      <t>Verzekerde sommen 2017 (ge</t>
    </r>
    <r>
      <rPr>
        <b/>
        <sz val="10"/>
        <color theme="0" tint="-0.249977111117893"/>
        <rFont val="Calibri"/>
        <family val="2"/>
      </rPr>
      <t>ï</t>
    </r>
    <r>
      <rPr>
        <b/>
        <i/>
        <sz val="10"/>
        <color theme="0" tint="-0.249977111117893"/>
        <rFont val="Univers (W1)"/>
      </rPr>
      <t xml:space="preserve">ndexeerd) </t>
    </r>
  </si>
  <si>
    <t>Schmidtweg 1a, Fruithof 1 en Dijkveldseweg 1D</t>
  </si>
  <si>
    <t>49D</t>
  </si>
  <si>
    <t>Molenstraat</t>
  </si>
  <si>
    <t>Nieuwendijk</t>
  </si>
  <si>
    <t>Molen De Hoop</t>
  </si>
  <si>
    <t>15+15A</t>
  </si>
  <si>
    <t>Molen Aelus</t>
  </si>
  <si>
    <t>Taxatie Gebouwen:</t>
  </si>
  <si>
    <t>Taxatie Inventaris:</t>
  </si>
  <si>
    <t>04-09-2018. 2018.07.0678.000-I</t>
  </si>
  <si>
    <t>04-09-2018. 2018.07.0678.000-O</t>
  </si>
  <si>
    <t>49C</t>
  </si>
  <si>
    <t>BSO Moolhoek MFA</t>
  </si>
  <si>
    <t xml:space="preserve">Verzekerde sommen 2019 (na index) </t>
  </si>
  <si>
    <t xml:space="preserve">Verzekerde sommen 2018 (na taxatie en verwerken adc) </t>
  </si>
  <si>
    <t xml:space="preserve">Verzekerde sommen 2020 (na index) </t>
  </si>
  <si>
    <t>21-10-2021. 2021.11.0678.001-I</t>
  </si>
  <si>
    <t>Verzekerde sommen 2022 (incl. ndex)</t>
  </si>
  <si>
    <t>Verzekerde sommen 2022 (incl. index)</t>
  </si>
  <si>
    <t>Specificatie behorende bij polisaanhangsel 3, polisnummer 639864406</t>
  </si>
  <si>
    <t>Sportcomplex de Bloessem</t>
  </si>
  <si>
    <t>BMI en IMI aanwezig?</t>
  </si>
  <si>
    <t>PV installatie</t>
  </si>
  <si>
    <t>Ja, Ja</t>
  </si>
  <si>
    <t>Ja, onbekend</t>
  </si>
  <si>
    <t>medio sept/okt 2022 / nieuwbouw</t>
  </si>
  <si>
    <t>Ja, 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</si>
</sst>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.00_-;_-* #,##0.00\-;_-* &quot;-&quot;??_-;_-@_-"/>
    <numFmt numFmtId="165" formatCode="d/mmm/yyyy"/>
    <numFmt numFmtId="166" formatCode="0.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Univers (W1)"/>
      <family val="2"/>
    </font>
    <font>
      <b/>
      <i/>
      <sz val="14"/>
      <name val="Univers (W1)"/>
    </font>
    <font>
      <sz val="14"/>
      <name val="Univers (W1)"/>
    </font>
    <font>
      <b/>
      <i/>
      <sz val="12"/>
      <name val="Univers (W1)"/>
    </font>
    <font>
      <b/>
      <i/>
      <sz val="8"/>
      <name val="Univers (W1)"/>
    </font>
    <font>
      <b/>
      <sz val="8"/>
      <name val="Univers (W1)"/>
    </font>
    <font>
      <b/>
      <i/>
      <sz val="8"/>
      <name val="Univers (W1)"/>
      <family val="2"/>
    </font>
    <font>
      <sz val="8"/>
      <name val="Arial"/>
      <family val="2"/>
    </font>
    <font>
      <sz val="8"/>
      <name val="Univers (W1)"/>
    </font>
    <font>
      <b/>
      <i/>
      <sz val="9"/>
      <name val="Univers (W1)"/>
      <family val="2"/>
    </font>
    <font>
      <sz val="9"/>
      <name val="Univers (W1)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i/>
      <sz val="10"/>
      <name val="Univers (W1)"/>
    </font>
    <font>
      <b/>
      <i/>
      <sz val="10"/>
      <color theme="0" tint="-0.34998626667073579"/>
      <name val="Univers (W1)"/>
    </font>
    <font>
      <b/>
      <i/>
      <sz val="12"/>
      <color theme="0" tint="-0.34998626667073579"/>
      <name val="Univers (W1)"/>
    </font>
    <font>
      <b/>
      <i/>
      <sz val="8"/>
      <color theme="0" tint="-0.34998626667073579"/>
      <name val="Univers (W1)"/>
    </font>
    <font>
      <sz val="8"/>
      <color theme="0" tint="-0.34998626667073579"/>
      <name val="Univers (W1)"/>
    </font>
    <font>
      <b/>
      <i/>
      <sz val="9"/>
      <color theme="0" tint="-0.34998626667073579"/>
      <name val="Univers (W1)"/>
    </font>
    <font>
      <b/>
      <i/>
      <sz val="10"/>
      <color theme="0" tint="-0.249977111117893"/>
      <name val="Univers (W1)"/>
    </font>
    <font>
      <b/>
      <sz val="10"/>
      <color theme="0" tint="-0.249977111117893"/>
      <name val="Calibri"/>
      <family val="2"/>
    </font>
    <font>
      <b/>
      <i/>
      <sz val="12"/>
      <color theme="0" tint="-0.249977111117893"/>
      <name val="Univers (W1)"/>
    </font>
    <font>
      <b/>
      <i/>
      <sz val="8"/>
      <color theme="0" tint="-0.249977111117893"/>
      <name val="Univers (W1)"/>
    </font>
    <font>
      <sz val="8"/>
      <color theme="0" tint="-0.249977111117893"/>
      <name val="Univers (W1)"/>
      <family val="2"/>
    </font>
    <font>
      <sz val="8"/>
      <color theme="0" tint="-0.249977111117893"/>
      <name val="Univers (W1)"/>
    </font>
    <font>
      <b/>
      <i/>
      <sz val="9"/>
      <color theme="0" tint="-0.249977111117893"/>
      <name val="Univers (W1)"/>
      <family val="2"/>
    </font>
  </fonts>
  <fills count="10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6">
    <xf numFmtId="0" fontId="0" fillId="0" borderId="0" xfId="0"/>
    <xf numFmtId="2" fontId="5" fillId="2" borderId="0" xfId="1" applyNumberFormat="1" applyFont="1" applyFill="1" applyAlignment="1">
      <alignment vertical="top"/>
    </xf>
    <xf numFmtId="2" fontId="5" fillId="2" borderId="0" xfId="0" applyNumberFormat="1" applyFont="1" applyFill="1" applyBorder="1" applyAlignment="1">
      <alignment vertical="top" wrapText="1"/>
    </xf>
    <xf numFmtId="2" fontId="5" fillId="2" borderId="0" xfId="1" applyNumberFormat="1" applyFont="1" applyFill="1" applyBorder="1" applyAlignment="1">
      <alignment vertical="top"/>
    </xf>
    <xf numFmtId="2" fontId="5" fillId="0" borderId="0" xfId="1" applyNumberFormat="1" applyFont="1" applyAlignment="1">
      <alignment vertical="top"/>
    </xf>
    <xf numFmtId="2" fontId="5" fillId="0" borderId="0" xfId="1" applyNumberFormat="1" applyFont="1" applyBorder="1" applyAlignment="1">
      <alignment vertical="top"/>
    </xf>
    <xf numFmtId="1" fontId="3" fillId="3" borderId="2" xfId="1" applyNumberFormat="1" applyFont="1" applyFill="1" applyBorder="1" applyAlignment="1">
      <alignment vertical="top" wrapText="1"/>
    </xf>
    <xf numFmtId="43" fontId="3" fillId="3" borderId="2" xfId="1" applyFont="1" applyFill="1" applyBorder="1" applyAlignment="1">
      <alignment vertical="top"/>
    </xf>
    <xf numFmtId="43" fontId="8" fillId="0" borderId="0" xfId="1" applyFont="1" applyBorder="1" applyAlignment="1">
      <alignment vertical="top"/>
    </xf>
    <xf numFmtId="43" fontId="3" fillId="0" borderId="0" xfId="1" applyFont="1" applyBorder="1" applyAlignment="1">
      <alignment vertical="top"/>
    </xf>
    <xf numFmtId="43" fontId="3" fillId="3" borderId="3" xfId="1" applyFont="1" applyFill="1" applyBorder="1" applyAlignment="1">
      <alignment vertical="top"/>
    </xf>
    <xf numFmtId="2" fontId="7" fillId="2" borderId="6" xfId="1" applyNumberFormat="1" applyFont="1" applyFill="1" applyBorder="1" applyAlignment="1">
      <alignment vertical="top" wrapText="1"/>
    </xf>
    <xf numFmtId="2" fontId="7" fillId="0" borderId="4" xfId="1" applyNumberFormat="1" applyFont="1" applyFill="1" applyBorder="1" applyAlignment="1">
      <alignment vertical="top" wrapText="1"/>
    </xf>
    <xf numFmtId="2" fontId="7" fillId="0" borderId="6" xfId="1" applyNumberFormat="1" applyFont="1" applyFill="1" applyBorder="1" applyAlignment="1">
      <alignment vertical="top" wrapText="1"/>
    </xf>
    <xf numFmtId="2" fontId="7" fillId="0" borderId="6" xfId="1" applyNumberFormat="1" applyFont="1" applyFill="1" applyBorder="1" applyAlignment="1">
      <alignment horizontal="left" vertical="top" wrapText="1"/>
    </xf>
    <xf numFmtId="2" fontId="7" fillId="0" borderId="8" xfId="1" applyNumberFormat="1" applyFont="1" applyFill="1" applyBorder="1" applyAlignment="1">
      <alignment vertical="top" wrapText="1"/>
    </xf>
    <xf numFmtId="2" fontId="8" fillId="0" borderId="0" xfId="1" applyNumberFormat="1" applyFont="1" applyBorder="1" applyAlignment="1">
      <alignment vertical="top" wrapText="1"/>
    </xf>
    <xf numFmtId="2" fontId="3" fillId="0" borderId="0" xfId="1" applyNumberFormat="1" applyFont="1" applyBorder="1" applyAlignment="1">
      <alignment vertical="top" wrapText="1"/>
    </xf>
    <xf numFmtId="2" fontId="7" fillId="2" borderId="8" xfId="1" applyNumberFormat="1" applyFont="1" applyFill="1" applyBorder="1" applyAlignment="1">
      <alignment vertical="top" wrapText="1"/>
    </xf>
    <xf numFmtId="166" fontId="7" fillId="2" borderId="7" xfId="1" applyNumberFormat="1" applyFont="1" applyFill="1" applyBorder="1" applyAlignment="1">
      <alignment vertical="top" wrapText="1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right" vertical="top"/>
    </xf>
    <xf numFmtId="0" fontId="3" fillId="0" borderId="11" xfId="0" applyFont="1" applyBorder="1" applyAlignment="1">
      <alignment vertical="top"/>
    </xf>
    <xf numFmtId="4" fontId="3" fillId="0" borderId="11" xfId="0" applyNumberFormat="1" applyFont="1" applyBorder="1" applyAlignment="1">
      <alignment vertical="top" wrapText="1"/>
    </xf>
    <xf numFmtId="165" fontId="3" fillId="0" borderId="12" xfId="0" applyNumberFormat="1" applyFont="1" applyBorder="1" applyAlignment="1">
      <alignment horizontal="center" vertical="top" wrapText="1"/>
    </xf>
    <xf numFmtId="165" fontId="3" fillId="0" borderId="13" xfId="0" applyNumberFormat="1" applyFont="1" applyBorder="1" applyAlignment="1">
      <alignment horizontal="center" vertical="top" wrapText="1"/>
    </xf>
    <xf numFmtId="0" fontId="3" fillId="0" borderId="9" xfId="0" applyFont="1" applyBorder="1" applyAlignment="1">
      <alignment vertical="top"/>
    </xf>
    <xf numFmtId="43" fontId="3" fillId="0" borderId="11" xfId="1" applyFont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9" xfId="0" applyFont="1" applyFill="1" applyBorder="1" applyAlignment="1">
      <alignment vertical="top"/>
    </xf>
    <xf numFmtId="43" fontId="3" fillId="0" borderId="11" xfId="1" applyFont="1" applyFill="1" applyBorder="1" applyAlignment="1">
      <alignment vertical="top"/>
    </xf>
    <xf numFmtId="43" fontId="3" fillId="0" borderId="13" xfId="1" applyFont="1" applyFill="1" applyBorder="1" applyAlignment="1">
      <alignment vertical="top"/>
    </xf>
    <xf numFmtId="43" fontId="3" fillId="0" borderId="9" xfId="1" applyFont="1" applyFill="1" applyBorder="1" applyAlignment="1">
      <alignment vertical="top"/>
    </xf>
    <xf numFmtId="0" fontId="3" fillId="0" borderId="13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12" xfId="0" applyFont="1" applyFill="1" applyBorder="1" applyAlignment="1">
      <alignment vertical="top"/>
    </xf>
    <xf numFmtId="1" fontId="10" fillId="0" borderId="9" xfId="0" applyNumberFormat="1" applyFont="1" applyBorder="1" applyAlignment="1" applyProtection="1">
      <alignment horizontal="left" vertical="top"/>
      <protection locked="0"/>
    </xf>
    <xf numFmtId="1" fontId="10" fillId="0" borderId="10" xfId="0" applyNumberFormat="1" applyFont="1" applyBorder="1" applyAlignment="1" applyProtection="1">
      <alignment horizontal="left" vertical="top"/>
      <protection locked="0"/>
    </xf>
    <xf numFmtId="1" fontId="10" fillId="0" borderId="11" xfId="0" applyNumberFormat="1" applyFont="1" applyBorder="1" applyAlignment="1" applyProtection="1">
      <alignment horizontal="right" vertical="top"/>
      <protection locked="0"/>
    </xf>
    <xf numFmtId="0" fontId="10" fillId="0" borderId="11" xfId="0" applyFont="1" applyBorder="1" applyAlignment="1" applyProtection="1">
      <alignment vertical="top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165" fontId="10" fillId="0" borderId="12" xfId="0" applyNumberFormat="1" applyFont="1" applyBorder="1" applyAlignment="1" applyProtection="1">
      <alignment horizontal="center" vertical="top" wrapText="1"/>
      <protection locked="0"/>
    </xf>
    <xf numFmtId="165" fontId="10" fillId="0" borderId="13" xfId="0" applyNumberFormat="1" applyFont="1" applyBorder="1" applyAlignment="1" applyProtection="1">
      <alignment horizontal="center" vertical="top" wrapText="1"/>
      <protection locked="0"/>
    </xf>
    <xf numFmtId="43" fontId="11" fillId="0" borderId="9" xfId="1" applyFont="1" applyBorder="1" applyAlignment="1" applyProtection="1">
      <alignment vertical="top"/>
      <protection locked="0"/>
    </xf>
    <xf numFmtId="43" fontId="11" fillId="0" borderId="11" xfId="1" applyFont="1" applyBorder="1" applyAlignment="1" applyProtection="1">
      <alignment vertical="top"/>
      <protection locked="0"/>
    </xf>
    <xf numFmtId="43" fontId="3" fillId="0" borderId="11" xfId="1" applyFont="1" applyFill="1" applyBorder="1" applyAlignment="1" applyProtection="1">
      <alignment vertical="top"/>
      <protection locked="0"/>
    </xf>
    <xf numFmtId="43" fontId="3" fillId="0" borderId="13" xfId="1" applyFont="1" applyFill="1" applyBorder="1" applyAlignment="1" applyProtection="1">
      <alignment vertical="top"/>
    </xf>
    <xf numFmtId="43" fontId="11" fillId="0" borderId="9" xfId="1" applyFont="1" applyFill="1" applyBorder="1" applyAlignment="1" applyProtection="1">
      <alignment vertical="top"/>
    </xf>
    <xf numFmtId="43" fontId="11" fillId="0" borderId="11" xfId="1" applyFont="1" applyFill="1" applyBorder="1" applyAlignment="1" applyProtection="1">
      <alignment vertical="top"/>
    </xf>
    <xf numFmtId="43" fontId="11" fillId="0" borderId="11" xfId="1" applyFont="1" applyBorder="1" applyAlignment="1" applyProtection="1">
      <alignment vertical="top"/>
    </xf>
    <xf numFmtId="43" fontId="3" fillId="0" borderId="9" xfId="1" applyFont="1" applyFill="1" applyBorder="1" applyAlignment="1" applyProtection="1">
      <alignment vertical="top"/>
    </xf>
    <xf numFmtId="43" fontId="3" fillId="0" borderId="11" xfId="1" applyFont="1" applyFill="1" applyBorder="1" applyAlignment="1" applyProtection="1">
      <alignment vertical="top"/>
    </xf>
    <xf numFmtId="165" fontId="10" fillId="0" borderId="14" xfId="0" quotePrefix="1" applyNumberFormat="1" applyFont="1" applyBorder="1" applyAlignment="1" applyProtection="1">
      <alignment horizontal="center" vertical="top" wrapText="1"/>
    </xf>
    <xf numFmtId="0" fontId="3" fillId="0" borderId="0" xfId="0" applyFont="1" applyBorder="1" applyAlignment="1" applyProtection="1">
      <alignment vertical="top"/>
    </xf>
    <xf numFmtId="43" fontId="3" fillId="0" borderId="12" xfId="1" applyFont="1" applyFill="1" applyBorder="1" applyAlignment="1" applyProtection="1">
      <alignment vertical="top"/>
    </xf>
    <xf numFmtId="0" fontId="10" fillId="0" borderId="11" xfId="0" applyFont="1" applyBorder="1" applyAlignment="1" applyProtection="1">
      <alignment vertical="top" wrapText="1"/>
      <protection locked="0"/>
    </xf>
    <xf numFmtId="1" fontId="10" fillId="0" borderId="9" xfId="0" applyNumberFormat="1" applyFont="1" applyFill="1" applyBorder="1" applyAlignment="1" applyProtection="1">
      <alignment horizontal="left" vertical="top"/>
      <protection locked="0"/>
    </xf>
    <xf numFmtId="1" fontId="10" fillId="0" borderId="10" xfId="0" applyNumberFormat="1" applyFont="1" applyFill="1" applyBorder="1" applyAlignment="1" applyProtection="1">
      <alignment horizontal="left" vertical="top"/>
      <protection locked="0"/>
    </xf>
    <xf numFmtId="1" fontId="10" fillId="0" borderId="11" xfId="0" applyNumberFormat="1" applyFont="1" applyFill="1" applyBorder="1" applyAlignment="1" applyProtection="1">
      <alignment horizontal="right" vertical="top"/>
      <protection locked="0"/>
    </xf>
    <xf numFmtId="0" fontId="10" fillId="0" borderId="11" xfId="0" applyFont="1" applyFill="1" applyBorder="1" applyAlignment="1" applyProtection="1">
      <alignment vertical="top"/>
      <protection locked="0"/>
    </xf>
    <xf numFmtId="0" fontId="10" fillId="0" borderId="11" xfId="0" applyFont="1" applyFill="1" applyBorder="1" applyAlignment="1" applyProtection="1">
      <alignment vertical="top" wrapText="1"/>
      <protection locked="0"/>
    </xf>
    <xf numFmtId="165" fontId="10" fillId="0" borderId="12" xfId="0" applyNumberFormat="1" applyFont="1" applyFill="1" applyBorder="1" applyAlignment="1" applyProtection="1">
      <alignment horizontal="center" vertical="top" wrapText="1"/>
      <protection locked="0"/>
    </xf>
    <xf numFmtId="43" fontId="11" fillId="0" borderId="11" xfId="1" applyFont="1" applyFill="1" applyBorder="1" applyAlignment="1" applyProtection="1">
      <alignment vertical="top"/>
      <protection locked="0"/>
    </xf>
    <xf numFmtId="43" fontId="7" fillId="0" borderId="15" xfId="1" applyFont="1" applyBorder="1" applyAlignment="1">
      <alignment horizontal="left" vertical="top"/>
    </xf>
    <xf numFmtId="43" fontId="7" fillId="0" borderId="16" xfId="1" applyFont="1" applyBorder="1" applyAlignment="1">
      <alignment horizontal="left" vertical="top"/>
    </xf>
    <xf numFmtId="43" fontId="7" fillId="0" borderId="17" xfId="1" applyFont="1" applyBorder="1" applyAlignment="1">
      <alignment horizontal="right" vertical="top"/>
    </xf>
    <xf numFmtId="43" fontId="7" fillId="0" borderId="17" xfId="1" applyFont="1" applyBorder="1" applyAlignment="1">
      <alignment vertical="top"/>
    </xf>
    <xf numFmtId="43" fontId="7" fillId="0" borderId="17" xfId="1" applyFont="1" applyBorder="1" applyAlignment="1">
      <alignment vertical="top" wrapText="1"/>
    </xf>
    <xf numFmtId="165" fontId="7" fillId="0" borderId="18" xfId="1" applyNumberFormat="1" applyFont="1" applyBorder="1" applyAlignment="1">
      <alignment horizontal="center" vertical="top" wrapText="1"/>
    </xf>
    <xf numFmtId="165" fontId="7" fillId="0" borderId="19" xfId="1" applyNumberFormat="1" applyFont="1" applyBorder="1" applyAlignment="1">
      <alignment horizontal="center" vertical="top" wrapText="1"/>
    </xf>
    <xf numFmtId="43" fontId="7" fillId="0" borderId="15" xfId="1" applyFont="1" applyBorder="1" applyAlignment="1">
      <alignment vertical="top"/>
    </xf>
    <xf numFmtId="43" fontId="7" fillId="0" borderId="17" xfId="1" applyFont="1" applyFill="1" applyBorder="1" applyAlignment="1">
      <alignment vertical="top"/>
    </xf>
    <xf numFmtId="43" fontId="7" fillId="0" borderId="19" xfId="1" applyFont="1" applyFill="1" applyBorder="1" applyAlignment="1" applyProtection="1">
      <alignment vertical="top"/>
    </xf>
    <xf numFmtId="43" fontId="7" fillId="0" borderId="15" xfId="1" applyFont="1" applyFill="1" applyBorder="1" applyAlignment="1" applyProtection="1">
      <alignment vertical="top"/>
    </xf>
    <xf numFmtId="43" fontId="7" fillId="0" borderId="17" xfId="1" applyFont="1" applyFill="1" applyBorder="1" applyAlignment="1" applyProtection="1">
      <alignment vertical="top"/>
    </xf>
    <xf numFmtId="43" fontId="7" fillId="0" borderId="17" xfId="1" applyFont="1" applyBorder="1" applyAlignment="1" applyProtection="1">
      <alignment vertical="top"/>
    </xf>
    <xf numFmtId="43" fontId="7" fillId="0" borderId="21" xfId="1" applyFont="1" applyBorder="1" applyAlignment="1">
      <alignment horizontal="left" vertical="top"/>
    </xf>
    <xf numFmtId="43" fontId="7" fillId="0" borderId="22" xfId="1" applyFont="1" applyBorder="1" applyAlignment="1">
      <alignment horizontal="left" vertical="top"/>
    </xf>
    <xf numFmtId="43" fontId="7" fillId="0" borderId="11" xfId="1" applyFont="1" applyBorder="1" applyAlignment="1">
      <alignment horizontal="right" vertical="top"/>
    </xf>
    <xf numFmtId="43" fontId="7" fillId="0" borderId="11" xfId="1" applyFont="1" applyBorder="1" applyAlignment="1">
      <alignment vertical="top"/>
    </xf>
    <xf numFmtId="43" fontId="7" fillId="0" borderId="11" xfId="1" applyFont="1" applyBorder="1" applyAlignment="1">
      <alignment vertical="top" wrapText="1"/>
    </xf>
    <xf numFmtId="165" fontId="7" fillId="0" borderId="12" xfId="1" applyNumberFormat="1" applyFont="1" applyBorder="1" applyAlignment="1">
      <alignment horizontal="center" vertical="top" wrapText="1"/>
    </xf>
    <xf numFmtId="165" fontId="7" fillId="0" borderId="13" xfId="1" applyNumberFormat="1" applyFont="1" applyBorder="1" applyAlignment="1">
      <alignment horizontal="center" vertical="top" wrapText="1"/>
    </xf>
    <xf numFmtId="43" fontId="7" fillId="0" borderId="9" xfId="1" applyFont="1" applyBorder="1" applyAlignment="1">
      <alignment vertical="top"/>
    </xf>
    <xf numFmtId="43" fontId="7" fillId="0" borderId="11" xfId="1" applyFont="1" applyFill="1" applyBorder="1" applyAlignment="1">
      <alignment vertical="top"/>
    </xf>
    <xf numFmtId="43" fontId="7" fillId="0" borderId="13" xfId="1" applyFont="1" applyFill="1" applyBorder="1" applyAlignment="1" applyProtection="1">
      <alignment vertical="top"/>
    </xf>
    <xf numFmtId="43" fontId="7" fillId="0" borderId="9" xfId="1" applyFont="1" applyFill="1" applyBorder="1" applyAlignment="1" applyProtection="1">
      <alignment vertical="top"/>
    </xf>
    <xf numFmtId="43" fontId="7" fillId="0" borderId="11" xfId="1" applyFont="1" applyFill="1" applyBorder="1" applyAlignment="1" applyProtection="1">
      <alignment vertical="top"/>
    </xf>
    <xf numFmtId="43" fontId="7" fillId="0" borderId="11" xfId="1" applyFont="1" applyBorder="1" applyAlignment="1" applyProtection="1">
      <alignment vertical="top"/>
    </xf>
    <xf numFmtId="43" fontId="7" fillId="0" borderId="12" xfId="1" applyFont="1" applyFill="1" applyBorder="1" applyAlignment="1" applyProtection="1">
      <alignment vertical="top"/>
    </xf>
    <xf numFmtId="0" fontId="7" fillId="0" borderId="21" xfId="0" applyFont="1" applyBorder="1" applyAlignment="1" applyProtection="1">
      <alignment horizontal="left" vertical="top"/>
      <protection locked="0"/>
    </xf>
    <xf numFmtId="0" fontId="7" fillId="0" borderId="11" xfId="0" applyFont="1" applyBorder="1" applyAlignment="1" applyProtection="1">
      <alignment horizontal="left" vertical="top"/>
      <protection locked="0"/>
    </xf>
    <xf numFmtId="0" fontId="7" fillId="0" borderId="11" xfId="0" applyFont="1" applyBorder="1" applyAlignment="1" applyProtection="1">
      <alignment horizontal="right"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4" fontId="3" fillId="0" borderId="11" xfId="0" applyNumberFormat="1" applyFont="1" applyBorder="1" applyAlignment="1" applyProtection="1">
      <alignment vertical="top" wrapText="1"/>
      <protection locked="0"/>
    </xf>
    <xf numFmtId="165" fontId="3" fillId="0" borderId="12" xfId="0" applyNumberFormat="1" applyFont="1" applyBorder="1" applyAlignment="1" applyProtection="1">
      <alignment horizontal="center" vertical="top" wrapText="1"/>
      <protection locked="0"/>
    </xf>
    <xf numFmtId="165" fontId="3" fillId="0" borderId="13" xfId="0" applyNumberFormat="1" applyFont="1" applyBorder="1" applyAlignment="1" applyProtection="1">
      <alignment horizontal="center" vertical="top" wrapText="1"/>
      <protection locked="0"/>
    </xf>
    <xf numFmtId="0" fontId="3" fillId="0" borderId="9" xfId="0" applyFont="1" applyFill="1" applyBorder="1" applyAlignment="1" applyProtection="1">
      <alignment vertical="top"/>
    </xf>
    <xf numFmtId="0" fontId="3" fillId="0" borderId="11" xfId="0" applyFont="1" applyBorder="1" applyAlignment="1" applyProtection="1">
      <alignment vertical="top"/>
    </xf>
    <xf numFmtId="0" fontId="3" fillId="0" borderId="11" xfId="0" applyFont="1" applyFill="1" applyBorder="1" applyAlignment="1" applyProtection="1">
      <alignment vertical="top"/>
    </xf>
    <xf numFmtId="0" fontId="3" fillId="0" borderId="13" xfId="0" applyFont="1" applyFill="1" applyBorder="1" applyAlignment="1" applyProtection="1">
      <alignment vertical="top"/>
    </xf>
    <xf numFmtId="0" fontId="10" fillId="0" borderId="11" xfId="0" applyFont="1" applyBorder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right" vertical="top"/>
    </xf>
    <xf numFmtId="0" fontId="3" fillId="0" borderId="12" xfId="0" applyFont="1" applyFill="1" applyBorder="1" applyAlignment="1" applyProtection="1">
      <alignment vertical="top"/>
    </xf>
    <xf numFmtId="43" fontId="12" fillId="0" borderId="15" xfId="1" applyFont="1" applyBorder="1" applyAlignment="1">
      <alignment horizontal="left" vertical="top"/>
    </xf>
    <xf numFmtId="43" fontId="12" fillId="0" borderId="16" xfId="1" applyFont="1" applyBorder="1" applyAlignment="1">
      <alignment horizontal="left" vertical="top"/>
    </xf>
    <xf numFmtId="43" fontId="12" fillId="0" borderId="17" xfId="1" applyFont="1" applyBorder="1" applyAlignment="1">
      <alignment horizontal="right" vertical="top"/>
    </xf>
    <xf numFmtId="43" fontId="12" fillId="0" borderId="17" xfId="1" applyFont="1" applyBorder="1" applyAlignment="1">
      <alignment vertical="top"/>
    </xf>
    <xf numFmtId="43" fontId="12" fillId="0" borderId="17" xfId="1" applyFont="1" applyBorder="1" applyAlignment="1">
      <alignment vertical="top" wrapText="1"/>
    </xf>
    <xf numFmtId="165" fontId="12" fillId="0" borderId="18" xfId="1" applyNumberFormat="1" applyFont="1" applyBorder="1" applyAlignment="1">
      <alignment horizontal="center" vertical="top" wrapText="1"/>
    </xf>
    <xf numFmtId="165" fontId="12" fillId="0" borderId="19" xfId="1" applyNumberFormat="1" applyFont="1" applyBorder="1" applyAlignment="1">
      <alignment horizontal="center" vertical="top" wrapText="1"/>
    </xf>
    <xf numFmtId="43" fontId="12" fillId="0" borderId="15" xfId="1" applyFont="1" applyBorder="1" applyAlignment="1">
      <alignment vertical="top"/>
    </xf>
    <xf numFmtId="43" fontId="12" fillId="0" borderId="17" xfId="1" applyFont="1" applyFill="1" applyBorder="1" applyAlignment="1">
      <alignment vertical="top"/>
    </xf>
    <xf numFmtId="43" fontId="12" fillId="0" borderId="19" xfId="1" applyFont="1" applyBorder="1" applyAlignment="1" applyProtection="1">
      <alignment vertical="top"/>
    </xf>
    <xf numFmtId="43" fontId="12" fillId="0" borderId="15" xfId="1" applyFont="1" applyFill="1" applyBorder="1" applyAlignment="1" applyProtection="1">
      <alignment vertical="top"/>
    </xf>
    <xf numFmtId="43" fontId="12" fillId="0" borderId="17" xfId="1" applyFont="1" applyFill="1" applyBorder="1" applyAlignment="1" applyProtection="1">
      <alignment vertical="top"/>
    </xf>
    <xf numFmtId="43" fontId="12" fillId="0" borderId="17" xfId="1" applyFont="1" applyBorder="1" applyAlignment="1" applyProtection="1">
      <alignment vertical="top"/>
    </xf>
    <xf numFmtId="43" fontId="12" fillId="0" borderId="19" xfId="1" applyFont="1" applyFill="1" applyBorder="1" applyAlignment="1" applyProtection="1">
      <alignment vertical="top"/>
    </xf>
    <xf numFmtId="0" fontId="13" fillId="0" borderId="0" xfId="0" applyFont="1" applyBorder="1" applyAlignment="1" applyProtection="1">
      <alignment vertical="top"/>
    </xf>
    <xf numFmtId="0" fontId="13" fillId="0" borderId="0" xfId="0" applyFont="1" applyBorder="1" applyAlignment="1">
      <alignment vertical="top"/>
    </xf>
    <xf numFmtId="0" fontId="3" fillId="0" borderId="0" xfId="0" quotePrefix="1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4" fontId="3" fillId="0" borderId="0" xfId="0" applyNumberFormat="1" applyFont="1" applyAlignment="1">
      <alignment vertical="top" wrapText="1"/>
    </xf>
    <xf numFmtId="165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vertical="top"/>
    </xf>
    <xf numFmtId="0" fontId="3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165" fontId="14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vertical="top"/>
    </xf>
    <xf numFmtId="165" fontId="15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vertical="top"/>
    </xf>
    <xf numFmtId="0" fontId="15" fillId="0" borderId="0" xfId="0" applyFont="1" applyAlignment="1">
      <alignment vertical="top" wrapText="1"/>
    </xf>
    <xf numFmtId="43" fontId="12" fillId="0" borderId="0" xfId="1" applyFont="1" applyFill="1" applyBorder="1" applyAlignment="1">
      <alignment vertical="top"/>
    </xf>
    <xf numFmtId="0" fontId="17" fillId="0" borderId="0" xfId="0" applyFont="1" applyAlignment="1">
      <alignment vertical="top"/>
    </xf>
    <xf numFmtId="44" fontId="5" fillId="0" borderId="0" xfId="2" applyFont="1" applyBorder="1" applyAlignment="1">
      <alignment vertical="top"/>
    </xf>
    <xf numFmtId="44" fontId="5" fillId="0" borderId="0" xfId="2" applyFont="1" applyAlignment="1">
      <alignment vertical="top"/>
    </xf>
    <xf numFmtId="44" fontId="7" fillId="0" borderId="4" xfId="2" applyFont="1" applyFill="1" applyBorder="1" applyAlignment="1">
      <alignment vertical="top" wrapText="1"/>
    </xf>
    <xf numFmtId="44" fontId="7" fillId="0" borderId="6" xfId="2" applyFont="1" applyFill="1" applyBorder="1" applyAlignment="1">
      <alignment vertical="top" wrapText="1"/>
    </xf>
    <xf numFmtId="44" fontId="7" fillId="0" borderId="6" xfId="2" applyFont="1" applyFill="1" applyBorder="1" applyAlignment="1">
      <alignment horizontal="left" vertical="top" wrapText="1"/>
    </xf>
    <xf numFmtId="44" fontId="7" fillId="0" borderId="8" xfId="2" applyFont="1" applyFill="1" applyBorder="1" applyAlignment="1">
      <alignment vertical="top" wrapText="1"/>
    </xf>
    <xf numFmtId="44" fontId="11" fillId="0" borderId="11" xfId="2" applyFont="1" applyBorder="1" applyAlignment="1" applyProtection="1">
      <alignment vertical="top"/>
      <protection locked="0"/>
    </xf>
    <xf numFmtId="44" fontId="3" fillId="0" borderId="13" xfId="2" applyFont="1" applyFill="1" applyBorder="1" applyAlignment="1" applyProtection="1">
      <alignment vertical="top"/>
    </xf>
    <xf numFmtId="44" fontId="11" fillId="0" borderId="11" xfId="2" applyFont="1" applyFill="1" applyBorder="1" applyAlignment="1" applyProtection="1">
      <alignment vertical="top"/>
      <protection locked="0"/>
    </xf>
    <xf numFmtId="44" fontId="3" fillId="0" borderId="0" xfId="2" applyFont="1" applyAlignment="1">
      <alignment vertical="top"/>
    </xf>
    <xf numFmtId="44" fontId="12" fillId="0" borderId="0" xfId="2" applyFont="1" applyFill="1" applyBorder="1" applyAlignment="1">
      <alignment vertical="top"/>
    </xf>
    <xf numFmtId="44" fontId="21" fillId="0" borderId="4" xfId="2" applyFont="1" applyFill="1" applyBorder="1" applyAlignment="1">
      <alignment vertical="top" wrapText="1"/>
    </xf>
    <xf numFmtId="44" fontId="21" fillId="0" borderId="6" xfId="2" applyFont="1" applyFill="1" applyBorder="1" applyAlignment="1">
      <alignment vertical="top" wrapText="1"/>
    </xf>
    <xf numFmtId="44" fontId="21" fillId="0" borderId="6" xfId="2" applyFont="1" applyFill="1" applyBorder="1" applyAlignment="1">
      <alignment horizontal="left" vertical="top" wrapText="1"/>
    </xf>
    <xf numFmtId="44" fontId="22" fillId="0" borderId="9" xfId="2" applyFont="1" applyFill="1" applyBorder="1" applyAlignment="1">
      <alignment vertical="top"/>
    </xf>
    <xf numFmtId="44" fontId="22" fillId="0" borderId="11" xfId="2" applyFont="1" applyFill="1" applyBorder="1" applyAlignment="1">
      <alignment vertical="top"/>
    </xf>
    <xf numFmtId="44" fontId="22" fillId="0" borderId="11" xfId="2" applyFont="1" applyBorder="1" applyAlignment="1">
      <alignment vertical="top"/>
    </xf>
    <xf numFmtId="44" fontId="22" fillId="0" borderId="11" xfId="2" applyFont="1" applyBorder="1" applyAlignment="1" applyProtection="1">
      <alignment vertical="top"/>
      <protection locked="0"/>
    </xf>
    <xf numFmtId="44" fontId="21" fillId="0" borderId="17" xfId="2" applyFont="1" applyBorder="1" applyAlignment="1">
      <alignment vertical="top"/>
    </xf>
    <xf numFmtId="44" fontId="21" fillId="0" borderId="11" xfId="2" applyFont="1" applyBorder="1" applyAlignment="1">
      <alignment vertical="top"/>
    </xf>
    <xf numFmtId="44" fontId="23" fillId="0" borderId="15" xfId="2" applyFont="1" applyFill="1" applyBorder="1" applyAlignment="1">
      <alignment vertical="top"/>
    </xf>
    <xf numFmtId="44" fontId="23" fillId="0" borderId="17" xfId="2" applyFont="1" applyFill="1" applyBorder="1" applyAlignment="1">
      <alignment vertical="top"/>
    </xf>
    <xf numFmtId="44" fontId="23" fillId="0" borderId="17" xfId="2" applyFont="1" applyBorder="1" applyAlignment="1">
      <alignment vertical="top"/>
    </xf>
    <xf numFmtId="2" fontId="4" fillId="0" borderId="0" xfId="1" quotePrefix="1" applyNumberFormat="1" applyFont="1" applyFill="1" applyAlignment="1">
      <alignment horizontal="left" vertical="top"/>
    </xf>
    <xf numFmtId="2" fontId="5" fillId="0" borderId="0" xfId="0" applyNumberFormat="1" applyFont="1" applyFill="1" applyBorder="1" applyAlignment="1">
      <alignment horizontal="center" vertical="top" wrapText="1"/>
    </xf>
    <xf numFmtId="44" fontId="22" fillId="0" borderId="0" xfId="2" applyFont="1" applyBorder="1" applyAlignment="1" applyProtection="1">
      <alignment vertical="top"/>
      <protection locked="0"/>
    </xf>
    <xf numFmtId="44" fontId="22" fillId="0" borderId="0" xfId="2" applyFont="1" applyFill="1" applyBorder="1" applyAlignment="1" applyProtection="1">
      <alignment vertical="top"/>
    </xf>
    <xf numFmtId="44" fontId="22" fillId="0" borderId="0" xfId="2" applyFont="1" applyFill="1" applyBorder="1" applyAlignment="1" applyProtection="1">
      <alignment vertical="top"/>
      <protection locked="0"/>
    </xf>
    <xf numFmtId="44" fontId="21" fillId="0" borderId="0" xfId="2" applyFont="1" applyBorder="1" applyAlignment="1">
      <alignment vertical="top"/>
    </xf>
    <xf numFmtId="44" fontId="21" fillId="0" borderId="0" xfId="2" applyFont="1" applyFill="1" applyBorder="1" applyAlignment="1" applyProtection="1">
      <alignment vertical="top"/>
    </xf>
    <xf numFmtId="2" fontId="18" fillId="0" borderId="0" xfId="1" quotePrefix="1" applyNumberFormat="1" applyFont="1" applyFill="1" applyAlignment="1">
      <alignment horizontal="left" vertical="top"/>
    </xf>
    <xf numFmtId="0" fontId="3" fillId="6" borderId="21" xfId="0" applyFont="1" applyFill="1" applyBorder="1" applyAlignment="1">
      <alignment vertical="top"/>
    </xf>
    <xf numFmtId="0" fontId="3" fillId="6" borderId="11" xfId="0" applyFont="1" applyFill="1" applyBorder="1" applyAlignment="1">
      <alignment vertical="top"/>
    </xf>
    <xf numFmtId="0" fontId="3" fillId="6" borderId="0" xfId="0" applyFont="1" applyFill="1" applyBorder="1" applyAlignment="1">
      <alignment vertical="top"/>
    </xf>
    <xf numFmtId="43" fontId="7" fillId="6" borderId="26" xfId="1" applyFont="1" applyFill="1" applyBorder="1" applyAlignment="1">
      <alignment vertical="top"/>
    </xf>
    <xf numFmtId="43" fontId="7" fillId="6" borderId="22" xfId="1" applyFont="1" applyFill="1" applyBorder="1" applyAlignment="1">
      <alignment vertical="top"/>
    </xf>
    <xf numFmtId="0" fontId="3" fillId="6" borderId="9" xfId="0" applyFont="1" applyFill="1" applyBorder="1" applyAlignment="1">
      <alignment vertical="top"/>
    </xf>
    <xf numFmtId="0" fontId="3" fillId="6" borderId="27" xfId="0" applyFont="1" applyFill="1" applyBorder="1" applyAlignment="1">
      <alignment vertical="top"/>
    </xf>
    <xf numFmtId="0" fontId="3" fillId="6" borderId="25" xfId="0" applyFont="1" applyFill="1" applyBorder="1" applyAlignment="1">
      <alignment vertical="top"/>
    </xf>
    <xf numFmtId="43" fontId="8" fillId="6" borderId="24" xfId="1" applyFont="1" applyFill="1" applyBorder="1" applyAlignment="1">
      <alignment vertical="top"/>
    </xf>
    <xf numFmtId="43" fontId="8" fillId="6" borderId="15" xfId="1" applyFont="1" applyFill="1" applyBorder="1" applyAlignment="1">
      <alignment vertical="top"/>
    </xf>
    <xf numFmtId="43" fontId="8" fillId="6" borderId="17" xfId="1" applyFont="1" applyFill="1" applyBorder="1" applyAlignment="1">
      <alignment vertical="top"/>
    </xf>
    <xf numFmtId="43" fontId="8" fillId="6" borderId="23" xfId="1" applyFont="1" applyFill="1" applyBorder="1" applyAlignment="1">
      <alignment vertical="top"/>
    </xf>
    <xf numFmtId="44" fontId="27" fillId="0" borderId="4" xfId="2" applyFont="1" applyFill="1" applyBorder="1" applyAlignment="1">
      <alignment vertical="top" wrapText="1"/>
    </xf>
    <xf numFmtId="44" fontId="27" fillId="0" borderId="6" xfId="2" applyFont="1" applyFill="1" applyBorder="1" applyAlignment="1">
      <alignment vertical="top" wrapText="1"/>
    </xf>
    <xf numFmtId="44" fontId="27" fillId="0" borderId="6" xfId="2" applyFont="1" applyFill="1" applyBorder="1" applyAlignment="1">
      <alignment horizontal="left" vertical="top" wrapText="1"/>
    </xf>
    <xf numFmtId="44" fontId="27" fillId="0" borderId="8" xfId="2" applyFont="1" applyFill="1" applyBorder="1" applyAlignment="1">
      <alignment vertical="top" wrapText="1"/>
    </xf>
    <xf numFmtId="44" fontId="28" fillId="0" borderId="9" xfId="2" applyFont="1" applyFill="1" applyBorder="1" applyAlignment="1">
      <alignment vertical="top"/>
    </xf>
    <xf numFmtId="44" fontId="28" fillId="0" borderId="11" xfId="2" applyFont="1" applyFill="1" applyBorder="1" applyAlignment="1">
      <alignment vertical="top"/>
    </xf>
    <xf numFmtId="44" fontId="28" fillId="0" borderId="11" xfId="2" applyFont="1" applyBorder="1" applyAlignment="1">
      <alignment vertical="top"/>
    </xf>
    <xf numFmtId="44" fontId="28" fillId="0" borderId="13" xfId="2" applyFont="1" applyFill="1" applyBorder="1" applyAlignment="1">
      <alignment vertical="top"/>
    </xf>
    <xf numFmtId="44" fontId="29" fillId="0" borderId="11" xfId="2" applyFont="1" applyBorder="1" applyAlignment="1" applyProtection="1">
      <alignment vertical="top"/>
      <protection locked="0"/>
    </xf>
    <xf numFmtId="44" fontId="28" fillId="0" borderId="13" xfId="2" applyFont="1" applyFill="1" applyBorder="1" applyAlignment="1" applyProtection="1">
      <alignment vertical="top"/>
    </xf>
    <xf numFmtId="44" fontId="29" fillId="0" borderId="11" xfId="2" applyFont="1" applyFill="1" applyBorder="1" applyAlignment="1" applyProtection="1">
      <alignment vertical="top"/>
      <protection locked="0"/>
    </xf>
    <xf numFmtId="44" fontId="27" fillId="0" borderId="17" xfId="2" applyFont="1" applyBorder="1" applyAlignment="1">
      <alignment vertical="top"/>
    </xf>
    <xf numFmtId="44" fontId="27" fillId="0" borderId="19" xfId="2" applyFont="1" applyFill="1" applyBorder="1" applyAlignment="1" applyProtection="1">
      <alignment vertical="top"/>
    </xf>
    <xf numFmtId="44" fontId="27" fillId="0" borderId="11" xfId="2" applyFont="1" applyBorder="1" applyAlignment="1">
      <alignment vertical="top"/>
    </xf>
    <xf numFmtId="44" fontId="27" fillId="0" borderId="13" xfId="2" applyFont="1" applyFill="1" applyBorder="1" applyAlignment="1" applyProtection="1">
      <alignment vertical="top"/>
    </xf>
    <xf numFmtId="44" fontId="30" fillId="0" borderId="15" xfId="2" applyFont="1" applyFill="1" applyBorder="1" applyAlignment="1">
      <alignment vertical="top"/>
    </xf>
    <xf numFmtId="44" fontId="30" fillId="0" borderId="17" xfId="2" applyFont="1" applyFill="1" applyBorder="1" applyAlignment="1">
      <alignment vertical="top"/>
    </xf>
    <xf numFmtId="44" fontId="30" fillId="0" borderId="17" xfId="2" applyFont="1" applyBorder="1" applyAlignment="1">
      <alignment vertical="top"/>
    </xf>
    <xf numFmtId="44" fontId="30" fillId="0" borderId="19" xfId="2" applyFont="1" applyBorder="1" applyAlignment="1" applyProtection="1">
      <alignment vertical="top"/>
    </xf>
    <xf numFmtId="44" fontId="11" fillId="7" borderId="11" xfId="2" applyFont="1" applyFill="1" applyBorder="1" applyAlignment="1" applyProtection="1">
      <alignment vertical="top"/>
      <protection locked="0"/>
    </xf>
    <xf numFmtId="0" fontId="3" fillId="0" borderId="0" xfId="0" applyFont="1" applyFill="1" applyBorder="1" applyAlignment="1">
      <alignment vertical="top"/>
    </xf>
    <xf numFmtId="43" fontId="3" fillId="0" borderId="0" xfId="1" applyFont="1" applyFill="1" applyBorder="1" applyAlignment="1" applyProtection="1">
      <alignment vertical="top"/>
      <protection locked="0"/>
    </xf>
    <xf numFmtId="43" fontId="7" fillId="0" borderId="23" xfId="1" applyFont="1" applyFill="1" applyBorder="1" applyAlignment="1">
      <alignment vertical="top"/>
    </xf>
    <xf numFmtId="43" fontId="7" fillId="0" borderId="0" xfId="1" applyFont="1" applyFill="1" applyBorder="1" applyAlignment="1">
      <alignment vertical="top"/>
    </xf>
    <xf numFmtId="43" fontId="3" fillId="0" borderId="0" xfId="1" applyFont="1" applyFill="1" applyBorder="1" applyAlignment="1">
      <alignment vertical="top"/>
    </xf>
    <xf numFmtId="43" fontId="12" fillId="0" borderId="23" xfId="1" applyFont="1" applyFill="1" applyBorder="1" applyAlignment="1">
      <alignment vertical="top"/>
    </xf>
    <xf numFmtId="43" fontId="3" fillId="0" borderId="13" xfId="1" applyFont="1" applyFill="1" applyBorder="1" applyAlignment="1" applyProtection="1">
      <alignment vertical="top"/>
      <protection locked="0"/>
    </xf>
    <xf numFmtId="43" fontId="3" fillId="0" borderId="28" xfId="1" applyFont="1" applyFill="1" applyBorder="1" applyAlignment="1" applyProtection="1">
      <alignment vertical="top"/>
      <protection locked="0"/>
    </xf>
    <xf numFmtId="43" fontId="3" fillId="0" borderId="0" xfId="0" applyNumberFormat="1" applyFont="1" applyAlignment="1">
      <alignment vertical="top"/>
    </xf>
    <xf numFmtId="43" fontId="3" fillId="0" borderId="0" xfId="1" applyFont="1" applyAlignment="1">
      <alignment vertical="top"/>
    </xf>
    <xf numFmtId="43" fontId="7" fillId="6" borderId="23" xfId="1" applyFont="1" applyFill="1" applyBorder="1" applyAlignment="1">
      <alignment vertical="top"/>
    </xf>
    <xf numFmtId="43" fontId="7" fillId="6" borderId="21" xfId="1" applyFont="1" applyFill="1" applyBorder="1" applyAlignment="1">
      <alignment vertical="top"/>
    </xf>
    <xf numFmtId="43" fontId="7" fillId="6" borderId="24" xfId="1" applyFont="1" applyFill="1" applyBorder="1" applyAlignment="1">
      <alignment vertical="top"/>
    </xf>
    <xf numFmtId="44" fontId="11" fillId="7" borderId="10" xfId="2" applyFont="1" applyFill="1" applyBorder="1" applyAlignment="1" applyProtection="1">
      <alignment vertical="top"/>
      <protection locked="0"/>
    </xf>
    <xf numFmtId="44" fontId="11" fillId="0" borderId="10" xfId="2" applyFont="1" applyBorder="1" applyAlignment="1" applyProtection="1">
      <alignment vertical="top"/>
      <protection locked="0"/>
    </xf>
    <xf numFmtId="0" fontId="3" fillId="6" borderId="29" xfId="0" applyFont="1" applyFill="1" applyBorder="1" applyAlignment="1">
      <alignment vertical="top"/>
    </xf>
    <xf numFmtId="43" fontId="3" fillId="6" borderId="29" xfId="1" applyFont="1" applyFill="1" applyBorder="1" applyAlignment="1" applyProtection="1">
      <alignment vertical="top"/>
      <protection locked="0"/>
    </xf>
    <xf numFmtId="0" fontId="3" fillId="6" borderId="10" xfId="0" applyFont="1" applyFill="1" applyBorder="1" applyAlignment="1">
      <alignment vertical="top"/>
    </xf>
    <xf numFmtId="44" fontId="11" fillId="6" borderId="10" xfId="2" applyFont="1" applyFill="1" applyBorder="1" applyAlignment="1" applyProtection="1">
      <alignment vertical="top"/>
      <protection locked="0"/>
    </xf>
    <xf numFmtId="2" fontId="5" fillId="6" borderId="0" xfId="1" applyNumberFormat="1" applyFont="1" applyFill="1" applyAlignment="1">
      <alignment vertical="top"/>
    </xf>
    <xf numFmtId="0" fontId="3" fillId="6" borderId="0" xfId="0" applyFont="1" applyFill="1" applyAlignment="1">
      <alignment vertical="top"/>
    </xf>
    <xf numFmtId="44" fontId="7" fillId="0" borderId="5" xfId="2" applyFont="1" applyFill="1" applyBorder="1" applyAlignment="1">
      <alignment vertical="top" wrapText="1"/>
    </xf>
    <xf numFmtId="2" fontId="9" fillId="2" borderId="9" xfId="1" applyNumberFormat="1" applyFont="1" applyFill="1" applyBorder="1" applyAlignment="1">
      <alignment horizontal="left" vertical="top" wrapText="1"/>
    </xf>
    <xf numFmtId="2" fontId="9" fillId="2" borderId="10" xfId="1" applyNumberFormat="1" applyFont="1" applyFill="1" applyBorder="1" applyAlignment="1">
      <alignment horizontal="left" vertical="top" wrapText="1"/>
    </xf>
    <xf numFmtId="2" fontId="9" fillId="2" borderId="11" xfId="1" applyNumberFormat="1" applyFont="1" applyFill="1" applyBorder="1" applyAlignment="1">
      <alignment horizontal="right" vertical="top" wrapText="1"/>
    </xf>
    <xf numFmtId="2" fontId="7" fillId="2" borderId="11" xfId="1" applyNumberFormat="1" applyFont="1" applyFill="1" applyBorder="1" applyAlignment="1">
      <alignment horizontal="centerContinuous" vertical="top" wrapText="1"/>
    </xf>
    <xf numFmtId="2" fontId="7" fillId="2" borderId="11" xfId="1" applyNumberFormat="1" applyFont="1" applyFill="1" applyBorder="1" applyAlignment="1">
      <alignment vertical="top" wrapText="1"/>
    </xf>
    <xf numFmtId="2" fontId="7" fillId="2" borderId="12" xfId="1" applyNumberFormat="1" applyFont="1" applyFill="1" applyBorder="1" applyAlignment="1">
      <alignment horizontal="center" vertical="top" wrapText="1"/>
    </xf>
    <xf numFmtId="2" fontId="7" fillId="2" borderId="13" xfId="1" applyNumberFormat="1" applyFont="1" applyFill="1" applyBorder="1" applyAlignment="1">
      <alignment horizontal="center" vertical="top" wrapText="1"/>
    </xf>
    <xf numFmtId="2" fontId="7" fillId="2" borderId="9" xfId="1" applyNumberFormat="1" applyFont="1" applyFill="1" applyBorder="1" applyAlignment="1">
      <alignment vertical="top" wrapText="1"/>
    </xf>
    <xf numFmtId="2" fontId="7" fillId="2" borderId="11" xfId="1" applyNumberFormat="1" applyFont="1" applyFill="1" applyBorder="1" applyAlignment="1">
      <alignment horizontal="left" vertical="top" wrapText="1"/>
    </xf>
    <xf numFmtId="2" fontId="7" fillId="2" borderId="0" xfId="1" applyNumberFormat="1" applyFont="1" applyFill="1" applyBorder="1" applyAlignment="1">
      <alignment horizontal="center" vertical="top" wrapText="1"/>
    </xf>
    <xf numFmtId="0" fontId="3" fillId="6" borderId="30" xfId="0" applyFont="1" applyFill="1" applyBorder="1" applyAlignment="1">
      <alignment vertical="top"/>
    </xf>
    <xf numFmtId="43" fontId="3" fillId="6" borderId="30" xfId="1" applyFont="1" applyFill="1" applyBorder="1" applyAlignment="1" applyProtection="1">
      <alignment vertical="top"/>
      <protection locked="0"/>
    </xf>
    <xf numFmtId="43" fontId="7" fillId="6" borderId="0" xfId="1" applyFont="1" applyFill="1" applyBorder="1" applyAlignment="1">
      <alignment vertical="top"/>
    </xf>
    <xf numFmtId="0" fontId="2" fillId="8" borderId="1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right" vertical="top"/>
    </xf>
    <xf numFmtId="1" fontId="2" fillId="8" borderId="2" xfId="1" applyNumberFormat="1" applyFont="1" applyFill="1" applyBorder="1" applyAlignment="1">
      <alignment vertical="top"/>
    </xf>
    <xf numFmtId="1" fontId="3" fillId="8" borderId="2" xfId="1" applyNumberFormat="1" applyFont="1" applyFill="1" applyBorder="1" applyAlignment="1">
      <alignment vertical="top" wrapText="1"/>
    </xf>
    <xf numFmtId="165" fontId="3" fillId="8" borderId="2" xfId="1" applyNumberFormat="1" applyFont="1" applyFill="1" applyBorder="1" applyAlignment="1">
      <alignment horizontal="center" vertical="top" wrapText="1"/>
    </xf>
    <xf numFmtId="43" fontId="6" fillId="8" borderId="1" xfId="1" applyFont="1" applyFill="1" applyBorder="1" applyAlignment="1">
      <alignment vertical="top"/>
    </xf>
    <xf numFmtId="43" fontId="3" fillId="8" borderId="2" xfId="1" applyFont="1" applyFill="1" applyBorder="1" applyAlignment="1">
      <alignment vertical="top"/>
    </xf>
    <xf numFmtId="43" fontId="7" fillId="8" borderId="2" xfId="1" applyFont="1" applyFill="1" applyBorder="1" applyAlignment="1">
      <alignment vertical="top"/>
    </xf>
    <xf numFmtId="43" fontId="7" fillId="8" borderId="2" xfId="1" applyFont="1" applyFill="1" applyBorder="1" applyAlignment="1">
      <alignment vertical="top" wrapText="1"/>
    </xf>
    <xf numFmtId="2" fontId="5" fillId="0" borderId="0" xfId="1" applyNumberFormat="1" applyFont="1" applyFill="1" applyAlignment="1">
      <alignment vertical="top"/>
    </xf>
    <xf numFmtId="44" fontId="7" fillId="9" borderId="4" xfId="2" applyFont="1" applyFill="1" applyBorder="1" applyAlignment="1">
      <alignment vertical="top" wrapText="1"/>
    </xf>
    <xf numFmtId="44" fontId="7" fillId="9" borderId="6" xfId="2" applyFont="1" applyFill="1" applyBorder="1" applyAlignment="1">
      <alignment vertical="top" wrapText="1"/>
    </xf>
    <xf numFmtId="44" fontId="7" fillId="9" borderId="6" xfId="2" applyFont="1" applyFill="1" applyBorder="1" applyAlignment="1">
      <alignment horizontal="left" vertical="top" wrapText="1"/>
    </xf>
    <xf numFmtId="44" fontId="7" fillId="9" borderId="8" xfId="2" applyFont="1" applyFill="1" applyBorder="1" applyAlignment="1">
      <alignment vertical="top" wrapText="1"/>
    </xf>
    <xf numFmtId="0" fontId="3" fillId="6" borderId="34" xfId="0" applyFont="1" applyFill="1" applyBorder="1" applyAlignment="1">
      <alignment vertical="top"/>
    </xf>
    <xf numFmtId="0" fontId="3" fillId="6" borderId="35" xfId="0" applyFont="1" applyFill="1" applyBorder="1" applyAlignment="1">
      <alignment vertical="top"/>
    </xf>
    <xf numFmtId="43" fontId="3" fillId="6" borderId="34" xfId="1" applyFont="1" applyFill="1" applyBorder="1" applyAlignment="1" applyProtection="1">
      <alignment vertical="top"/>
      <protection locked="0"/>
    </xf>
    <xf numFmtId="43" fontId="3" fillId="6" borderId="35" xfId="1" applyFont="1" applyFill="1" applyBorder="1" applyAlignment="1" applyProtection="1">
      <alignment vertical="top"/>
      <protection locked="0"/>
    </xf>
    <xf numFmtId="43" fontId="7" fillId="6" borderId="31" xfId="1" applyFont="1" applyFill="1" applyBorder="1" applyAlignment="1">
      <alignment vertical="top"/>
    </xf>
    <xf numFmtId="43" fontId="7" fillId="6" borderId="14" xfId="1" applyFont="1" applyFill="1" applyBorder="1" applyAlignment="1">
      <alignment vertical="top"/>
    </xf>
    <xf numFmtId="43" fontId="7" fillId="6" borderId="20" xfId="1" applyFont="1" applyFill="1" applyBorder="1" applyAlignment="1">
      <alignment vertical="top"/>
    </xf>
    <xf numFmtId="0" fontId="3" fillId="6" borderId="14" xfId="0" applyFont="1" applyFill="1" applyBorder="1" applyAlignment="1">
      <alignment vertical="top"/>
    </xf>
    <xf numFmtId="43" fontId="8" fillId="6" borderId="33" xfId="1" applyFont="1" applyFill="1" applyBorder="1" applyAlignment="1">
      <alignment vertical="top"/>
    </xf>
    <xf numFmtId="43" fontId="8" fillId="6" borderId="32" xfId="1" applyFont="1" applyFill="1" applyBorder="1" applyAlignment="1">
      <alignment vertical="top"/>
    </xf>
    <xf numFmtId="43" fontId="7" fillId="8" borderId="3" xfId="1" applyFont="1" applyFill="1" applyBorder="1" applyAlignment="1">
      <alignment vertical="top" wrapText="1"/>
    </xf>
    <xf numFmtId="43" fontId="8" fillId="6" borderId="15" xfId="1" applyFont="1" applyFill="1" applyBorder="1" applyAlignment="1" applyProtection="1">
      <alignment vertical="top"/>
      <protection locked="0"/>
    </xf>
    <xf numFmtId="43" fontId="3" fillId="6" borderId="27" xfId="1" applyFont="1" applyFill="1" applyBorder="1" applyAlignment="1" applyProtection="1">
      <alignment vertical="top"/>
      <protection locked="0"/>
    </xf>
    <xf numFmtId="44" fontId="21" fillId="0" borderId="7" xfId="2" applyFont="1" applyFill="1" applyBorder="1" applyAlignment="1">
      <alignment vertical="top" wrapText="1"/>
    </xf>
    <xf numFmtId="44" fontId="22" fillId="0" borderId="12" xfId="2" applyFont="1" applyFill="1" applyBorder="1" applyAlignment="1">
      <alignment vertical="top"/>
    </xf>
    <xf numFmtId="44" fontId="21" fillId="0" borderId="12" xfId="2" applyFont="1" applyFill="1" applyBorder="1" applyAlignment="1" applyProtection="1">
      <alignment vertical="top"/>
    </xf>
    <xf numFmtId="44" fontId="22" fillId="0" borderId="12" xfId="2" applyFont="1" applyFill="1" applyBorder="1" applyAlignment="1" applyProtection="1">
      <alignment vertical="top"/>
    </xf>
    <xf numFmtId="44" fontId="21" fillId="0" borderId="18" xfId="2" applyFont="1" applyFill="1" applyBorder="1" applyAlignment="1" applyProtection="1">
      <alignment vertical="top"/>
    </xf>
    <xf numFmtId="44" fontId="23" fillId="0" borderId="18" xfId="2" applyFont="1" applyBorder="1" applyAlignment="1" applyProtection="1">
      <alignment vertical="top"/>
    </xf>
    <xf numFmtId="0" fontId="3" fillId="0" borderId="14" xfId="0" applyFont="1" applyBorder="1" applyAlignment="1">
      <alignment vertical="top"/>
    </xf>
    <xf numFmtId="0" fontId="13" fillId="0" borderId="37" xfId="0" applyFont="1" applyBorder="1" applyAlignment="1">
      <alignment vertical="top"/>
    </xf>
    <xf numFmtId="2" fontId="3" fillId="0" borderId="37" xfId="1" applyNumberFormat="1" applyFont="1" applyBorder="1" applyAlignment="1">
      <alignment vertical="top" wrapText="1"/>
    </xf>
    <xf numFmtId="43" fontId="3" fillId="0" borderId="36" xfId="1" applyFont="1" applyBorder="1" applyAlignment="1">
      <alignment vertical="top"/>
    </xf>
    <xf numFmtId="43" fontId="6" fillId="4" borderId="1" xfId="1" applyFont="1" applyFill="1" applyBorder="1" applyAlignment="1">
      <alignment horizontal="center" vertical="top"/>
    </xf>
    <xf numFmtId="43" fontId="6" fillId="4" borderId="2" xfId="1" applyFont="1" applyFill="1" applyBorder="1" applyAlignment="1">
      <alignment horizontal="center" vertical="top"/>
    </xf>
    <xf numFmtId="43" fontId="6" fillId="4" borderId="3" xfId="1" applyFont="1" applyFill="1" applyBorder="1" applyAlignment="1">
      <alignment horizontal="center" vertical="top"/>
    </xf>
    <xf numFmtId="44" fontId="19" fillId="2" borderId="1" xfId="2" applyFont="1" applyFill="1" applyBorder="1" applyAlignment="1">
      <alignment horizontal="left" vertical="top"/>
    </xf>
    <xf numFmtId="44" fontId="20" fillId="2" borderId="2" xfId="2" applyFont="1" applyFill="1" applyBorder="1" applyAlignment="1">
      <alignment horizontal="left" vertical="top"/>
    </xf>
    <xf numFmtId="43" fontId="7" fillId="8" borderId="2" xfId="1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44" fontId="18" fillId="8" borderId="2" xfId="2" applyFont="1" applyFill="1" applyBorder="1" applyAlignment="1">
      <alignment horizontal="left" vertical="top"/>
    </xf>
    <xf numFmtId="44" fontId="6" fillId="8" borderId="2" xfId="2" applyFont="1" applyFill="1" applyBorder="1" applyAlignment="1">
      <alignment horizontal="left" vertical="top"/>
    </xf>
    <xf numFmtId="44" fontId="6" fillId="8" borderId="3" xfId="2" applyFont="1" applyFill="1" applyBorder="1" applyAlignment="1">
      <alignment horizontal="left" vertical="top"/>
    </xf>
    <xf numFmtId="44" fontId="18" fillId="2" borderId="1" xfId="2" applyFont="1" applyFill="1" applyBorder="1" applyAlignment="1">
      <alignment horizontal="left" vertical="top"/>
    </xf>
    <xf numFmtId="44" fontId="6" fillId="2" borderId="2" xfId="2" applyFont="1" applyFill="1" applyBorder="1" applyAlignment="1">
      <alignment horizontal="left" vertical="top"/>
    </xf>
    <xf numFmtId="44" fontId="6" fillId="2" borderId="3" xfId="2" applyFont="1" applyFill="1" applyBorder="1" applyAlignment="1">
      <alignment horizontal="left" vertical="top"/>
    </xf>
    <xf numFmtId="44" fontId="24" fillId="2" borderId="1" xfId="2" applyFont="1" applyFill="1" applyBorder="1" applyAlignment="1">
      <alignment horizontal="left" vertical="top"/>
    </xf>
    <xf numFmtId="44" fontId="26" fillId="2" borderId="2" xfId="2" applyFont="1" applyFill="1" applyBorder="1" applyAlignment="1">
      <alignment horizontal="left" vertical="top"/>
    </xf>
    <xf numFmtId="44" fontId="26" fillId="2" borderId="3" xfId="2" applyFont="1" applyFill="1" applyBorder="1" applyAlignment="1">
      <alignment horizontal="left" vertical="top"/>
    </xf>
    <xf numFmtId="43" fontId="6" fillId="5" borderId="1" xfId="1" applyFont="1" applyFill="1" applyBorder="1" applyAlignment="1">
      <alignment horizontal="center" vertical="top"/>
    </xf>
    <xf numFmtId="43" fontId="6" fillId="5" borderId="2" xfId="1" applyFont="1" applyFill="1" applyBorder="1" applyAlignment="1">
      <alignment horizontal="center" vertical="top"/>
    </xf>
    <xf numFmtId="43" fontId="6" fillId="5" borderId="3" xfId="1" applyFont="1" applyFill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43" fontId="6" fillId="0" borderId="2" xfId="1" applyFont="1" applyBorder="1" applyAlignment="1">
      <alignment horizontal="center" vertical="top"/>
    </xf>
    <xf numFmtId="43" fontId="6" fillId="0" borderId="3" xfId="1" applyFont="1" applyBorder="1" applyAlignment="1">
      <alignment horizontal="center" vertical="top"/>
    </xf>
  </cellXfs>
  <cellStyles count="4">
    <cellStyle name="Komma" xfId="1" builtinId="3"/>
    <cellStyle name="Standaard" xfId="0" builtinId="0"/>
    <cellStyle name="Valuta" xfId="2" builtinId="4"/>
    <cellStyle name="Valuta 2" xfId="3" xr:uid="{F1C7B1D4-A0B8-4C8E-8F8D-E71CB3CBD94B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ANVA\DATA\DATA1\ANVAWORD\DOCUMENT\2017\01\Overzich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olisblad"/>
      <sheetName val="specificatie per 1 januari 2017"/>
    </sheetNames>
    <sheetDataSet>
      <sheetData sheetId="0" refreshError="1">
        <row r="3">
          <cell r="B3">
            <v>0.45</v>
          </cell>
        </row>
        <row r="4">
          <cell r="B4">
            <v>0.45</v>
          </cell>
        </row>
        <row r="8">
          <cell r="B8">
            <v>119</v>
          </cell>
        </row>
        <row r="9">
          <cell r="B9">
            <v>119</v>
          </cell>
        </row>
        <row r="10">
          <cell r="B10">
            <v>113.8</v>
          </cell>
        </row>
        <row r="11">
          <cell r="B11">
            <v>113.8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234C6-312F-4E0B-B203-A358DE4BE90E}">
  <dimension ref="A1:BG80"/>
  <sheetViews>
    <sheetView tabSelected="1" workbookViewId="0">
      <selection activeCell="P36" sqref="P36"/>
    </sheetView>
  </sheetViews>
  <sheetFormatPr defaultRowHeight="11.25"/>
  <cols>
    <col min="1" max="1" width="35.28515625" style="129" bestFit="1" customWidth="1"/>
    <col min="2" max="2" width="10.5703125" style="129" customWidth="1"/>
    <col min="3" max="3" width="7" style="124" customWidth="1"/>
    <col min="4" max="4" width="13.28515625" style="125" customWidth="1"/>
    <col min="5" max="5" width="32.7109375" style="126" customWidth="1"/>
    <col min="6" max="6" width="13.42578125" style="127" bestFit="1" customWidth="1"/>
    <col min="7" max="7" width="25.28515625" style="127" bestFit="1" customWidth="1"/>
    <col min="8" max="8" width="15.28515625" style="125" hidden="1" customWidth="1"/>
    <col min="9" max="9" width="14.140625" style="125" hidden="1" customWidth="1"/>
    <col min="10" max="10" width="13.140625" style="125" hidden="1" customWidth="1"/>
    <col min="11" max="11" width="16.7109375" style="125" hidden="1" customWidth="1"/>
    <col min="12" max="12" width="24.42578125" style="125" customWidth="1"/>
    <col min="13" max="13" width="17.28515625" style="125" hidden="1" customWidth="1"/>
    <col min="14" max="14" width="15.7109375" style="125" hidden="1" customWidth="1"/>
    <col min="15" max="16" width="15.7109375" style="125" customWidth="1"/>
    <col min="17" max="17" width="12.5703125" style="125" customWidth="1"/>
    <col min="18" max="18" width="13.140625" style="125" customWidth="1"/>
    <col min="19" max="22" width="14" style="221" hidden="1" customWidth="1"/>
    <col min="23" max="23" width="12.28515625" style="125" hidden="1" customWidth="1"/>
    <col min="24" max="24" width="10.85546875" style="125" hidden="1" customWidth="1"/>
    <col min="25" max="25" width="11.5703125" style="125" hidden="1" customWidth="1"/>
    <col min="26" max="26" width="16.7109375" style="125" hidden="1" customWidth="1"/>
    <col min="27" max="27" width="13.140625" style="125" hidden="1" customWidth="1"/>
    <col min="28" max="28" width="12.140625" style="125" hidden="1" customWidth="1"/>
    <col min="29" max="29" width="10.28515625" style="125" hidden="1" customWidth="1"/>
    <col min="30" max="30" width="13.140625" style="125" hidden="1" customWidth="1"/>
    <col min="31" max="31" width="15.28515625" style="147" hidden="1" customWidth="1"/>
    <col min="32" max="32" width="14.28515625" style="147" hidden="1" customWidth="1"/>
    <col min="33" max="33" width="14.140625" style="147" hidden="1" customWidth="1"/>
    <col min="34" max="34" width="15.28515625" style="147" hidden="1" customWidth="1"/>
    <col min="35" max="38" width="14.140625" style="125" hidden="1" customWidth="1"/>
    <col min="39" max="41" width="16" style="125" hidden="1" customWidth="1"/>
    <col min="42" max="42" width="16.5703125" style="125" hidden="1" customWidth="1"/>
    <col min="43" max="43" width="11.42578125" style="125" hidden="1" customWidth="1"/>
    <col min="44" max="44" width="12.5703125" style="35" hidden="1" customWidth="1"/>
    <col min="45" max="45" width="13" style="35" hidden="1" customWidth="1"/>
    <col min="46" max="46" width="13.85546875" style="35" hidden="1" customWidth="1"/>
    <col min="47" max="48" width="9.140625" style="35" hidden="1" customWidth="1"/>
    <col min="49" max="50" width="13.7109375" style="125" hidden="1" customWidth="1"/>
    <col min="51" max="51" width="32.7109375" style="126" hidden="1" customWidth="1"/>
    <col min="52" max="53" width="9.140625" style="35" hidden="1" customWidth="1"/>
    <col min="54" max="54" width="15.28515625" style="35" hidden="1" customWidth="1"/>
    <col min="55" max="55" width="14.28515625" style="35" hidden="1" customWidth="1"/>
    <col min="56" max="56" width="9.28515625" style="35" hidden="1" customWidth="1"/>
    <col min="57" max="57" width="15.28515625" style="35" hidden="1" customWidth="1"/>
    <col min="58" max="58" width="25.85546875" style="35" customWidth="1"/>
    <col min="59" max="274" width="9.140625" style="35"/>
    <col min="275" max="275" width="20.5703125" style="35" customWidth="1"/>
    <col min="276" max="276" width="10.5703125" style="35" customWidth="1"/>
    <col min="277" max="277" width="7" style="35" customWidth="1"/>
    <col min="278" max="278" width="13.28515625" style="35" customWidth="1"/>
    <col min="279" max="279" width="32.7109375" style="35" customWidth="1"/>
    <col min="280" max="280" width="13.42578125" style="35" bestFit="1" customWidth="1"/>
    <col min="281" max="281" width="13.42578125" style="35" customWidth="1"/>
    <col min="282" max="285" width="0" style="35" hidden="1" customWidth="1"/>
    <col min="286" max="286" width="1.85546875" style="35" customWidth="1"/>
    <col min="287" max="287" width="15.28515625" style="35" customWidth="1"/>
    <col min="288" max="288" width="18.28515625" style="35" customWidth="1"/>
    <col min="289" max="290" width="14.140625" style="35" customWidth="1"/>
    <col min="291" max="309" width="0" style="35" hidden="1" customWidth="1"/>
    <col min="310" max="530" width="9.140625" style="35"/>
    <col min="531" max="531" width="20.5703125" style="35" customWidth="1"/>
    <col min="532" max="532" width="10.5703125" style="35" customWidth="1"/>
    <col min="533" max="533" width="7" style="35" customWidth="1"/>
    <col min="534" max="534" width="13.28515625" style="35" customWidth="1"/>
    <col min="535" max="535" width="32.7109375" style="35" customWidth="1"/>
    <col min="536" max="536" width="13.42578125" style="35" bestFit="1" customWidth="1"/>
    <col min="537" max="537" width="13.42578125" style="35" customWidth="1"/>
    <col min="538" max="541" width="0" style="35" hidden="1" customWidth="1"/>
    <col min="542" max="542" width="1.85546875" style="35" customWidth="1"/>
    <col min="543" max="543" width="15.28515625" style="35" customWidth="1"/>
    <col min="544" max="544" width="18.28515625" style="35" customWidth="1"/>
    <col min="545" max="546" width="14.140625" style="35" customWidth="1"/>
    <col min="547" max="565" width="0" style="35" hidden="1" customWidth="1"/>
    <col min="566" max="786" width="9.140625" style="35"/>
    <col min="787" max="787" width="20.5703125" style="35" customWidth="1"/>
    <col min="788" max="788" width="10.5703125" style="35" customWidth="1"/>
    <col min="789" max="789" width="7" style="35" customWidth="1"/>
    <col min="790" max="790" width="13.28515625" style="35" customWidth="1"/>
    <col min="791" max="791" width="32.7109375" style="35" customWidth="1"/>
    <col min="792" max="792" width="13.42578125" style="35" bestFit="1" customWidth="1"/>
    <col min="793" max="793" width="13.42578125" style="35" customWidth="1"/>
    <col min="794" max="797" width="0" style="35" hidden="1" customWidth="1"/>
    <col min="798" max="798" width="1.85546875" style="35" customWidth="1"/>
    <col min="799" max="799" width="15.28515625" style="35" customWidth="1"/>
    <col min="800" max="800" width="18.28515625" style="35" customWidth="1"/>
    <col min="801" max="802" width="14.140625" style="35" customWidth="1"/>
    <col min="803" max="821" width="0" style="35" hidden="1" customWidth="1"/>
    <col min="822" max="1042" width="9.140625" style="35"/>
    <col min="1043" max="1043" width="20.5703125" style="35" customWidth="1"/>
    <col min="1044" max="1044" width="10.5703125" style="35" customWidth="1"/>
    <col min="1045" max="1045" width="7" style="35" customWidth="1"/>
    <col min="1046" max="1046" width="13.28515625" style="35" customWidth="1"/>
    <col min="1047" max="1047" width="32.7109375" style="35" customWidth="1"/>
    <col min="1048" max="1048" width="13.42578125" style="35" bestFit="1" customWidth="1"/>
    <col min="1049" max="1049" width="13.42578125" style="35" customWidth="1"/>
    <col min="1050" max="1053" width="0" style="35" hidden="1" customWidth="1"/>
    <col min="1054" max="1054" width="1.85546875" style="35" customWidth="1"/>
    <col min="1055" max="1055" width="15.28515625" style="35" customWidth="1"/>
    <col min="1056" max="1056" width="18.28515625" style="35" customWidth="1"/>
    <col min="1057" max="1058" width="14.140625" style="35" customWidth="1"/>
    <col min="1059" max="1077" width="0" style="35" hidden="1" customWidth="1"/>
    <col min="1078" max="1298" width="9.140625" style="35"/>
    <col min="1299" max="1299" width="20.5703125" style="35" customWidth="1"/>
    <col min="1300" max="1300" width="10.5703125" style="35" customWidth="1"/>
    <col min="1301" max="1301" width="7" style="35" customWidth="1"/>
    <col min="1302" max="1302" width="13.28515625" style="35" customWidth="1"/>
    <col min="1303" max="1303" width="32.7109375" style="35" customWidth="1"/>
    <col min="1304" max="1304" width="13.42578125" style="35" bestFit="1" customWidth="1"/>
    <col min="1305" max="1305" width="13.42578125" style="35" customWidth="1"/>
    <col min="1306" max="1309" width="0" style="35" hidden="1" customWidth="1"/>
    <col min="1310" max="1310" width="1.85546875" style="35" customWidth="1"/>
    <col min="1311" max="1311" width="15.28515625" style="35" customWidth="1"/>
    <col min="1312" max="1312" width="18.28515625" style="35" customWidth="1"/>
    <col min="1313" max="1314" width="14.140625" style="35" customWidth="1"/>
    <col min="1315" max="1333" width="0" style="35" hidden="1" customWidth="1"/>
    <col min="1334" max="1554" width="9.140625" style="35"/>
    <col min="1555" max="1555" width="20.5703125" style="35" customWidth="1"/>
    <col min="1556" max="1556" width="10.5703125" style="35" customWidth="1"/>
    <col min="1557" max="1557" width="7" style="35" customWidth="1"/>
    <col min="1558" max="1558" width="13.28515625" style="35" customWidth="1"/>
    <col min="1559" max="1559" width="32.7109375" style="35" customWidth="1"/>
    <col min="1560" max="1560" width="13.42578125" style="35" bestFit="1" customWidth="1"/>
    <col min="1561" max="1561" width="13.42578125" style="35" customWidth="1"/>
    <col min="1562" max="1565" width="0" style="35" hidden="1" customWidth="1"/>
    <col min="1566" max="1566" width="1.85546875" style="35" customWidth="1"/>
    <col min="1567" max="1567" width="15.28515625" style="35" customWidth="1"/>
    <col min="1568" max="1568" width="18.28515625" style="35" customWidth="1"/>
    <col min="1569" max="1570" width="14.140625" style="35" customWidth="1"/>
    <col min="1571" max="1589" width="0" style="35" hidden="1" customWidth="1"/>
    <col min="1590" max="1810" width="9.140625" style="35"/>
    <col min="1811" max="1811" width="20.5703125" style="35" customWidth="1"/>
    <col min="1812" max="1812" width="10.5703125" style="35" customWidth="1"/>
    <col min="1813" max="1813" width="7" style="35" customWidth="1"/>
    <col min="1814" max="1814" width="13.28515625" style="35" customWidth="1"/>
    <col min="1815" max="1815" width="32.7109375" style="35" customWidth="1"/>
    <col min="1816" max="1816" width="13.42578125" style="35" bestFit="1" customWidth="1"/>
    <col min="1817" max="1817" width="13.42578125" style="35" customWidth="1"/>
    <col min="1818" max="1821" width="0" style="35" hidden="1" customWidth="1"/>
    <col min="1822" max="1822" width="1.85546875" style="35" customWidth="1"/>
    <col min="1823" max="1823" width="15.28515625" style="35" customWidth="1"/>
    <col min="1824" max="1824" width="18.28515625" style="35" customWidth="1"/>
    <col min="1825" max="1826" width="14.140625" style="35" customWidth="1"/>
    <col min="1827" max="1845" width="0" style="35" hidden="1" customWidth="1"/>
    <col min="1846" max="2066" width="9.140625" style="35"/>
    <col min="2067" max="2067" width="20.5703125" style="35" customWidth="1"/>
    <col min="2068" max="2068" width="10.5703125" style="35" customWidth="1"/>
    <col min="2069" max="2069" width="7" style="35" customWidth="1"/>
    <col min="2070" max="2070" width="13.28515625" style="35" customWidth="1"/>
    <col min="2071" max="2071" width="32.7109375" style="35" customWidth="1"/>
    <col min="2072" max="2072" width="13.42578125" style="35" bestFit="1" customWidth="1"/>
    <col min="2073" max="2073" width="13.42578125" style="35" customWidth="1"/>
    <col min="2074" max="2077" width="0" style="35" hidden="1" customWidth="1"/>
    <col min="2078" max="2078" width="1.85546875" style="35" customWidth="1"/>
    <col min="2079" max="2079" width="15.28515625" style="35" customWidth="1"/>
    <col min="2080" max="2080" width="18.28515625" style="35" customWidth="1"/>
    <col min="2081" max="2082" width="14.140625" style="35" customWidth="1"/>
    <col min="2083" max="2101" width="0" style="35" hidden="1" customWidth="1"/>
    <col min="2102" max="2322" width="9.140625" style="35"/>
    <col min="2323" max="2323" width="20.5703125" style="35" customWidth="1"/>
    <col min="2324" max="2324" width="10.5703125" style="35" customWidth="1"/>
    <col min="2325" max="2325" width="7" style="35" customWidth="1"/>
    <col min="2326" max="2326" width="13.28515625" style="35" customWidth="1"/>
    <col min="2327" max="2327" width="32.7109375" style="35" customWidth="1"/>
    <col min="2328" max="2328" width="13.42578125" style="35" bestFit="1" customWidth="1"/>
    <col min="2329" max="2329" width="13.42578125" style="35" customWidth="1"/>
    <col min="2330" max="2333" width="0" style="35" hidden="1" customWidth="1"/>
    <col min="2334" max="2334" width="1.85546875" style="35" customWidth="1"/>
    <col min="2335" max="2335" width="15.28515625" style="35" customWidth="1"/>
    <col min="2336" max="2336" width="18.28515625" style="35" customWidth="1"/>
    <col min="2337" max="2338" width="14.140625" style="35" customWidth="1"/>
    <col min="2339" max="2357" width="0" style="35" hidden="1" customWidth="1"/>
    <col min="2358" max="2578" width="9.140625" style="35"/>
    <col min="2579" max="2579" width="20.5703125" style="35" customWidth="1"/>
    <col min="2580" max="2580" width="10.5703125" style="35" customWidth="1"/>
    <col min="2581" max="2581" width="7" style="35" customWidth="1"/>
    <col min="2582" max="2582" width="13.28515625" style="35" customWidth="1"/>
    <col min="2583" max="2583" width="32.7109375" style="35" customWidth="1"/>
    <col min="2584" max="2584" width="13.42578125" style="35" bestFit="1" customWidth="1"/>
    <col min="2585" max="2585" width="13.42578125" style="35" customWidth="1"/>
    <col min="2586" max="2589" width="0" style="35" hidden="1" customWidth="1"/>
    <col min="2590" max="2590" width="1.85546875" style="35" customWidth="1"/>
    <col min="2591" max="2591" width="15.28515625" style="35" customWidth="1"/>
    <col min="2592" max="2592" width="18.28515625" style="35" customWidth="1"/>
    <col min="2593" max="2594" width="14.140625" style="35" customWidth="1"/>
    <col min="2595" max="2613" width="0" style="35" hidden="1" customWidth="1"/>
    <col min="2614" max="2834" width="9.140625" style="35"/>
    <col min="2835" max="2835" width="20.5703125" style="35" customWidth="1"/>
    <col min="2836" max="2836" width="10.5703125" style="35" customWidth="1"/>
    <col min="2837" max="2837" width="7" style="35" customWidth="1"/>
    <col min="2838" max="2838" width="13.28515625" style="35" customWidth="1"/>
    <col min="2839" max="2839" width="32.7109375" style="35" customWidth="1"/>
    <col min="2840" max="2840" width="13.42578125" style="35" bestFit="1" customWidth="1"/>
    <col min="2841" max="2841" width="13.42578125" style="35" customWidth="1"/>
    <col min="2842" max="2845" width="0" style="35" hidden="1" customWidth="1"/>
    <col min="2846" max="2846" width="1.85546875" style="35" customWidth="1"/>
    <col min="2847" max="2847" width="15.28515625" style="35" customWidth="1"/>
    <col min="2848" max="2848" width="18.28515625" style="35" customWidth="1"/>
    <col min="2849" max="2850" width="14.140625" style="35" customWidth="1"/>
    <col min="2851" max="2869" width="0" style="35" hidden="1" customWidth="1"/>
    <col min="2870" max="3090" width="9.140625" style="35"/>
    <col min="3091" max="3091" width="20.5703125" style="35" customWidth="1"/>
    <col min="3092" max="3092" width="10.5703125" style="35" customWidth="1"/>
    <col min="3093" max="3093" width="7" style="35" customWidth="1"/>
    <col min="3094" max="3094" width="13.28515625" style="35" customWidth="1"/>
    <col min="3095" max="3095" width="32.7109375" style="35" customWidth="1"/>
    <col min="3096" max="3096" width="13.42578125" style="35" bestFit="1" customWidth="1"/>
    <col min="3097" max="3097" width="13.42578125" style="35" customWidth="1"/>
    <col min="3098" max="3101" width="0" style="35" hidden="1" customWidth="1"/>
    <col min="3102" max="3102" width="1.85546875" style="35" customWidth="1"/>
    <col min="3103" max="3103" width="15.28515625" style="35" customWidth="1"/>
    <col min="3104" max="3104" width="18.28515625" style="35" customWidth="1"/>
    <col min="3105" max="3106" width="14.140625" style="35" customWidth="1"/>
    <col min="3107" max="3125" width="0" style="35" hidden="1" customWidth="1"/>
    <col min="3126" max="3346" width="9.140625" style="35"/>
    <col min="3347" max="3347" width="20.5703125" style="35" customWidth="1"/>
    <col min="3348" max="3348" width="10.5703125" style="35" customWidth="1"/>
    <col min="3349" max="3349" width="7" style="35" customWidth="1"/>
    <col min="3350" max="3350" width="13.28515625" style="35" customWidth="1"/>
    <col min="3351" max="3351" width="32.7109375" style="35" customWidth="1"/>
    <col min="3352" max="3352" width="13.42578125" style="35" bestFit="1" customWidth="1"/>
    <col min="3353" max="3353" width="13.42578125" style="35" customWidth="1"/>
    <col min="3354" max="3357" width="0" style="35" hidden="1" customWidth="1"/>
    <col min="3358" max="3358" width="1.85546875" style="35" customWidth="1"/>
    <col min="3359" max="3359" width="15.28515625" style="35" customWidth="1"/>
    <col min="3360" max="3360" width="18.28515625" style="35" customWidth="1"/>
    <col min="3361" max="3362" width="14.140625" style="35" customWidth="1"/>
    <col min="3363" max="3381" width="0" style="35" hidden="1" customWidth="1"/>
    <col min="3382" max="3602" width="9.140625" style="35"/>
    <col min="3603" max="3603" width="20.5703125" style="35" customWidth="1"/>
    <col min="3604" max="3604" width="10.5703125" style="35" customWidth="1"/>
    <col min="3605" max="3605" width="7" style="35" customWidth="1"/>
    <col min="3606" max="3606" width="13.28515625" style="35" customWidth="1"/>
    <col min="3607" max="3607" width="32.7109375" style="35" customWidth="1"/>
    <col min="3608" max="3608" width="13.42578125" style="35" bestFit="1" customWidth="1"/>
    <col min="3609" max="3609" width="13.42578125" style="35" customWidth="1"/>
    <col min="3610" max="3613" width="0" style="35" hidden="1" customWidth="1"/>
    <col min="3614" max="3614" width="1.85546875" style="35" customWidth="1"/>
    <col min="3615" max="3615" width="15.28515625" style="35" customWidth="1"/>
    <col min="3616" max="3616" width="18.28515625" style="35" customWidth="1"/>
    <col min="3617" max="3618" width="14.140625" style="35" customWidth="1"/>
    <col min="3619" max="3637" width="0" style="35" hidden="1" customWidth="1"/>
    <col min="3638" max="3858" width="9.140625" style="35"/>
    <col min="3859" max="3859" width="20.5703125" style="35" customWidth="1"/>
    <col min="3860" max="3860" width="10.5703125" style="35" customWidth="1"/>
    <col min="3861" max="3861" width="7" style="35" customWidth="1"/>
    <col min="3862" max="3862" width="13.28515625" style="35" customWidth="1"/>
    <col min="3863" max="3863" width="32.7109375" style="35" customWidth="1"/>
    <col min="3864" max="3864" width="13.42578125" style="35" bestFit="1" customWidth="1"/>
    <col min="3865" max="3865" width="13.42578125" style="35" customWidth="1"/>
    <col min="3866" max="3869" width="0" style="35" hidden="1" customWidth="1"/>
    <col min="3870" max="3870" width="1.85546875" style="35" customWidth="1"/>
    <col min="3871" max="3871" width="15.28515625" style="35" customWidth="1"/>
    <col min="3872" max="3872" width="18.28515625" style="35" customWidth="1"/>
    <col min="3873" max="3874" width="14.140625" style="35" customWidth="1"/>
    <col min="3875" max="3893" width="0" style="35" hidden="1" customWidth="1"/>
    <col min="3894" max="4114" width="9.140625" style="35"/>
    <col min="4115" max="4115" width="20.5703125" style="35" customWidth="1"/>
    <col min="4116" max="4116" width="10.5703125" style="35" customWidth="1"/>
    <col min="4117" max="4117" width="7" style="35" customWidth="1"/>
    <col min="4118" max="4118" width="13.28515625" style="35" customWidth="1"/>
    <col min="4119" max="4119" width="32.7109375" style="35" customWidth="1"/>
    <col min="4120" max="4120" width="13.42578125" style="35" bestFit="1" customWidth="1"/>
    <col min="4121" max="4121" width="13.42578125" style="35" customWidth="1"/>
    <col min="4122" max="4125" width="0" style="35" hidden="1" customWidth="1"/>
    <col min="4126" max="4126" width="1.85546875" style="35" customWidth="1"/>
    <col min="4127" max="4127" width="15.28515625" style="35" customWidth="1"/>
    <col min="4128" max="4128" width="18.28515625" style="35" customWidth="1"/>
    <col min="4129" max="4130" width="14.140625" style="35" customWidth="1"/>
    <col min="4131" max="4149" width="0" style="35" hidden="1" customWidth="1"/>
    <col min="4150" max="4370" width="9.140625" style="35"/>
    <col min="4371" max="4371" width="20.5703125" style="35" customWidth="1"/>
    <col min="4372" max="4372" width="10.5703125" style="35" customWidth="1"/>
    <col min="4373" max="4373" width="7" style="35" customWidth="1"/>
    <col min="4374" max="4374" width="13.28515625" style="35" customWidth="1"/>
    <col min="4375" max="4375" width="32.7109375" style="35" customWidth="1"/>
    <col min="4376" max="4376" width="13.42578125" style="35" bestFit="1" customWidth="1"/>
    <col min="4377" max="4377" width="13.42578125" style="35" customWidth="1"/>
    <col min="4378" max="4381" width="0" style="35" hidden="1" customWidth="1"/>
    <col min="4382" max="4382" width="1.85546875" style="35" customWidth="1"/>
    <col min="4383" max="4383" width="15.28515625" style="35" customWidth="1"/>
    <col min="4384" max="4384" width="18.28515625" style="35" customWidth="1"/>
    <col min="4385" max="4386" width="14.140625" style="35" customWidth="1"/>
    <col min="4387" max="4405" width="0" style="35" hidden="1" customWidth="1"/>
    <col min="4406" max="4626" width="9.140625" style="35"/>
    <col min="4627" max="4627" width="20.5703125" style="35" customWidth="1"/>
    <col min="4628" max="4628" width="10.5703125" style="35" customWidth="1"/>
    <col min="4629" max="4629" width="7" style="35" customWidth="1"/>
    <col min="4630" max="4630" width="13.28515625" style="35" customWidth="1"/>
    <col min="4631" max="4631" width="32.7109375" style="35" customWidth="1"/>
    <col min="4632" max="4632" width="13.42578125" style="35" bestFit="1" customWidth="1"/>
    <col min="4633" max="4633" width="13.42578125" style="35" customWidth="1"/>
    <col min="4634" max="4637" width="0" style="35" hidden="1" customWidth="1"/>
    <col min="4638" max="4638" width="1.85546875" style="35" customWidth="1"/>
    <col min="4639" max="4639" width="15.28515625" style="35" customWidth="1"/>
    <col min="4640" max="4640" width="18.28515625" style="35" customWidth="1"/>
    <col min="4641" max="4642" width="14.140625" style="35" customWidth="1"/>
    <col min="4643" max="4661" width="0" style="35" hidden="1" customWidth="1"/>
    <col min="4662" max="4882" width="9.140625" style="35"/>
    <col min="4883" max="4883" width="20.5703125" style="35" customWidth="1"/>
    <col min="4884" max="4884" width="10.5703125" style="35" customWidth="1"/>
    <col min="4885" max="4885" width="7" style="35" customWidth="1"/>
    <col min="4886" max="4886" width="13.28515625" style="35" customWidth="1"/>
    <col min="4887" max="4887" width="32.7109375" style="35" customWidth="1"/>
    <col min="4888" max="4888" width="13.42578125" style="35" bestFit="1" customWidth="1"/>
    <col min="4889" max="4889" width="13.42578125" style="35" customWidth="1"/>
    <col min="4890" max="4893" width="0" style="35" hidden="1" customWidth="1"/>
    <col min="4894" max="4894" width="1.85546875" style="35" customWidth="1"/>
    <col min="4895" max="4895" width="15.28515625" style="35" customWidth="1"/>
    <col min="4896" max="4896" width="18.28515625" style="35" customWidth="1"/>
    <col min="4897" max="4898" width="14.140625" style="35" customWidth="1"/>
    <col min="4899" max="4917" width="0" style="35" hidden="1" customWidth="1"/>
    <col min="4918" max="5138" width="9.140625" style="35"/>
    <col min="5139" max="5139" width="20.5703125" style="35" customWidth="1"/>
    <col min="5140" max="5140" width="10.5703125" style="35" customWidth="1"/>
    <col min="5141" max="5141" width="7" style="35" customWidth="1"/>
    <col min="5142" max="5142" width="13.28515625" style="35" customWidth="1"/>
    <col min="5143" max="5143" width="32.7109375" style="35" customWidth="1"/>
    <col min="5144" max="5144" width="13.42578125" style="35" bestFit="1" customWidth="1"/>
    <col min="5145" max="5145" width="13.42578125" style="35" customWidth="1"/>
    <col min="5146" max="5149" width="0" style="35" hidden="1" customWidth="1"/>
    <col min="5150" max="5150" width="1.85546875" style="35" customWidth="1"/>
    <col min="5151" max="5151" width="15.28515625" style="35" customWidth="1"/>
    <col min="5152" max="5152" width="18.28515625" style="35" customWidth="1"/>
    <col min="5153" max="5154" width="14.140625" style="35" customWidth="1"/>
    <col min="5155" max="5173" width="0" style="35" hidden="1" customWidth="1"/>
    <col min="5174" max="5394" width="9.140625" style="35"/>
    <col min="5395" max="5395" width="20.5703125" style="35" customWidth="1"/>
    <col min="5396" max="5396" width="10.5703125" style="35" customWidth="1"/>
    <col min="5397" max="5397" width="7" style="35" customWidth="1"/>
    <col min="5398" max="5398" width="13.28515625" style="35" customWidth="1"/>
    <col min="5399" max="5399" width="32.7109375" style="35" customWidth="1"/>
    <col min="5400" max="5400" width="13.42578125" style="35" bestFit="1" customWidth="1"/>
    <col min="5401" max="5401" width="13.42578125" style="35" customWidth="1"/>
    <col min="5402" max="5405" width="0" style="35" hidden="1" customWidth="1"/>
    <col min="5406" max="5406" width="1.85546875" style="35" customWidth="1"/>
    <col min="5407" max="5407" width="15.28515625" style="35" customWidth="1"/>
    <col min="5408" max="5408" width="18.28515625" style="35" customWidth="1"/>
    <col min="5409" max="5410" width="14.140625" style="35" customWidth="1"/>
    <col min="5411" max="5429" width="0" style="35" hidden="1" customWidth="1"/>
    <col min="5430" max="5650" width="9.140625" style="35"/>
    <col min="5651" max="5651" width="20.5703125" style="35" customWidth="1"/>
    <col min="5652" max="5652" width="10.5703125" style="35" customWidth="1"/>
    <col min="5653" max="5653" width="7" style="35" customWidth="1"/>
    <col min="5654" max="5654" width="13.28515625" style="35" customWidth="1"/>
    <col min="5655" max="5655" width="32.7109375" style="35" customWidth="1"/>
    <col min="5656" max="5656" width="13.42578125" style="35" bestFit="1" customWidth="1"/>
    <col min="5657" max="5657" width="13.42578125" style="35" customWidth="1"/>
    <col min="5658" max="5661" width="0" style="35" hidden="1" customWidth="1"/>
    <col min="5662" max="5662" width="1.85546875" style="35" customWidth="1"/>
    <col min="5663" max="5663" width="15.28515625" style="35" customWidth="1"/>
    <col min="5664" max="5664" width="18.28515625" style="35" customWidth="1"/>
    <col min="5665" max="5666" width="14.140625" style="35" customWidth="1"/>
    <col min="5667" max="5685" width="0" style="35" hidden="1" customWidth="1"/>
    <col min="5686" max="5906" width="9.140625" style="35"/>
    <col min="5907" max="5907" width="20.5703125" style="35" customWidth="1"/>
    <col min="5908" max="5908" width="10.5703125" style="35" customWidth="1"/>
    <col min="5909" max="5909" width="7" style="35" customWidth="1"/>
    <col min="5910" max="5910" width="13.28515625" style="35" customWidth="1"/>
    <col min="5911" max="5911" width="32.7109375" style="35" customWidth="1"/>
    <col min="5912" max="5912" width="13.42578125" style="35" bestFit="1" customWidth="1"/>
    <col min="5913" max="5913" width="13.42578125" style="35" customWidth="1"/>
    <col min="5914" max="5917" width="0" style="35" hidden="1" customWidth="1"/>
    <col min="5918" max="5918" width="1.85546875" style="35" customWidth="1"/>
    <col min="5919" max="5919" width="15.28515625" style="35" customWidth="1"/>
    <col min="5920" max="5920" width="18.28515625" style="35" customWidth="1"/>
    <col min="5921" max="5922" width="14.140625" style="35" customWidth="1"/>
    <col min="5923" max="5941" width="0" style="35" hidden="1" customWidth="1"/>
    <col min="5942" max="6162" width="9.140625" style="35"/>
    <col min="6163" max="6163" width="20.5703125" style="35" customWidth="1"/>
    <col min="6164" max="6164" width="10.5703125" style="35" customWidth="1"/>
    <col min="6165" max="6165" width="7" style="35" customWidth="1"/>
    <col min="6166" max="6166" width="13.28515625" style="35" customWidth="1"/>
    <col min="6167" max="6167" width="32.7109375" style="35" customWidth="1"/>
    <col min="6168" max="6168" width="13.42578125" style="35" bestFit="1" customWidth="1"/>
    <col min="6169" max="6169" width="13.42578125" style="35" customWidth="1"/>
    <col min="6170" max="6173" width="0" style="35" hidden="1" customWidth="1"/>
    <col min="6174" max="6174" width="1.85546875" style="35" customWidth="1"/>
    <col min="6175" max="6175" width="15.28515625" style="35" customWidth="1"/>
    <col min="6176" max="6176" width="18.28515625" style="35" customWidth="1"/>
    <col min="6177" max="6178" width="14.140625" style="35" customWidth="1"/>
    <col min="6179" max="6197" width="0" style="35" hidden="1" customWidth="1"/>
    <col min="6198" max="6418" width="9.140625" style="35"/>
    <col min="6419" max="6419" width="20.5703125" style="35" customWidth="1"/>
    <col min="6420" max="6420" width="10.5703125" style="35" customWidth="1"/>
    <col min="6421" max="6421" width="7" style="35" customWidth="1"/>
    <col min="6422" max="6422" width="13.28515625" style="35" customWidth="1"/>
    <col min="6423" max="6423" width="32.7109375" style="35" customWidth="1"/>
    <col min="6424" max="6424" width="13.42578125" style="35" bestFit="1" customWidth="1"/>
    <col min="6425" max="6425" width="13.42578125" style="35" customWidth="1"/>
    <col min="6426" max="6429" width="0" style="35" hidden="1" customWidth="1"/>
    <col min="6430" max="6430" width="1.85546875" style="35" customWidth="1"/>
    <col min="6431" max="6431" width="15.28515625" style="35" customWidth="1"/>
    <col min="6432" max="6432" width="18.28515625" style="35" customWidth="1"/>
    <col min="6433" max="6434" width="14.140625" style="35" customWidth="1"/>
    <col min="6435" max="6453" width="0" style="35" hidden="1" customWidth="1"/>
    <col min="6454" max="6674" width="9.140625" style="35"/>
    <col min="6675" max="6675" width="20.5703125" style="35" customWidth="1"/>
    <col min="6676" max="6676" width="10.5703125" style="35" customWidth="1"/>
    <col min="6677" max="6677" width="7" style="35" customWidth="1"/>
    <col min="6678" max="6678" width="13.28515625" style="35" customWidth="1"/>
    <col min="6679" max="6679" width="32.7109375" style="35" customWidth="1"/>
    <col min="6680" max="6680" width="13.42578125" style="35" bestFit="1" customWidth="1"/>
    <col min="6681" max="6681" width="13.42578125" style="35" customWidth="1"/>
    <col min="6682" max="6685" width="0" style="35" hidden="1" customWidth="1"/>
    <col min="6686" max="6686" width="1.85546875" style="35" customWidth="1"/>
    <col min="6687" max="6687" width="15.28515625" style="35" customWidth="1"/>
    <col min="6688" max="6688" width="18.28515625" style="35" customWidth="1"/>
    <col min="6689" max="6690" width="14.140625" style="35" customWidth="1"/>
    <col min="6691" max="6709" width="0" style="35" hidden="1" customWidth="1"/>
    <col min="6710" max="6930" width="9.140625" style="35"/>
    <col min="6931" max="6931" width="20.5703125" style="35" customWidth="1"/>
    <col min="6932" max="6932" width="10.5703125" style="35" customWidth="1"/>
    <col min="6933" max="6933" width="7" style="35" customWidth="1"/>
    <col min="6934" max="6934" width="13.28515625" style="35" customWidth="1"/>
    <col min="6935" max="6935" width="32.7109375" style="35" customWidth="1"/>
    <col min="6936" max="6936" width="13.42578125" style="35" bestFit="1" customWidth="1"/>
    <col min="6937" max="6937" width="13.42578125" style="35" customWidth="1"/>
    <col min="6938" max="6941" width="0" style="35" hidden="1" customWidth="1"/>
    <col min="6942" max="6942" width="1.85546875" style="35" customWidth="1"/>
    <col min="6943" max="6943" width="15.28515625" style="35" customWidth="1"/>
    <col min="6944" max="6944" width="18.28515625" style="35" customWidth="1"/>
    <col min="6945" max="6946" width="14.140625" style="35" customWidth="1"/>
    <col min="6947" max="6965" width="0" style="35" hidden="1" customWidth="1"/>
    <col min="6966" max="7186" width="9.140625" style="35"/>
    <col min="7187" max="7187" width="20.5703125" style="35" customWidth="1"/>
    <col min="7188" max="7188" width="10.5703125" style="35" customWidth="1"/>
    <col min="7189" max="7189" width="7" style="35" customWidth="1"/>
    <col min="7190" max="7190" width="13.28515625" style="35" customWidth="1"/>
    <col min="7191" max="7191" width="32.7109375" style="35" customWidth="1"/>
    <col min="7192" max="7192" width="13.42578125" style="35" bestFit="1" customWidth="1"/>
    <col min="7193" max="7193" width="13.42578125" style="35" customWidth="1"/>
    <col min="7194" max="7197" width="0" style="35" hidden="1" customWidth="1"/>
    <col min="7198" max="7198" width="1.85546875" style="35" customWidth="1"/>
    <col min="7199" max="7199" width="15.28515625" style="35" customWidth="1"/>
    <col min="7200" max="7200" width="18.28515625" style="35" customWidth="1"/>
    <col min="7201" max="7202" width="14.140625" style="35" customWidth="1"/>
    <col min="7203" max="7221" width="0" style="35" hidden="1" customWidth="1"/>
    <col min="7222" max="7442" width="9.140625" style="35"/>
    <col min="7443" max="7443" width="20.5703125" style="35" customWidth="1"/>
    <col min="7444" max="7444" width="10.5703125" style="35" customWidth="1"/>
    <col min="7445" max="7445" width="7" style="35" customWidth="1"/>
    <col min="7446" max="7446" width="13.28515625" style="35" customWidth="1"/>
    <col min="7447" max="7447" width="32.7109375" style="35" customWidth="1"/>
    <col min="7448" max="7448" width="13.42578125" style="35" bestFit="1" customWidth="1"/>
    <col min="7449" max="7449" width="13.42578125" style="35" customWidth="1"/>
    <col min="7450" max="7453" width="0" style="35" hidden="1" customWidth="1"/>
    <col min="7454" max="7454" width="1.85546875" style="35" customWidth="1"/>
    <col min="7455" max="7455" width="15.28515625" style="35" customWidth="1"/>
    <col min="7456" max="7456" width="18.28515625" style="35" customWidth="1"/>
    <col min="7457" max="7458" width="14.140625" style="35" customWidth="1"/>
    <col min="7459" max="7477" width="0" style="35" hidden="1" customWidth="1"/>
    <col min="7478" max="7698" width="9.140625" style="35"/>
    <col min="7699" max="7699" width="20.5703125" style="35" customWidth="1"/>
    <col min="7700" max="7700" width="10.5703125" style="35" customWidth="1"/>
    <col min="7701" max="7701" width="7" style="35" customWidth="1"/>
    <col min="7702" max="7702" width="13.28515625" style="35" customWidth="1"/>
    <col min="7703" max="7703" width="32.7109375" style="35" customWidth="1"/>
    <col min="7704" max="7704" width="13.42578125" style="35" bestFit="1" customWidth="1"/>
    <col min="7705" max="7705" width="13.42578125" style="35" customWidth="1"/>
    <col min="7706" max="7709" width="0" style="35" hidden="1" customWidth="1"/>
    <col min="7710" max="7710" width="1.85546875" style="35" customWidth="1"/>
    <col min="7711" max="7711" width="15.28515625" style="35" customWidth="1"/>
    <col min="7712" max="7712" width="18.28515625" style="35" customWidth="1"/>
    <col min="7713" max="7714" width="14.140625" style="35" customWidth="1"/>
    <col min="7715" max="7733" width="0" style="35" hidden="1" customWidth="1"/>
    <col min="7734" max="7954" width="9.140625" style="35"/>
    <col min="7955" max="7955" width="20.5703125" style="35" customWidth="1"/>
    <col min="7956" max="7956" width="10.5703125" style="35" customWidth="1"/>
    <col min="7957" max="7957" width="7" style="35" customWidth="1"/>
    <col min="7958" max="7958" width="13.28515625" style="35" customWidth="1"/>
    <col min="7959" max="7959" width="32.7109375" style="35" customWidth="1"/>
    <col min="7960" max="7960" width="13.42578125" style="35" bestFit="1" customWidth="1"/>
    <col min="7961" max="7961" width="13.42578125" style="35" customWidth="1"/>
    <col min="7962" max="7965" width="0" style="35" hidden="1" customWidth="1"/>
    <col min="7966" max="7966" width="1.85546875" style="35" customWidth="1"/>
    <col min="7967" max="7967" width="15.28515625" style="35" customWidth="1"/>
    <col min="7968" max="7968" width="18.28515625" style="35" customWidth="1"/>
    <col min="7969" max="7970" width="14.140625" style="35" customWidth="1"/>
    <col min="7971" max="7989" width="0" style="35" hidden="1" customWidth="1"/>
    <col min="7990" max="8210" width="9.140625" style="35"/>
    <col min="8211" max="8211" width="20.5703125" style="35" customWidth="1"/>
    <col min="8212" max="8212" width="10.5703125" style="35" customWidth="1"/>
    <col min="8213" max="8213" width="7" style="35" customWidth="1"/>
    <col min="8214" max="8214" width="13.28515625" style="35" customWidth="1"/>
    <col min="8215" max="8215" width="32.7109375" style="35" customWidth="1"/>
    <col min="8216" max="8216" width="13.42578125" style="35" bestFit="1" customWidth="1"/>
    <col min="8217" max="8217" width="13.42578125" style="35" customWidth="1"/>
    <col min="8218" max="8221" width="0" style="35" hidden="1" customWidth="1"/>
    <col min="8222" max="8222" width="1.85546875" style="35" customWidth="1"/>
    <col min="8223" max="8223" width="15.28515625" style="35" customWidth="1"/>
    <col min="8224" max="8224" width="18.28515625" style="35" customWidth="1"/>
    <col min="8225" max="8226" width="14.140625" style="35" customWidth="1"/>
    <col min="8227" max="8245" width="0" style="35" hidden="1" customWidth="1"/>
    <col min="8246" max="8466" width="9.140625" style="35"/>
    <col min="8467" max="8467" width="20.5703125" style="35" customWidth="1"/>
    <col min="8468" max="8468" width="10.5703125" style="35" customWidth="1"/>
    <col min="8469" max="8469" width="7" style="35" customWidth="1"/>
    <col min="8470" max="8470" width="13.28515625" style="35" customWidth="1"/>
    <col min="8471" max="8471" width="32.7109375" style="35" customWidth="1"/>
    <col min="8472" max="8472" width="13.42578125" style="35" bestFit="1" customWidth="1"/>
    <col min="8473" max="8473" width="13.42578125" style="35" customWidth="1"/>
    <col min="8474" max="8477" width="0" style="35" hidden="1" customWidth="1"/>
    <col min="8478" max="8478" width="1.85546875" style="35" customWidth="1"/>
    <col min="8479" max="8479" width="15.28515625" style="35" customWidth="1"/>
    <col min="8480" max="8480" width="18.28515625" style="35" customWidth="1"/>
    <col min="8481" max="8482" width="14.140625" style="35" customWidth="1"/>
    <col min="8483" max="8501" width="0" style="35" hidden="1" customWidth="1"/>
    <col min="8502" max="8722" width="9.140625" style="35"/>
    <col min="8723" max="8723" width="20.5703125" style="35" customWidth="1"/>
    <col min="8724" max="8724" width="10.5703125" style="35" customWidth="1"/>
    <col min="8725" max="8725" width="7" style="35" customWidth="1"/>
    <col min="8726" max="8726" width="13.28515625" style="35" customWidth="1"/>
    <col min="8727" max="8727" width="32.7109375" style="35" customWidth="1"/>
    <col min="8728" max="8728" width="13.42578125" style="35" bestFit="1" customWidth="1"/>
    <col min="8729" max="8729" width="13.42578125" style="35" customWidth="1"/>
    <col min="8730" max="8733" width="0" style="35" hidden="1" customWidth="1"/>
    <col min="8734" max="8734" width="1.85546875" style="35" customWidth="1"/>
    <col min="8735" max="8735" width="15.28515625" style="35" customWidth="1"/>
    <col min="8736" max="8736" width="18.28515625" style="35" customWidth="1"/>
    <col min="8737" max="8738" width="14.140625" style="35" customWidth="1"/>
    <col min="8739" max="8757" width="0" style="35" hidden="1" customWidth="1"/>
    <col min="8758" max="8978" width="9.140625" style="35"/>
    <col min="8979" max="8979" width="20.5703125" style="35" customWidth="1"/>
    <col min="8980" max="8980" width="10.5703125" style="35" customWidth="1"/>
    <col min="8981" max="8981" width="7" style="35" customWidth="1"/>
    <col min="8982" max="8982" width="13.28515625" style="35" customWidth="1"/>
    <col min="8983" max="8983" width="32.7109375" style="35" customWidth="1"/>
    <col min="8984" max="8984" width="13.42578125" style="35" bestFit="1" customWidth="1"/>
    <col min="8985" max="8985" width="13.42578125" style="35" customWidth="1"/>
    <col min="8986" max="8989" width="0" style="35" hidden="1" customWidth="1"/>
    <col min="8990" max="8990" width="1.85546875" style="35" customWidth="1"/>
    <col min="8991" max="8991" width="15.28515625" style="35" customWidth="1"/>
    <col min="8992" max="8992" width="18.28515625" style="35" customWidth="1"/>
    <col min="8993" max="8994" width="14.140625" style="35" customWidth="1"/>
    <col min="8995" max="9013" width="0" style="35" hidden="1" customWidth="1"/>
    <col min="9014" max="9234" width="9.140625" style="35"/>
    <col min="9235" max="9235" width="20.5703125" style="35" customWidth="1"/>
    <col min="9236" max="9236" width="10.5703125" style="35" customWidth="1"/>
    <col min="9237" max="9237" width="7" style="35" customWidth="1"/>
    <col min="9238" max="9238" width="13.28515625" style="35" customWidth="1"/>
    <col min="9239" max="9239" width="32.7109375" style="35" customWidth="1"/>
    <col min="9240" max="9240" width="13.42578125" style="35" bestFit="1" customWidth="1"/>
    <col min="9241" max="9241" width="13.42578125" style="35" customWidth="1"/>
    <col min="9242" max="9245" width="0" style="35" hidden="1" customWidth="1"/>
    <col min="9246" max="9246" width="1.85546875" style="35" customWidth="1"/>
    <col min="9247" max="9247" width="15.28515625" style="35" customWidth="1"/>
    <col min="9248" max="9248" width="18.28515625" style="35" customWidth="1"/>
    <col min="9249" max="9250" width="14.140625" style="35" customWidth="1"/>
    <col min="9251" max="9269" width="0" style="35" hidden="1" customWidth="1"/>
    <col min="9270" max="9490" width="9.140625" style="35"/>
    <col min="9491" max="9491" width="20.5703125" style="35" customWidth="1"/>
    <col min="9492" max="9492" width="10.5703125" style="35" customWidth="1"/>
    <col min="9493" max="9493" width="7" style="35" customWidth="1"/>
    <col min="9494" max="9494" width="13.28515625" style="35" customWidth="1"/>
    <col min="9495" max="9495" width="32.7109375" style="35" customWidth="1"/>
    <col min="9496" max="9496" width="13.42578125" style="35" bestFit="1" customWidth="1"/>
    <col min="9497" max="9497" width="13.42578125" style="35" customWidth="1"/>
    <col min="9498" max="9501" width="0" style="35" hidden="1" customWidth="1"/>
    <col min="9502" max="9502" width="1.85546875" style="35" customWidth="1"/>
    <col min="9503" max="9503" width="15.28515625" style="35" customWidth="1"/>
    <col min="9504" max="9504" width="18.28515625" style="35" customWidth="1"/>
    <col min="9505" max="9506" width="14.140625" style="35" customWidth="1"/>
    <col min="9507" max="9525" width="0" style="35" hidden="1" customWidth="1"/>
    <col min="9526" max="9746" width="9.140625" style="35"/>
    <col min="9747" max="9747" width="20.5703125" style="35" customWidth="1"/>
    <col min="9748" max="9748" width="10.5703125" style="35" customWidth="1"/>
    <col min="9749" max="9749" width="7" style="35" customWidth="1"/>
    <col min="9750" max="9750" width="13.28515625" style="35" customWidth="1"/>
    <col min="9751" max="9751" width="32.7109375" style="35" customWidth="1"/>
    <col min="9752" max="9752" width="13.42578125" style="35" bestFit="1" customWidth="1"/>
    <col min="9753" max="9753" width="13.42578125" style="35" customWidth="1"/>
    <col min="9754" max="9757" width="0" style="35" hidden="1" customWidth="1"/>
    <col min="9758" max="9758" width="1.85546875" style="35" customWidth="1"/>
    <col min="9759" max="9759" width="15.28515625" style="35" customWidth="1"/>
    <col min="9760" max="9760" width="18.28515625" style="35" customWidth="1"/>
    <col min="9761" max="9762" width="14.140625" style="35" customWidth="1"/>
    <col min="9763" max="9781" width="0" style="35" hidden="1" customWidth="1"/>
    <col min="9782" max="10002" width="9.140625" style="35"/>
    <col min="10003" max="10003" width="20.5703125" style="35" customWidth="1"/>
    <col min="10004" max="10004" width="10.5703125" style="35" customWidth="1"/>
    <col min="10005" max="10005" width="7" style="35" customWidth="1"/>
    <col min="10006" max="10006" width="13.28515625" style="35" customWidth="1"/>
    <col min="10007" max="10007" width="32.7109375" style="35" customWidth="1"/>
    <col min="10008" max="10008" width="13.42578125" style="35" bestFit="1" customWidth="1"/>
    <col min="10009" max="10009" width="13.42578125" style="35" customWidth="1"/>
    <col min="10010" max="10013" width="0" style="35" hidden="1" customWidth="1"/>
    <col min="10014" max="10014" width="1.85546875" style="35" customWidth="1"/>
    <col min="10015" max="10015" width="15.28515625" style="35" customWidth="1"/>
    <col min="10016" max="10016" width="18.28515625" style="35" customWidth="1"/>
    <col min="10017" max="10018" width="14.140625" style="35" customWidth="1"/>
    <col min="10019" max="10037" width="0" style="35" hidden="1" customWidth="1"/>
    <col min="10038" max="10258" width="9.140625" style="35"/>
    <col min="10259" max="10259" width="20.5703125" style="35" customWidth="1"/>
    <col min="10260" max="10260" width="10.5703125" style="35" customWidth="1"/>
    <col min="10261" max="10261" width="7" style="35" customWidth="1"/>
    <col min="10262" max="10262" width="13.28515625" style="35" customWidth="1"/>
    <col min="10263" max="10263" width="32.7109375" style="35" customWidth="1"/>
    <col min="10264" max="10264" width="13.42578125" style="35" bestFit="1" customWidth="1"/>
    <col min="10265" max="10265" width="13.42578125" style="35" customWidth="1"/>
    <col min="10266" max="10269" width="0" style="35" hidden="1" customWidth="1"/>
    <col min="10270" max="10270" width="1.85546875" style="35" customWidth="1"/>
    <col min="10271" max="10271" width="15.28515625" style="35" customWidth="1"/>
    <col min="10272" max="10272" width="18.28515625" style="35" customWidth="1"/>
    <col min="10273" max="10274" width="14.140625" style="35" customWidth="1"/>
    <col min="10275" max="10293" width="0" style="35" hidden="1" customWidth="1"/>
    <col min="10294" max="10514" width="9.140625" style="35"/>
    <col min="10515" max="10515" width="20.5703125" style="35" customWidth="1"/>
    <col min="10516" max="10516" width="10.5703125" style="35" customWidth="1"/>
    <col min="10517" max="10517" width="7" style="35" customWidth="1"/>
    <col min="10518" max="10518" width="13.28515625" style="35" customWidth="1"/>
    <col min="10519" max="10519" width="32.7109375" style="35" customWidth="1"/>
    <col min="10520" max="10520" width="13.42578125" style="35" bestFit="1" customWidth="1"/>
    <col min="10521" max="10521" width="13.42578125" style="35" customWidth="1"/>
    <col min="10522" max="10525" width="0" style="35" hidden="1" customWidth="1"/>
    <col min="10526" max="10526" width="1.85546875" style="35" customWidth="1"/>
    <col min="10527" max="10527" width="15.28515625" style="35" customWidth="1"/>
    <col min="10528" max="10528" width="18.28515625" style="35" customWidth="1"/>
    <col min="10529" max="10530" width="14.140625" style="35" customWidth="1"/>
    <col min="10531" max="10549" width="0" style="35" hidden="1" customWidth="1"/>
    <col min="10550" max="10770" width="9.140625" style="35"/>
    <col min="10771" max="10771" width="20.5703125" style="35" customWidth="1"/>
    <col min="10772" max="10772" width="10.5703125" style="35" customWidth="1"/>
    <col min="10773" max="10773" width="7" style="35" customWidth="1"/>
    <col min="10774" max="10774" width="13.28515625" style="35" customWidth="1"/>
    <col min="10775" max="10775" width="32.7109375" style="35" customWidth="1"/>
    <col min="10776" max="10776" width="13.42578125" style="35" bestFit="1" customWidth="1"/>
    <col min="10777" max="10777" width="13.42578125" style="35" customWidth="1"/>
    <col min="10778" max="10781" width="0" style="35" hidden="1" customWidth="1"/>
    <col min="10782" max="10782" width="1.85546875" style="35" customWidth="1"/>
    <col min="10783" max="10783" width="15.28515625" style="35" customWidth="1"/>
    <col min="10784" max="10784" width="18.28515625" style="35" customWidth="1"/>
    <col min="10785" max="10786" width="14.140625" style="35" customWidth="1"/>
    <col min="10787" max="10805" width="0" style="35" hidden="1" customWidth="1"/>
    <col min="10806" max="11026" width="9.140625" style="35"/>
    <col min="11027" max="11027" width="20.5703125" style="35" customWidth="1"/>
    <col min="11028" max="11028" width="10.5703125" style="35" customWidth="1"/>
    <col min="11029" max="11029" width="7" style="35" customWidth="1"/>
    <col min="11030" max="11030" width="13.28515625" style="35" customWidth="1"/>
    <col min="11031" max="11031" width="32.7109375" style="35" customWidth="1"/>
    <col min="11032" max="11032" width="13.42578125" style="35" bestFit="1" customWidth="1"/>
    <col min="11033" max="11033" width="13.42578125" style="35" customWidth="1"/>
    <col min="11034" max="11037" width="0" style="35" hidden="1" customWidth="1"/>
    <col min="11038" max="11038" width="1.85546875" style="35" customWidth="1"/>
    <col min="11039" max="11039" width="15.28515625" style="35" customWidth="1"/>
    <col min="11040" max="11040" width="18.28515625" style="35" customWidth="1"/>
    <col min="11041" max="11042" width="14.140625" style="35" customWidth="1"/>
    <col min="11043" max="11061" width="0" style="35" hidden="1" customWidth="1"/>
    <col min="11062" max="11282" width="9.140625" style="35"/>
    <col min="11283" max="11283" width="20.5703125" style="35" customWidth="1"/>
    <col min="11284" max="11284" width="10.5703125" style="35" customWidth="1"/>
    <col min="11285" max="11285" width="7" style="35" customWidth="1"/>
    <col min="11286" max="11286" width="13.28515625" style="35" customWidth="1"/>
    <col min="11287" max="11287" width="32.7109375" style="35" customWidth="1"/>
    <col min="11288" max="11288" width="13.42578125" style="35" bestFit="1" customWidth="1"/>
    <col min="11289" max="11289" width="13.42578125" style="35" customWidth="1"/>
    <col min="11290" max="11293" width="0" style="35" hidden="1" customWidth="1"/>
    <col min="11294" max="11294" width="1.85546875" style="35" customWidth="1"/>
    <col min="11295" max="11295" width="15.28515625" style="35" customWidth="1"/>
    <col min="11296" max="11296" width="18.28515625" style="35" customWidth="1"/>
    <col min="11297" max="11298" width="14.140625" style="35" customWidth="1"/>
    <col min="11299" max="11317" width="0" style="35" hidden="1" customWidth="1"/>
    <col min="11318" max="11538" width="9.140625" style="35"/>
    <col min="11539" max="11539" width="20.5703125" style="35" customWidth="1"/>
    <col min="11540" max="11540" width="10.5703125" style="35" customWidth="1"/>
    <col min="11541" max="11541" width="7" style="35" customWidth="1"/>
    <col min="11542" max="11542" width="13.28515625" style="35" customWidth="1"/>
    <col min="11543" max="11543" width="32.7109375" style="35" customWidth="1"/>
    <col min="11544" max="11544" width="13.42578125" style="35" bestFit="1" customWidth="1"/>
    <col min="11545" max="11545" width="13.42578125" style="35" customWidth="1"/>
    <col min="11546" max="11549" width="0" style="35" hidden="1" customWidth="1"/>
    <col min="11550" max="11550" width="1.85546875" style="35" customWidth="1"/>
    <col min="11551" max="11551" width="15.28515625" style="35" customWidth="1"/>
    <col min="11552" max="11552" width="18.28515625" style="35" customWidth="1"/>
    <col min="11553" max="11554" width="14.140625" style="35" customWidth="1"/>
    <col min="11555" max="11573" width="0" style="35" hidden="1" customWidth="1"/>
    <col min="11574" max="11794" width="9.140625" style="35"/>
    <col min="11795" max="11795" width="20.5703125" style="35" customWidth="1"/>
    <col min="11796" max="11796" width="10.5703125" style="35" customWidth="1"/>
    <col min="11797" max="11797" width="7" style="35" customWidth="1"/>
    <col min="11798" max="11798" width="13.28515625" style="35" customWidth="1"/>
    <col min="11799" max="11799" width="32.7109375" style="35" customWidth="1"/>
    <col min="11800" max="11800" width="13.42578125" style="35" bestFit="1" customWidth="1"/>
    <col min="11801" max="11801" width="13.42578125" style="35" customWidth="1"/>
    <col min="11802" max="11805" width="0" style="35" hidden="1" customWidth="1"/>
    <col min="11806" max="11806" width="1.85546875" style="35" customWidth="1"/>
    <col min="11807" max="11807" width="15.28515625" style="35" customWidth="1"/>
    <col min="11808" max="11808" width="18.28515625" style="35" customWidth="1"/>
    <col min="11809" max="11810" width="14.140625" style="35" customWidth="1"/>
    <col min="11811" max="11829" width="0" style="35" hidden="1" customWidth="1"/>
    <col min="11830" max="12050" width="9.140625" style="35"/>
    <col min="12051" max="12051" width="20.5703125" style="35" customWidth="1"/>
    <col min="12052" max="12052" width="10.5703125" style="35" customWidth="1"/>
    <col min="12053" max="12053" width="7" style="35" customWidth="1"/>
    <col min="12054" max="12054" width="13.28515625" style="35" customWidth="1"/>
    <col min="12055" max="12055" width="32.7109375" style="35" customWidth="1"/>
    <col min="12056" max="12056" width="13.42578125" style="35" bestFit="1" customWidth="1"/>
    <col min="12057" max="12057" width="13.42578125" style="35" customWidth="1"/>
    <col min="12058" max="12061" width="0" style="35" hidden="1" customWidth="1"/>
    <col min="12062" max="12062" width="1.85546875" style="35" customWidth="1"/>
    <col min="12063" max="12063" width="15.28515625" style="35" customWidth="1"/>
    <col min="12064" max="12064" width="18.28515625" style="35" customWidth="1"/>
    <col min="12065" max="12066" width="14.140625" style="35" customWidth="1"/>
    <col min="12067" max="12085" width="0" style="35" hidden="1" customWidth="1"/>
    <col min="12086" max="12306" width="9.140625" style="35"/>
    <col min="12307" max="12307" width="20.5703125" style="35" customWidth="1"/>
    <col min="12308" max="12308" width="10.5703125" style="35" customWidth="1"/>
    <col min="12309" max="12309" width="7" style="35" customWidth="1"/>
    <col min="12310" max="12310" width="13.28515625" style="35" customWidth="1"/>
    <col min="12311" max="12311" width="32.7109375" style="35" customWidth="1"/>
    <col min="12312" max="12312" width="13.42578125" style="35" bestFit="1" customWidth="1"/>
    <col min="12313" max="12313" width="13.42578125" style="35" customWidth="1"/>
    <col min="12314" max="12317" width="0" style="35" hidden="1" customWidth="1"/>
    <col min="12318" max="12318" width="1.85546875" style="35" customWidth="1"/>
    <col min="12319" max="12319" width="15.28515625" style="35" customWidth="1"/>
    <col min="12320" max="12320" width="18.28515625" style="35" customWidth="1"/>
    <col min="12321" max="12322" width="14.140625" style="35" customWidth="1"/>
    <col min="12323" max="12341" width="0" style="35" hidden="1" customWidth="1"/>
    <col min="12342" max="12562" width="9.140625" style="35"/>
    <col min="12563" max="12563" width="20.5703125" style="35" customWidth="1"/>
    <col min="12564" max="12564" width="10.5703125" style="35" customWidth="1"/>
    <col min="12565" max="12565" width="7" style="35" customWidth="1"/>
    <col min="12566" max="12566" width="13.28515625" style="35" customWidth="1"/>
    <col min="12567" max="12567" width="32.7109375" style="35" customWidth="1"/>
    <col min="12568" max="12568" width="13.42578125" style="35" bestFit="1" customWidth="1"/>
    <col min="12569" max="12569" width="13.42578125" style="35" customWidth="1"/>
    <col min="12570" max="12573" width="0" style="35" hidden="1" customWidth="1"/>
    <col min="12574" max="12574" width="1.85546875" style="35" customWidth="1"/>
    <col min="12575" max="12575" width="15.28515625" style="35" customWidth="1"/>
    <col min="12576" max="12576" width="18.28515625" style="35" customWidth="1"/>
    <col min="12577" max="12578" width="14.140625" style="35" customWidth="1"/>
    <col min="12579" max="12597" width="0" style="35" hidden="1" customWidth="1"/>
    <col min="12598" max="12818" width="9.140625" style="35"/>
    <col min="12819" max="12819" width="20.5703125" style="35" customWidth="1"/>
    <col min="12820" max="12820" width="10.5703125" style="35" customWidth="1"/>
    <col min="12821" max="12821" width="7" style="35" customWidth="1"/>
    <col min="12822" max="12822" width="13.28515625" style="35" customWidth="1"/>
    <col min="12823" max="12823" width="32.7109375" style="35" customWidth="1"/>
    <col min="12824" max="12824" width="13.42578125" style="35" bestFit="1" customWidth="1"/>
    <col min="12825" max="12825" width="13.42578125" style="35" customWidth="1"/>
    <col min="12826" max="12829" width="0" style="35" hidden="1" customWidth="1"/>
    <col min="12830" max="12830" width="1.85546875" style="35" customWidth="1"/>
    <col min="12831" max="12831" width="15.28515625" style="35" customWidth="1"/>
    <col min="12832" max="12832" width="18.28515625" style="35" customWidth="1"/>
    <col min="12833" max="12834" width="14.140625" style="35" customWidth="1"/>
    <col min="12835" max="12853" width="0" style="35" hidden="1" customWidth="1"/>
    <col min="12854" max="13074" width="9.140625" style="35"/>
    <col min="13075" max="13075" width="20.5703125" style="35" customWidth="1"/>
    <col min="13076" max="13076" width="10.5703125" style="35" customWidth="1"/>
    <col min="13077" max="13077" width="7" style="35" customWidth="1"/>
    <col min="13078" max="13078" width="13.28515625" style="35" customWidth="1"/>
    <col min="13079" max="13079" width="32.7109375" style="35" customWidth="1"/>
    <col min="13080" max="13080" width="13.42578125" style="35" bestFit="1" customWidth="1"/>
    <col min="13081" max="13081" width="13.42578125" style="35" customWidth="1"/>
    <col min="13082" max="13085" width="0" style="35" hidden="1" customWidth="1"/>
    <col min="13086" max="13086" width="1.85546875" style="35" customWidth="1"/>
    <col min="13087" max="13087" width="15.28515625" style="35" customWidth="1"/>
    <col min="13088" max="13088" width="18.28515625" style="35" customWidth="1"/>
    <col min="13089" max="13090" width="14.140625" style="35" customWidth="1"/>
    <col min="13091" max="13109" width="0" style="35" hidden="1" customWidth="1"/>
    <col min="13110" max="13330" width="9.140625" style="35"/>
    <col min="13331" max="13331" width="20.5703125" style="35" customWidth="1"/>
    <col min="13332" max="13332" width="10.5703125" style="35" customWidth="1"/>
    <col min="13333" max="13333" width="7" style="35" customWidth="1"/>
    <col min="13334" max="13334" width="13.28515625" style="35" customWidth="1"/>
    <col min="13335" max="13335" width="32.7109375" style="35" customWidth="1"/>
    <col min="13336" max="13336" width="13.42578125" style="35" bestFit="1" customWidth="1"/>
    <col min="13337" max="13337" width="13.42578125" style="35" customWidth="1"/>
    <col min="13338" max="13341" width="0" style="35" hidden="1" customWidth="1"/>
    <col min="13342" max="13342" width="1.85546875" style="35" customWidth="1"/>
    <col min="13343" max="13343" width="15.28515625" style="35" customWidth="1"/>
    <col min="13344" max="13344" width="18.28515625" style="35" customWidth="1"/>
    <col min="13345" max="13346" width="14.140625" style="35" customWidth="1"/>
    <col min="13347" max="13365" width="0" style="35" hidden="1" customWidth="1"/>
    <col min="13366" max="13586" width="9.140625" style="35"/>
    <col min="13587" max="13587" width="20.5703125" style="35" customWidth="1"/>
    <col min="13588" max="13588" width="10.5703125" style="35" customWidth="1"/>
    <col min="13589" max="13589" width="7" style="35" customWidth="1"/>
    <col min="13590" max="13590" width="13.28515625" style="35" customWidth="1"/>
    <col min="13591" max="13591" width="32.7109375" style="35" customWidth="1"/>
    <col min="13592" max="13592" width="13.42578125" style="35" bestFit="1" customWidth="1"/>
    <col min="13593" max="13593" width="13.42578125" style="35" customWidth="1"/>
    <col min="13594" max="13597" width="0" style="35" hidden="1" customWidth="1"/>
    <col min="13598" max="13598" width="1.85546875" style="35" customWidth="1"/>
    <col min="13599" max="13599" width="15.28515625" style="35" customWidth="1"/>
    <col min="13600" max="13600" width="18.28515625" style="35" customWidth="1"/>
    <col min="13601" max="13602" width="14.140625" style="35" customWidth="1"/>
    <col min="13603" max="13621" width="0" style="35" hidden="1" customWidth="1"/>
    <col min="13622" max="13842" width="9.140625" style="35"/>
    <col min="13843" max="13843" width="20.5703125" style="35" customWidth="1"/>
    <col min="13844" max="13844" width="10.5703125" style="35" customWidth="1"/>
    <col min="13845" max="13845" width="7" style="35" customWidth="1"/>
    <col min="13846" max="13846" width="13.28515625" style="35" customWidth="1"/>
    <col min="13847" max="13847" width="32.7109375" style="35" customWidth="1"/>
    <col min="13848" max="13848" width="13.42578125" style="35" bestFit="1" customWidth="1"/>
    <col min="13849" max="13849" width="13.42578125" style="35" customWidth="1"/>
    <col min="13850" max="13853" width="0" style="35" hidden="1" customWidth="1"/>
    <col min="13854" max="13854" width="1.85546875" style="35" customWidth="1"/>
    <col min="13855" max="13855" width="15.28515625" style="35" customWidth="1"/>
    <col min="13856" max="13856" width="18.28515625" style="35" customWidth="1"/>
    <col min="13857" max="13858" width="14.140625" style="35" customWidth="1"/>
    <col min="13859" max="13877" width="0" style="35" hidden="1" customWidth="1"/>
    <col min="13878" max="14098" width="9.140625" style="35"/>
    <col min="14099" max="14099" width="20.5703125" style="35" customWidth="1"/>
    <col min="14100" max="14100" width="10.5703125" style="35" customWidth="1"/>
    <col min="14101" max="14101" width="7" style="35" customWidth="1"/>
    <col min="14102" max="14102" width="13.28515625" style="35" customWidth="1"/>
    <col min="14103" max="14103" width="32.7109375" style="35" customWidth="1"/>
    <col min="14104" max="14104" width="13.42578125" style="35" bestFit="1" customWidth="1"/>
    <col min="14105" max="14105" width="13.42578125" style="35" customWidth="1"/>
    <col min="14106" max="14109" width="0" style="35" hidden="1" customWidth="1"/>
    <col min="14110" max="14110" width="1.85546875" style="35" customWidth="1"/>
    <col min="14111" max="14111" width="15.28515625" style="35" customWidth="1"/>
    <col min="14112" max="14112" width="18.28515625" style="35" customWidth="1"/>
    <col min="14113" max="14114" width="14.140625" style="35" customWidth="1"/>
    <col min="14115" max="14133" width="0" style="35" hidden="1" customWidth="1"/>
    <col min="14134" max="14354" width="9.140625" style="35"/>
    <col min="14355" max="14355" width="20.5703125" style="35" customWidth="1"/>
    <col min="14356" max="14356" width="10.5703125" style="35" customWidth="1"/>
    <col min="14357" max="14357" width="7" style="35" customWidth="1"/>
    <col min="14358" max="14358" width="13.28515625" style="35" customWidth="1"/>
    <col min="14359" max="14359" width="32.7109375" style="35" customWidth="1"/>
    <col min="14360" max="14360" width="13.42578125" style="35" bestFit="1" customWidth="1"/>
    <col min="14361" max="14361" width="13.42578125" style="35" customWidth="1"/>
    <col min="14362" max="14365" width="0" style="35" hidden="1" customWidth="1"/>
    <col min="14366" max="14366" width="1.85546875" style="35" customWidth="1"/>
    <col min="14367" max="14367" width="15.28515625" style="35" customWidth="1"/>
    <col min="14368" max="14368" width="18.28515625" style="35" customWidth="1"/>
    <col min="14369" max="14370" width="14.140625" style="35" customWidth="1"/>
    <col min="14371" max="14389" width="0" style="35" hidden="1" customWidth="1"/>
    <col min="14390" max="14610" width="9.140625" style="35"/>
    <col min="14611" max="14611" width="20.5703125" style="35" customWidth="1"/>
    <col min="14612" max="14612" width="10.5703125" style="35" customWidth="1"/>
    <col min="14613" max="14613" width="7" style="35" customWidth="1"/>
    <col min="14614" max="14614" width="13.28515625" style="35" customWidth="1"/>
    <col min="14615" max="14615" width="32.7109375" style="35" customWidth="1"/>
    <col min="14616" max="14616" width="13.42578125" style="35" bestFit="1" customWidth="1"/>
    <col min="14617" max="14617" width="13.42578125" style="35" customWidth="1"/>
    <col min="14618" max="14621" width="0" style="35" hidden="1" customWidth="1"/>
    <col min="14622" max="14622" width="1.85546875" style="35" customWidth="1"/>
    <col min="14623" max="14623" width="15.28515625" style="35" customWidth="1"/>
    <col min="14624" max="14624" width="18.28515625" style="35" customWidth="1"/>
    <col min="14625" max="14626" width="14.140625" style="35" customWidth="1"/>
    <col min="14627" max="14645" width="0" style="35" hidden="1" customWidth="1"/>
    <col min="14646" max="14866" width="9.140625" style="35"/>
    <col min="14867" max="14867" width="20.5703125" style="35" customWidth="1"/>
    <col min="14868" max="14868" width="10.5703125" style="35" customWidth="1"/>
    <col min="14869" max="14869" width="7" style="35" customWidth="1"/>
    <col min="14870" max="14870" width="13.28515625" style="35" customWidth="1"/>
    <col min="14871" max="14871" width="32.7109375" style="35" customWidth="1"/>
    <col min="14872" max="14872" width="13.42578125" style="35" bestFit="1" customWidth="1"/>
    <col min="14873" max="14873" width="13.42578125" style="35" customWidth="1"/>
    <col min="14874" max="14877" width="0" style="35" hidden="1" customWidth="1"/>
    <col min="14878" max="14878" width="1.85546875" style="35" customWidth="1"/>
    <col min="14879" max="14879" width="15.28515625" style="35" customWidth="1"/>
    <col min="14880" max="14880" width="18.28515625" style="35" customWidth="1"/>
    <col min="14881" max="14882" width="14.140625" style="35" customWidth="1"/>
    <col min="14883" max="14901" width="0" style="35" hidden="1" customWidth="1"/>
    <col min="14902" max="15122" width="9.140625" style="35"/>
    <col min="15123" max="15123" width="20.5703125" style="35" customWidth="1"/>
    <col min="15124" max="15124" width="10.5703125" style="35" customWidth="1"/>
    <col min="15125" max="15125" width="7" style="35" customWidth="1"/>
    <col min="15126" max="15126" width="13.28515625" style="35" customWidth="1"/>
    <col min="15127" max="15127" width="32.7109375" style="35" customWidth="1"/>
    <col min="15128" max="15128" width="13.42578125" style="35" bestFit="1" customWidth="1"/>
    <col min="15129" max="15129" width="13.42578125" style="35" customWidth="1"/>
    <col min="15130" max="15133" width="0" style="35" hidden="1" customWidth="1"/>
    <col min="15134" max="15134" width="1.85546875" style="35" customWidth="1"/>
    <col min="15135" max="15135" width="15.28515625" style="35" customWidth="1"/>
    <col min="15136" max="15136" width="18.28515625" style="35" customWidth="1"/>
    <col min="15137" max="15138" width="14.140625" style="35" customWidth="1"/>
    <col min="15139" max="15157" width="0" style="35" hidden="1" customWidth="1"/>
    <col min="15158" max="15378" width="9.140625" style="35"/>
    <col min="15379" max="15379" width="20.5703125" style="35" customWidth="1"/>
    <col min="15380" max="15380" width="10.5703125" style="35" customWidth="1"/>
    <col min="15381" max="15381" width="7" style="35" customWidth="1"/>
    <col min="15382" max="15382" width="13.28515625" style="35" customWidth="1"/>
    <col min="15383" max="15383" width="32.7109375" style="35" customWidth="1"/>
    <col min="15384" max="15384" width="13.42578125" style="35" bestFit="1" customWidth="1"/>
    <col min="15385" max="15385" width="13.42578125" style="35" customWidth="1"/>
    <col min="15386" max="15389" width="0" style="35" hidden="1" customWidth="1"/>
    <col min="15390" max="15390" width="1.85546875" style="35" customWidth="1"/>
    <col min="15391" max="15391" width="15.28515625" style="35" customWidth="1"/>
    <col min="15392" max="15392" width="18.28515625" style="35" customWidth="1"/>
    <col min="15393" max="15394" width="14.140625" style="35" customWidth="1"/>
    <col min="15395" max="15413" width="0" style="35" hidden="1" customWidth="1"/>
    <col min="15414" max="15634" width="9.140625" style="35"/>
    <col min="15635" max="15635" width="20.5703125" style="35" customWidth="1"/>
    <col min="15636" max="15636" width="10.5703125" style="35" customWidth="1"/>
    <col min="15637" max="15637" width="7" style="35" customWidth="1"/>
    <col min="15638" max="15638" width="13.28515625" style="35" customWidth="1"/>
    <col min="15639" max="15639" width="32.7109375" style="35" customWidth="1"/>
    <col min="15640" max="15640" width="13.42578125" style="35" bestFit="1" customWidth="1"/>
    <col min="15641" max="15641" width="13.42578125" style="35" customWidth="1"/>
    <col min="15642" max="15645" width="0" style="35" hidden="1" customWidth="1"/>
    <col min="15646" max="15646" width="1.85546875" style="35" customWidth="1"/>
    <col min="15647" max="15647" width="15.28515625" style="35" customWidth="1"/>
    <col min="15648" max="15648" width="18.28515625" style="35" customWidth="1"/>
    <col min="15649" max="15650" width="14.140625" style="35" customWidth="1"/>
    <col min="15651" max="15669" width="0" style="35" hidden="1" customWidth="1"/>
    <col min="15670" max="15890" width="9.140625" style="35"/>
    <col min="15891" max="15891" width="20.5703125" style="35" customWidth="1"/>
    <col min="15892" max="15892" width="10.5703125" style="35" customWidth="1"/>
    <col min="15893" max="15893" width="7" style="35" customWidth="1"/>
    <col min="15894" max="15894" width="13.28515625" style="35" customWidth="1"/>
    <col min="15895" max="15895" width="32.7109375" style="35" customWidth="1"/>
    <col min="15896" max="15896" width="13.42578125" style="35" bestFit="1" customWidth="1"/>
    <col min="15897" max="15897" width="13.42578125" style="35" customWidth="1"/>
    <col min="15898" max="15901" width="0" style="35" hidden="1" customWidth="1"/>
    <col min="15902" max="15902" width="1.85546875" style="35" customWidth="1"/>
    <col min="15903" max="15903" width="15.28515625" style="35" customWidth="1"/>
    <col min="15904" max="15904" width="18.28515625" style="35" customWidth="1"/>
    <col min="15905" max="15906" width="14.140625" style="35" customWidth="1"/>
    <col min="15907" max="15925" width="0" style="35" hidden="1" customWidth="1"/>
    <col min="15926" max="16146" width="9.140625" style="35"/>
    <col min="16147" max="16147" width="20.5703125" style="35" customWidth="1"/>
    <col min="16148" max="16148" width="10.5703125" style="35" customWidth="1"/>
    <col min="16149" max="16149" width="7" style="35" customWidth="1"/>
    <col min="16150" max="16150" width="13.28515625" style="35" customWidth="1"/>
    <col min="16151" max="16151" width="32.7109375" style="35" customWidth="1"/>
    <col min="16152" max="16152" width="13.42578125" style="35" bestFit="1" customWidth="1"/>
    <col min="16153" max="16153" width="13.42578125" style="35" customWidth="1"/>
    <col min="16154" max="16157" width="0" style="35" hidden="1" customWidth="1"/>
    <col min="16158" max="16158" width="1.85546875" style="35" customWidth="1"/>
    <col min="16159" max="16159" width="15.28515625" style="35" customWidth="1"/>
    <col min="16160" max="16160" width="18.28515625" style="35" customWidth="1"/>
    <col min="16161" max="16162" width="14.140625" style="35" customWidth="1"/>
    <col min="16163" max="16181" width="0" style="35" hidden="1" customWidth="1"/>
    <col min="16182" max="16384" width="9.140625" style="35"/>
  </cols>
  <sheetData>
    <row r="1" spans="1:59" s="5" customFormat="1" ht="19.5" thickBot="1">
      <c r="A1" s="161" t="s">
        <v>1</v>
      </c>
      <c r="B1" s="161"/>
      <c r="D1" s="168" t="s">
        <v>151</v>
      </c>
      <c r="F1" s="162"/>
      <c r="G1" s="162"/>
      <c r="H1" s="3"/>
      <c r="I1" s="1"/>
      <c r="J1" s="1"/>
      <c r="K1" s="1"/>
      <c r="L1" s="246"/>
      <c r="M1" s="4"/>
      <c r="N1" s="4"/>
      <c r="O1" s="4"/>
      <c r="P1" s="4"/>
      <c r="Q1" s="4"/>
      <c r="R1" s="4"/>
      <c r="S1" s="220"/>
      <c r="T1" s="220"/>
      <c r="U1" s="220"/>
      <c r="V1" s="220"/>
      <c r="W1" s="4"/>
      <c r="X1" s="4"/>
      <c r="Y1" s="4"/>
      <c r="Z1" s="4"/>
      <c r="AA1" s="4"/>
      <c r="AB1" s="4"/>
      <c r="AC1" s="4"/>
      <c r="AD1" s="4"/>
      <c r="AE1" s="138"/>
      <c r="AF1" s="139"/>
      <c r="AG1" s="139"/>
      <c r="AH1" s="139"/>
      <c r="AI1" s="4"/>
      <c r="AJ1" s="4"/>
      <c r="AK1" s="4"/>
      <c r="AL1" s="4"/>
      <c r="AM1" s="4"/>
      <c r="AN1" s="4"/>
      <c r="AO1" s="4"/>
      <c r="AP1" s="4"/>
      <c r="AQ1" s="4"/>
      <c r="AW1" s="1"/>
      <c r="AX1" s="1"/>
      <c r="AY1" s="2"/>
    </row>
    <row r="2" spans="1:59" s="9" customFormat="1" ht="15.75" thickBot="1">
      <c r="A2" s="236"/>
      <c r="B2" s="237"/>
      <c r="C2" s="238"/>
      <c r="D2" s="239"/>
      <c r="E2" s="240"/>
      <c r="F2" s="241"/>
      <c r="G2" s="241"/>
      <c r="H2" s="242" t="s">
        <v>2</v>
      </c>
      <c r="I2" s="243"/>
      <c r="J2" s="243"/>
      <c r="K2" s="243"/>
      <c r="L2" s="243"/>
      <c r="M2" s="244" t="s">
        <v>149</v>
      </c>
      <c r="N2" s="245"/>
      <c r="O2" s="279" t="s">
        <v>150</v>
      </c>
      <c r="P2" s="280"/>
      <c r="Q2" s="245"/>
      <c r="R2" s="261"/>
      <c r="S2" s="281" t="s">
        <v>147</v>
      </c>
      <c r="T2" s="282"/>
      <c r="U2" s="282"/>
      <c r="V2" s="283"/>
      <c r="W2" s="284" t="s">
        <v>145</v>
      </c>
      <c r="X2" s="285"/>
      <c r="Y2" s="285"/>
      <c r="Z2" s="286"/>
      <c r="AA2" s="284" t="s">
        <v>146</v>
      </c>
      <c r="AB2" s="285"/>
      <c r="AC2" s="285"/>
      <c r="AD2" s="286"/>
      <c r="AE2" s="287" t="s">
        <v>131</v>
      </c>
      <c r="AF2" s="288"/>
      <c r="AG2" s="288"/>
      <c r="AH2" s="289"/>
      <c r="AI2" s="290" t="s">
        <v>3</v>
      </c>
      <c r="AJ2" s="291"/>
      <c r="AK2" s="291"/>
      <c r="AL2" s="292"/>
      <c r="AM2" s="293" t="s">
        <v>4</v>
      </c>
      <c r="AN2" s="294"/>
      <c r="AO2" s="294"/>
      <c r="AP2" s="294"/>
      <c r="AQ2" s="295"/>
      <c r="AR2" s="274" t="s">
        <v>5</v>
      </c>
      <c r="AS2" s="275"/>
      <c r="AT2" s="276"/>
      <c r="AU2" s="8" t="s">
        <v>6</v>
      </c>
      <c r="AW2" s="10"/>
      <c r="AX2" s="7"/>
      <c r="AY2" s="6"/>
      <c r="BB2" s="277" t="s">
        <v>127</v>
      </c>
      <c r="BC2" s="278"/>
      <c r="BD2" s="278"/>
      <c r="BE2" s="278"/>
      <c r="BF2" s="273"/>
      <c r="BG2" s="273"/>
    </row>
    <row r="3" spans="1:59" s="17" customFormat="1" ht="31.5" customHeight="1" thickBot="1">
      <c r="A3" s="223" t="s">
        <v>7</v>
      </c>
      <c r="B3" s="224" t="s">
        <v>8</v>
      </c>
      <c r="C3" s="225" t="s">
        <v>9</v>
      </c>
      <c r="D3" s="226" t="s">
        <v>10</v>
      </c>
      <c r="E3" s="227" t="s">
        <v>11</v>
      </c>
      <c r="F3" s="228" t="s">
        <v>12</v>
      </c>
      <c r="G3" s="229" t="s">
        <v>139</v>
      </c>
      <c r="H3" s="230" t="s">
        <v>13</v>
      </c>
      <c r="I3" s="227" t="s">
        <v>14</v>
      </c>
      <c r="J3" s="231" t="s">
        <v>15</v>
      </c>
      <c r="K3" s="227" t="s">
        <v>16</v>
      </c>
      <c r="L3" s="232" t="s">
        <v>140</v>
      </c>
      <c r="M3" s="247" t="s">
        <v>13</v>
      </c>
      <c r="N3" s="248" t="s">
        <v>14</v>
      </c>
      <c r="O3" s="247" t="s">
        <v>13</v>
      </c>
      <c r="P3" s="248" t="s">
        <v>14</v>
      </c>
      <c r="Q3" s="249" t="s">
        <v>15</v>
      </c>
      <c r="R3" s="250" t="s">
        <v>16</v>
      </c>
      <c r="S3" s="247" t="s">
        <v>13</v>
      </c>
      <c r="T3" s="248" t="s">
        <v>14</v>
      </c>
      <c r="U3" s="249" t="s">
        <v>15</v>
      </c>
      <c r="V3" s="250" t="s">
        <v>16</v>
      </c>
      <c r="W3" s="222" t="s">
        <v>13</v>
      </c>
      <c r="X3" s="141" t="s">
        <v>14</v>
      </c>
      <c r="Y3" s="142" t="s">
        <v>15</v>
      </c>
      <c r="Z3" s="143" t="s">
        <v>16</v>
      </c>
      <c r="AA3" s="140" t="s">
        <v>13</v>
      </c>
      <c r="AB3" s="141" t="s">
        <v>14</v>
      </c>
      <c r="AC3" s="142" t="s">
        <v>15</v>
      </c>
      <c r="AD3" s="143" t="s">
        <v>16</v>
      </c>
      <c r="AE3" s="181" t="s">
        <v>13</v>
      </c>
      <c r="AF3" s="182" t="s">
        <v>14</v>
      </c>
      <c r="AG3" s="183" t="s">
        <v>15</v>
      </c>
      <c r="AH3" s="184" t="s">
        <v>16</v>
      </c>
      <c r="AI3" s="12" t="s">
        <v>13</v>
      </c>
      <c r="AJ3" s="13" t="s">
        <v>14</v>
      </c>
      <c r="AK3" s="14" t="s">
        <v>15</v>
      </c>
      <c r="AL3" s="15" t="s">
        <v>16</v>
      </c>
      <c r="AM3" s="12" t="s">
        <v>13</v>
      </c>
      <c r="AN3" s="13" t="s">
        <v>14</v>
      </c>
      <c r="AO3" s="14" t="s">
        <v>15</v>
      </c>
      <c r="AP3" s="13" t="s">
        <v>16</v>
      </c>
      <c r="AQ3" s="15" t="s">
        <v>17</v>
      </c>
      <c r="AR3" s="12" t="s">
        <v>13</v>
      </c>
      <c r="AS3" s="13" t="s">
        <v>14</v>
      </c>
      <c r="AT3" s="15" t="s">
        <v>16</v>
      </c>
      <c r="AU3" s="16" t="s">
        <v>18</v>
      </c>
      <c r="AV3" s="17" t="s">
        <v>19</v>
      </c>
      <c r="AW3" s="18" t="s">
        <v>20</v>
      </c>
      <c r="AX3" s="19">
        <v>1.097</v>
      </c>
      <c r="AY3" s="11" t="s">
        <v>11</v>
      </c>
      <c r="BB3" s="149" t="s">
        <v>13</v>
      </c>
      <c r="BC3" s="150" t="s">
        <v>14</v>
      </c>
      <c r="BD3" s="151" t="s">
        <v>15</v>
      </c>
      <c r="BE3" s="264" t="s">
        <v>16</v>
      </c>
      <c r="BF3" s="272" t="s">
        <v>153</v>
      </c>
      <c r="BG3" s="272" t="s">
        <v>154</v>
      </c>
    </row>
    <row r="4" spans="1:59">
      <c r="A4" s="20" t="s">
        <v>21</v>
      </c>
      <c r="B4" s="21"/>
      <c r="C4" s="22"/>
      <c r="D4" s="23"/>
      <c r="E4" s="24"/>
      <c r="F4" s="25"/>
      <c r="G4" s="26"/>
      <c r="H4" s="27"/>
      <c r="I4" s="28"/>
      <c r="J4" s="23"/>
      <c r="K4" s="29"/>
      <c r="L4" s="201"/>
      <c r="M4" s="251"/>
      <c r="N4" s="216"/>
      <c r="O4" s="216"/>
      <c r="P4" s="216"/>
      <c r="Q4" s="216"/>
      <c r="R4" s="252"/>
      <c r="S4" s="251"/>
      <c r="T4" s="216"/>
      <c r="U4" s="216"/>
      <c r="V4" s="252"/>
      <c r="W4" s="233"/>
      <c r="X4" s="216"/>
      <c r="Y4" s="216"/>
      <c r="Z4" s="216"/>
      <c r="AA4" s="171"/>
      <c r="AB4" s="170"/>
      <c r="AC4" s="170"/>
      <c r="AD4" s="171"/>
      <c r="AE4" s="185"/>
      <c r="AF4" s="186"/>
      <c r="AG4" s="187"/>
      <c r="AH4" s="188"/>
      <c r="AI4" s="30"/>
      <c r="AJ4" s="31"/>
      <c r="AK4" s="23"/>
      <c r="AL4" s="32"/>
      <c r="AM4" s="33"/>
      <c r="AN4" s="31"/>
      <c r="AO4" s="31"/>
      <c r="AP4" s="29"/>
      <c r="AQ4" s="34"/>
      <c r="AR4" s="33"/>
      <c r="AS4" s="31"/>
      <c r="AT4" s="34"/>
      <c r="AW4" s="34"/>
      <c r="AX4" s="36"/>
      <c r="AY4" s="24"/>
      <c r="BB4" s="152"/>
      <c r="BC4" s="153"/>
      <c r="BD4" s="154"/>
      <c r="BE4" s="265"/>
      <c r="BF4" s="270"/>
      <c r="BG4" s="270"/>
    </row>
    <row r="5" spans="1:59">
      <c r="A5" s="37" t="s">
        <v>22</v>
      </c>
      <c r="B5" s="38"/>
      <c r="C5" s="39">
        <v>4</v>
      </c>
      <c r="D5" s="40" t="s">
        <v>23</v>
      </c>
      <c r="E5" s="41" t="s">
        <v>24</v>
      </c>
      <c r="F5" s="42"/>
      <c r="G5" s="207" t="s">
        <v>142</v>
      </c>
      <c r="H5" s="44">
        <f t="shared" ref="H5:H33" si="0">ROUNDUP(BB5*ign/igo,-3)</f>
        <v>154000</v>
      </c>
      <c r="I5" s="45">
        <f t="shared" ref="I5:I33" si="1">ROUNDUP(BC5*iin/iio,-3)</f>
        <v>0</v>
      </c>
      <c r="J5" s="45">
        <v>0</v>
      </c>
      <c r="K5" s="46">
        <f t="shared" ref="K5:K33" si="2">SUM(H5:J5)</f>
        <v>154000</v>
      </c>
      <c r="L5" s="202"/>
      <c r="M5" s="253">
        <f>ROUND(S5/105*108,-2)</f>
        <v>198100</v>
      </c>
      <c r="N5" s="217">
        <f t="shared" ref="N5:N6" si="3">ROUND(T5/101.6*103.5,-2)</f>
        <v>0</v>
      </c>
      <c r="O5" s="217">
        <f>ROUND(M5/108*113.9,-2)</f>
        <v>208900</v>
      </c>
      <c r="P5" s="217">
        <f>ROUND(N5/103.5*109.2,2)</f>
        <v>0</v>
      </c>
      <c r="Q5" s="217"/>
      <c r="R5" s="254">
        <f>SUM(O5:P5)</f>
        <v>208900</v>
      </c>
      <c r="S5" s="253">
        <f>ROUND($W5/100*105,-2)</f>
        <v>192600</v>
      </c>
      <c r="T5" s="217"/>
      <c r="U5" s="217"/>
      <c r="V5" s="254">
        <f>SUM(S5:U5)</f>
        <v>192600</v>
      </c>
      <c r="W5" s="234">
        <f>ROUND(AA5/123.9*139.1,-2)</f>
        <v>183400</v>
      </c>
      <c r="X5" s="217">
        <f>ROUND(AB5/116.9*121.6,-2)</f>
        <v>0</v>
      </c>
      <c r="Y5" s="217">
        <v>0</v>
      </c>
      <c r="Z5" s="217">
        <f>W5+X5+Y5</f>
        <v>183400</v>
      </c>
      <c r="AA5" s="214">
        <v>163350</v>
      </c>
      <c r="AB5" s="144">
        <v>0</v>
      </c>
      <c r="AC5" s="144">
        <v>0</v>
      </c>
      <c r="AD5" s="145">
        <f>AA5+AB5+AC5</f>
        <v>163350</v>
      </c>
      <c r="AE5" s="189">
        <f>(BB5/118.2)*120.1</f>
        <v>156475.46531302875</v>
      </c>
      <c r="AF5" s="189">
        <f>(BC5/113.8)*114.1</f>
        <v>0</v>
      </c>
      <c r="AG5" s="189">
        <v>0</v>
      </c>
      <c r="AH5" s="190">
        <f t="shared" ref="AH5:AH33" si="4">SUM(AE5:AG5)</f>
        <v>156475.46531302875</v>
      </c>
      <c r="AI5" s="48">
        <v>154000</v>
      </c>
      <c r="AJ5" s="49">
        <v>0</v>
      </c>
      <c r="AK5" s="50">
        <v>0</v>
      </c>
      <c r="AL5" s="47">
        <f t="shared" ref="AL5:AL33" si="5">SUM(AI5:AK5)</f>
        <v>154000</v>
      </c>
      <c r="AM5" s="51">
        <f t="shared" ref="AM5:AO33" si="6">BB5-AI5</f>
        <v>0</v>
      </c>
      <c r="AN5" s="52">
        <f t="shared" si="6"/>
        <v>0</v>
      </c>
      <c r="AO5" s="52">
        <f t="shared" si="6"/>
        <v>0</v>
      </c>
      <c r="AP5" s="52">
        <f t="shared" ref="AP5:AP33" si="7">SUM(AM5:AO5)</f>
        <v>0</v>
      </c>
      <c r="AQ5" s="47">
        <f t="shared" ref="AQ5:AQ33" si="8">ROUND(AP5*PremieGM/2000,2)</f>
        <v>0</v>
      </c>
      <c r="AR5" s="51">
        <f t="shared" ref="AR5:AR33" si="9">H5-BB5</f>
        <v>0</v>
      </c>
      <c r="AS5" s="52">
        <f t="shared" ref="AS5:AS33" si="10">I5-BC5</f>
        <v>0</v>
      </c>
      <c r="AT5" s="47">
        <f t="shared" ref="AT5:AT33" si="11">SUM(AR5:AS5)</f>
        <v>0</v>
      </c>
      <c r="AU5" s="53" t="s">
        <v>25</v>
      </c>
      <c r="AV5" s="54">
        <v>4480</v>
      </c>
      <c r="AW5" s="47">
        <f t="shared" ref="AW5:AW33" si="12">ROUND(K5*PremieGM/1000,2)</f>
        <v>69.3</v>
      </c>
      <c r="AX5" s="55">
        <f t="shared" ref="AX5:AX33" si="13">+AW5*$AX$3</f>
        <v>76.022099999999995</v>
      </c>
      <c r="AY5" s="41" t="s">
        <v>24</v>
      </c>
      <c r="BB5" s="163">
        <v>154000</v>
      </c>
      <c r="BC5" s="163">
        <v>0</v>
      </c>
      <c r="BD5" s="163">
        <v>0</v>
      </c>
      <c r="BE5" s="164">
        <f t="shared" ref="BE5:BE33" si="14">SUM(BB5:BD5)</f>
        <v>154000</v>
      </c>
      <c r="BF5" s="270"/>
      <c r="BG5" s="270"/>
    </row>
    <row r="6" spans="1:59">
      <c r="A6" s="37" t="s">
        <v>26</v>
      </c>
      <c r="B6" s="38"/>
      <c r="C6" s="39" t="s">
        <v>27</v>
      </c>
      <c r="D6" s="40" t="s">
        <v>28</v>
      </c>
      <c r="E6" s="56" t="s">
        <v>29</v>
      </c>
      <c r="F6" s="42"/>
      <c r="G6" s="207" t="s">
        <v>142</v>
      </c>
      <c r="H6" s="44">
        <f t="shared" si="0"/>
        <v>148000</v>
      </c>
      <c r="I6" s="45">
        <f t="shared" si="1"/>
        <v>0</v>
      </c>
      <c r="J6" s="45">
        <v>0</v>
      </c>
      <c r="K6" s="46">
        <f t="shared" si="2"/>
        <v>148000</v>
      </c>
      <c r="L6" s="202"/>
      <c r="M6" s="253">
        <f t="shared" ref="M6:M48" si="15">ROUND(S6/105*108,-2)</f>
        <v>190700</v>
      </c>
      <c r="N6" s="217">
        <f t="shared" si="3"/>
        <v>0</v>
      </c>
      <c r="O6" s="217">
        <f t="shared" ref="O6:O35" si="16">ROUND(M6/108*113.9,-2)</f>
        <v>201100</v>
      </c>
      <c r="P6" s="217">
        <f t="shared" ref="P6:P35" si="17">ROUND(N6/103.5*109.2,2)</f>
        <v>0</v>
      </c>
      <c r="Q6" s="217"/>
      <c r="R6" s="254">
        <f t="shared" ref="R6:R35" si="18">SUM(O6:P6)</f>
        <v>201100</v>
      </c>
      <c r="S6" s="253">
        <f t="shared" ref="S6:S35" si="19">ROUND($W6/100*105,-2)</f>
        <v>185400</v>
      </c>
      <c r="T6" s="217"/>
      <c r="U6" s="217"/>
      <c r="V6" s="254">
        <f>SUM(S6:U6)</f>
        <v>185400</v>
      </c>
      <c r="W6" s="234">
        <f t="shared" ref="W6:W35" si="20">ROUND(AA6/123.9*139.1,-2)</f>
        <v>176600</v>
      </c>
      <c r="X6" s="217">
        <f t="shared" ref="X6:X35" si="21">ROUND(AB6/116.9*121.6,-2)</f>
        <v>0</v>
      </c>
      <c r="Y6" s="217">
        <v>0</v>
      </c>
      <c r="Z6" s="217">
        <f t="shared" ref="Z6:Z35" si="22">W6+X6+Y6</f>
        <v>176600</v>
      </c>
      <c r="AA6" s="214">
        <v>157300</v>
      </c>
      <c r="AB6" s="144">
        <v>0</v>
      </c>
      <c r="AC6" s="144">
        <v>0</v>
      </c>
      <c r="AD6" s="145">
        <f t="shared" ref="AD6:AD35" si="23">AA6+AB6+AC6</f>
        <v>157300</v>
      </c>
      <c r="AE6" s="189">
        <f t="shared" ref="AE6:AE33" si="24">(BB6/118.2)*120.1</f>
        <v>150379.01861252115</v>
      </c>
      <c r="AF6" s="189">
        <f t="shared" ref="AF6:AF33" si="25">(BC6/113.8)*114.1</f>
        <v>0</v>
      </c>
      <c r="AG6" s="189">
        <v>0</v>
      </c>
      <c r="AH6" s="190">
        <f t="shared" si="4"/>
        <v>150379.01861252115</v>
      </c>
      <c r="AI6" s="48">
        <v>148000</v>
      </c>
      <c r="AJ6" s="49">
        <v>0</v>
      </c>
      <c r="AK6" s="50">
        <v>0</v>
      </c>
      <c r="AL6" s="47">
        <f t="shared" si="5"/>
        <v>148000</v>
      </c>
      <c r="AM6" s="51">
        <f t="shared" si="6"/>
        <v>0</v>
      </c>
      <c r="AN6" s="52">
        <f t="shared" si="6"/>
        <v>0</v>
      </c>
      <c r="AO6" s="52">
        <f t="shared" si="6"/>
        <v>0</v>
      </c>
      <c r="AP6" s="52">
        <f t="shared" si="7"/>
        <v>0</v>
      </c>
      <c r="AQ6" s="47">
        <f t="shared" si="8"/>
        <v>0</v>
      </c>
      <c r="AR6" s="51">
        <f t="shared" si="9"/>
        <v>0</v>
      </c>
      <c r="AS6" s="52">
        <f t="shared" si="10"/>
        <v>0</v>
      </c>
      <c r="AT6" s="47">
        <f t="shared" si="11"/>
        <v>0</v>
      </c>
      <c r="AU6" s="53" t="s">
        <v>30</v>
      </c>
      <c r="AV6" s="54">
        <v>4480</v>
      </c>
      <c r="AW6" s="47">
        <f t="shared" si="12"/>
        <v>66.599999999999994</v>
      </c>
      <c r="AX6" s="55">
        <f t="shared" si="13"/>
        <v>73.060199999999995</v>
      </c>
      <c r="AY6" s="56" t="s">
        <v>29</v>
      </c>
      <c r="BB6" s="163">
        <v>148000</v>
      </c>
      <c r="BC6" s="163">
        <v>0</v>
      </c>
      <c r="BD6" s="163">
        <v>0</v>
      </c>
      <c r="BE6" s="164">
        <f t="shared" si="14"/>
        <v>148000</v>
      </c>
      <c r="BF6" s="270"/>
      <c r="BG6" s="270"/>
    </row>
    <row r="7" spans="1:59">
      <c r="A7" s="37" t="s">
        <v>26</v>
      </c>
      <c r="B7" s="38"/>
      <c r="C7" s="39" t="s">
        <v>27</v>
      </c>
      <c r="D7" s="40" t="s">
        <v>28</v>
      </c>
      <c r="E7" s="56" t="s">
        <v>31</v>
      </c>
      <c r="F7" s="42"/>
      <c r="G7" s="207" t="s">
        <v>142</v>
      </c>
      <c r="H7" s="44">
        <f t="shared" si="0"/>
        <v>103000</v>
      </c>
      <c r="I7" s="45">
        <f t="shared" si="1"/>
        <v>375000</v>
      </c>
      <c r="J7" s="45">
        <v>0</v>
      </c>
      <c r="K7" s="46">
        <f t="shared" si="2"/>
        <v>478000</v>
      </c>
      <c r="L7" s="207" t="s">
        <v>148</v>
      </c>
      <c r="M7" s="253">
        <f t="shared" si="15"/>
        <v>1364500</v>
      </c>
      <c r="N7" s="217">
        <v>405350</v>
      </c>
      <c r="O7" s="217">
        <f t="shared" si="16"/>
        <v>1439000</v>
      </c>
      <c r="P7" s="217">
        <f t="shared" si="17"/>
        <v>427673.62</v>
      </c>
      <c r="Q7" s="217"/>
      <c r="R7" s="254">
        <f t="shared" si="18"/>
        <v>1866673.62</v>
      </c>
      <c r="S7" s="253">
        <f t="shared" si="19"/>
        <v>1326600</v>
      </c>
      <c r="T7" s="217">
        <f>ROUND($X7/100*101.6,-2)</f>
        <v>409200</v>
      </c>
      <c r="U7" s="217"/>
      <c r="V7" s="254">
        <f>SUM(S7:T7)</f>
        <v>1735800</v>
      </c>
      <c r="W7" s="234">
        <f t="shared" si="20"/>
        <v>1263400</v>
      </c>
      <c r="X7" s="217">
        <f t="shared" si="21"/>
        <v>402800</v>
      </c>
      <c r="Y7" s="217">
        <v>0</v>
      </c>
      <c r="Z7" s="217">
        <f t="shared" si="22"/>
        <v>1666200</v>
      </c>
      <c r="AA7" s="214">
        <v>1125300</v>
      </c>
      <c r="AB7" s="200">
        <v>387200</v>
      </c>
      <c r="AC7" s="144">
        <v>0</v>
      </c>
      <c r="AD7" s="145">
        <f t="shared" si="23"/>
        <v>1512500</v>
      </c>
      <c r="AE7" s="189">
        <f t="shared" si="24"/>
        <v>104655.66835871403</v>
      </c>
      <c r="AF7" s="189">
        <f t="shared" si="25"/>
        <v>375988.57644991216</v>
      </c>
      <c r="AG7" s="189">
        <v>0</v>
      </c>
      <c r="AH7" s="190">
        <f t="shared" si="4"/>
        <v>480644.24480862619</v>
      </c>
      <c r="AI7" s="48">
        <v>103000</v>
      </c>
      <c r="AJ7" s="49">
        <v>375000</v>
      </c>
      <c r="AK7" s="50">
        <v>0</v>
      </c>
      <c r="AL7" s="47">
        <f t="shared" si="5"/>
        <v>478000</v>
      </c>
      <c r="AM7" s="51">
        <f t="shared" si="6"/>
        <v>0</v>
      </c>
      <c r="AN7" s="52">
        <f t="shared" si="6"/>
        <v>0</v>
      </c>
      <c r="AO7" s="52">
        <f t="shared" si="6"/>
        <v>0</v>
      </c>
      <c r="AP7" s="52">
        <f t="shared" si="7"/>
        <v>0</v>
      </c>
      <c r="AQ7" s="47">
        <f t="shared" si="8"/>
        <v>0</v>
      </c>
      <c r="AR7" s="51">
        <f t="shared" si="9"/>
        <v>0</v>
      </c>
      <c r="AS7" s="52">
        <f t="shared" si="10"/>
        <v>0</v>
      </c>
      <c r="AT7" s="47">
        <f t="shared" si="11"/>
        <v>0</v>
      </c>
      <c r="AU7" s="53" t="s">
        <v>30</v>
      </c>
      <c r="AV7" s="54">
        <v>4480</v>
      </c>
      <c r="AW7" s="47">
        <f t="shared" si="12"/>
        <v>215.1</v>
      </c>
      <c r="AX7" s="55">
        <f t="shared" si="13"/>
        <v>235.96469999999999</v>
      </c>
      <c r="AY7" s="56" t="s">
        <v>31</v>
      </c>
      <c r="BB7" s="163">
        <v>103000</v>
      </c>
      <c r="BC7" s="163">
        <v>375000</v>
      </c>
      <c r="BD7" s="163">
        <v>0</v>
      </c>
      <c r="BE7" s="164">
        <f t="shared" si="14"/>
        <v>478000</v>
      </c>
      <c r="BF7" s="270"/>
      <c r="BG7" s="270"/>
    </row>
    <row r="8" spans="1:59">
      <c r="A8" s="37" t="s">
        <v>33</v>
      </c>
      <c r="B8" s="38"/>
      <c r="C8" s="39"/>
      <c r="D8" s="40" t="s">
        <v>28</v>
      </c>
      <c r="E8" s="56" t="s">
        <v>34</v>
      </c>
      <c r="F8" s="42"/>
      <c r="G8" s="207" t="s">
        <v>142</v>
      </c>
      <c r="H8" s="44">
        <f t="shared" si="0"/>
        <v>22000</v>
      </c>
      <c r="I8" s="45">
        <f t="shared" si="1"/>
        <v>0</v>
      </c>
      <c r="J8" s="45">
        <v>0</v>
      </c>
      <c r="K8" s="46">
        <f t="shared" si="2"/>
        <v>22000</v>
      </c>
      <c r="L8" s="202"/>
      <c r="M8" s="253">
        <f t="shared" si="15"/>
        <v>29400</v>
      </c>
      <c r="N8" s="217">
        <f t="shared" ref="N8:N35" si="26">ROUND(T8/101.6*103.5,-2)</f>
        <v>0</v>
      </c>
      <c r="O8" s="217">
        <f t="shared" si="16"/>
        <v>31000</v>
      </c>
      <c r="P8" s="217">
        <f t="shared" si="17"/>
        <v>0</v>
      </c>
      <c r="Q8" s="217"/>
      <c r="R8" s="254">
        <f t="shared" si="18"/>
        <v>31000</v>
      </c>
      <c r="S8" s="253">
        <f t="shared" si="19"/>
        <v>28600</v>
      </c>
      <c r="T8" s="217">
        <f t="shared" ref="T8:T35" si="27">ROUND($X8/100*101.6,-2)</f>
        <v>0</v>
      </c>
      <c r="U8" s="217"/>
      <c r="V8" s="254">
        <f>SUM(S8:U8)</f>
        <v>28600</v>
      </c>
      <c r="W8" s="234">
        <f t="shared" si="20"/>
        <v>27200</v>
      </c>
      <c r="X8" s="217">
        <f t="shared" si="21"/>
        <v>0</v>
      </c>
      <c r="Y8" s="217">
        <v>0</v>
      </c>
      <c r="Z8" s="217">
        <f t="shared" si="22"/>
        <v>27200</v>
      </c>
      <c r="AA8" s="214">
        <v>24200</v>
      </c>
      <c r="AB8" s="144">
        <v>0</v>
      </c>
      <c r="AC8" s="144">
        <v>0</v>
      </c>
      <c r="AD8" s="145">
        <f t="shared" si="23"/>
        <v>24200</v>
      </c>
      <c r="AE8" s="189">
        <f t="shared" si="24"/>
        <v>22353.63790186125</v>
      </c>
      <c r="AF8" s="189">
        <f t="shared" si="25"/>
        <v>0</v>
      </c>
      <c r="AG8" s="189">
        <v>0</v>
      </c>
      <c r="AH8" s="190">
        <f t="shared" si="4"/>
        <v>22353.63790186125</v>
      </c>
      <c r="AI8" s="48">
        <v>22000</v>
      </c>
      <c r="AJ8" s="49">
        <v>0</v>
      </c>
      <c r="AK8" s="50">
        <v>0</v>
      </c>
      <c r="AL8" s="47">
        <f t="shared" si="5"/>
        <v>22000</v>
      </c>
      <c r="AM8" s="51">
        <f t="shared" si="6"/>
        <v>0</v>
      </c>
      <c r="AN8" s="52">
        <f t="shared" si="6"/>
        <v>0</v>
      </c>
      <c r="AO8" s="52">
        <f t="shared" si="6"/>
        <v>0</v>
      </c>
      <c r="AP8" s="52">
        <f t="shared" si="7"/>
        <v>0</v>
      </c>
      <c r="AQ8" s="47">
        <f t="shared" si="8"/>
        <v>0</v>
      </c>
      <c r="AR8" s="51">
        <f t="shared" si="9"/>
        <v>0</v>
      </c>
      <c r="AS8" s="52">
        <f t="shared" si="10"/>
        <v>0</v>
      </c>
      <c r="AT8" s="47">
        <f t="shared" si="11"/>
        <v>0</v>
      </c>
      <c r="AU8" s="53" t="s">
        <v>35</v>
      </c>
      <c r="AV8" s="54">
        <v>4480</v>
      </c>
      <c r="AW8" s="47">
        <f t="shared" si="12"/>
        <v>9.9</v>
      </c>
      <c r="AX8" s="55">
        <f t="shared" si="13"/>
        <v>10.860300000000001</v>
      </c>
      <c r="AY8" s="56" t="s">
        <v>34</v>
      </c>
      <c r="BB8" s="163">
        <v>22000</v>
      </c>
      <c r="BC8" s="163">
        <v>0</v>
      </c>
      <c r="BD8" s="163">
        <v>0</v>
      </c>
      <c r="BE8" s="164">
        <f t="shared" si="14"/>
        <v>22000</v>
      </c>
      <c r="BF8" s="270"/>
      <c r="BG8" s="270"/>
    </row>
    <row r="9" spans="1:59">
      <c r="A9" s="37" t="s">
        <v>132</v>
      </c>
      <c r="B9" s="38"/>
      <c r="C9" s="39"/>
      <c r="D9" s="40" t="s">
        <v>28</v>
      </c>
      <c r="E9" s="56" t="s">
        <v>36</v>
      </c>
      <c r="F9" s="42"/>
      <c r="G9" s="207" t="s">
        <v>142</v>
      </c>
      <c r="H9" s="44">
        <f t="shared" si="0"/>
        <v>1071000</v>
      </c>
      <c r="I9" s="45">
        <f t="shared" si="1"/>
        <v>0</v>
      </c>
      <c r="J9" s="45">
        <v>0</v>
      </c>
      <c r="K9" s="46">
        <f t="shared" si="2"/>
        <v>1071000</v>
      </c>
      <c r="L9" s="202"/>
      <c r="M9" s="253">
        <f t="shared" si="15"/>
        <v>2567500</v>
      </c>
      <c r="N9" s="217">
        <f t="shared" si="26"/>
        <v>0</v>
      </c>
      <c r="O9" s="217">
        <f t="shared" si="16"/>
        <v>2707800</v>
      </c>
      <c r="P9" s="217">
        <f t="shared" si="17"/>
        <v>0</v>
      </c>
      <c r="Q9" s="217"/>
      <c r="R9" s="254">
        <f t="shared" si="18"/>
        <v>2707800</v>
      </c>
      <c r="S9" s="253">
        <f t="shared" si="19"/>
        <v>2496200</v>
      </c>
      <c r="T9" s="217">
        <f t="shared" si="27"/>
        <v>0</v>
      </c>
      <c r="U9" s="217"/>
      <c r="V9" s="254">
        <f>SUM(S9:U9)</f>
        <v>2496200</v>
      </c>
      <c r="W9" s="234">
        <f t="shared" si="20"/>
        <v>2377300</v>
      </c>
      <c r="X9" s="217">
        <f t="shared" si="21"/>
        <v>0</v>
      </c>
      <c r="Y9" s="217">
        <v>0</v>
      </c>
      <c r="Z9" s="217">
        <f t="shared" si="22"/>
        <v>2377300</v>
      </c>
      <c r="AA9" s="214">
        <v>2117500</v>
      </c>
      <c r="AB9" s="144">
        <v>0</v>
      </c>
      <c r="AC9" s="144">
        <v>0</v>
      </c>
      <c r="AD9" s="145">
        <f t="shared" si="23"/>
        <v>2117500</v>
      </c>
      <c r="AE9" s="189">
        <f t="shared" si="24"/>
        <v>1088215.7360406092</v>
      </c>
      <c r="AF9" s="189">
        <f t="shared" si="25"/>
        <v>0</v>
      </c>
      <c r="AG9" s="189">
        <v>0</v>
      </c>
      <c r="AH9" s="190">
        <f t="shared" si="4"/>
        <v>1088215.7360406092</v>
      </c>
      <c r="AI9" s="48">
        <v>1071000</v>
      </c>
      <c r="AJ9" s="49">
        <v>0</v>
      </c>
      <c r="AK9" s="50">
        <v>0</v>
      </c>
      <c r="AL9" s="47">
        <f t="shared" si="5"/>
        <v>1071000</v>
      </c>
      <c r="AM9" s="51">
        <f t="shared" si="6"/>
        <v>0</v>
      </c>
      <c r="AN9" s="52">
        <f t="shared" si="6"/>
        <v>0</v>
      </c>
      <c r="AO9" s="52">
        <f t="shared" si="6"/>
        <v>0</v>
      </c>
      <c r="AP9" s="52">
        <f t="shared" si="7"/>
        <v>0</v>
      </c>
      <c r="AQ9" s="47">
        <f t="shared" si="8"/>
        <v>0</v>
      </c>
      <c r="AR9" s="51">
        <f t="shared" si="9"/>
        <v>0</v>
      </c>
      <c r="AS9" s="52">
        <f t="shared" si="10"/>
        <v>0</v>
      </c>
      <c r="AT9" s="47">
        <f t="shared" si="11"/>
        <v>0</v>
      </c>
      <c r="AU9" s="53" t="s">
        <v>37</v>
      </c>
      <c r="AV9" s="54">
        <v>4480</v>
      </c>
      <c r="AW9" s="47">
        <f t="shared" si="12"/>
        <v>481.95</v>
      </c>
      <c r="AX9" s="55">
        <f t="shared" si="13"/>
        <v>528.69915000000003</v>
      </c>
      <c r="AY9" s="56" t="s">
        <v>36</v>
      </c>
      <c r="BB9" s="163">
        <v>1071000</v>
      </c>
      <c r="BC9" s="163">
        <v>0</v>
      </c>
      <c r="BD9" s="163">
        <v>0</v>
      </c>
      <c r="BE9" s="164">
        <f t="shared" si="14"/>
        <v>1071000</v>
      </c>
      <c r="BF9" s="270"/>
      <c r="BG9" s="270"/>
    </row>
    <row r="10" spans="1:59">
      <c r="A10" s="37" t="s">
        <v>38</v>
      </c>
      <c r="B10" s="38"/>
      <c r="C10" s="39">
        <v>2</v>
      </c>
      <c r="D10" s="40" t="s">
        <v>28</v>
      </c>
      <c r="E10" s="56" t="s">
        <v>39</v>
      </c>
      <c r="F10" s="42"/>
      <c r="G10" s="207" t="s">
        <v>142</v>
      </c>
      <c r="H10" s="44">
        <f t="shared" si="0"/>
        <v>8151000</v>
      </c>
      <c r="I10" s="45">
        <f t="shared" si="1"/>
        <v>0</v>
      </c>
      <c r="J10" s="45">
        <v>0</v>
      </c>
      <c r="K10" s="46">
        <f t="shared" si="2"/>
        <v>8151000</v>
      </c>
      <c r="L10" s="202"/>
      <c r="M10" s="253">
        <f t="shared" si="15"/>
        <v>10856700</v>
      </c>
      <c r="N10" s="217">
        <f t="shared" si="26"/>
        <v>0</v>
      </c>
      <c r="O10" s="217">
        <f t="shared" si="16"/>
        <v>11449800</v>
      </c>
      <c r="P10" s="217">
        <f t="shared" si="17"/>
        <v>0</v>
      </c>
      <c r="Q10" s="217"/>
      <c r="R10" s="254">
        <f t="shared" si="18"/>
        <v>11449800</v>
      </c>
      <c r="S10" s="253">
        <f t="shared" si="19"/>
        <v>10555100</v>
      </c>
      <c r="T10" s="217">
        <f t="shared" si="27"/>
        <v>0</v>
      </c>
      <c r="U10" s="217"/>
      <c r="V10" s="254">
        <f>SUM(S10:U10)</f>
        <v>10555100</v>
      </c>
      <c r="W10" s="234">
        <f t="shared" si="20"/>
        <v>10052500</v>
      </c>
      <c r="X10" s="217">
        <f t="shared" si="21"/>
        <v>0</v>
      </c>
      <c r="Y10" s="217">
        <v>0</v>
      </c>
      <c r="Z10" s="217">
        <f t="shared" si="22"/>
        <v>10052500</v>
      </c>
      <c r="AA10" s="214">
        <v>8954000</v>
      </c>
      <c r="AB10" s="144">
        <v>0</v>
      </c>
      <c r="AC10" s="144">
        <v>0</v>
      </c>
      <c r="AD10" s="145">
        <f t="shared" si="23"/>
        <v>8954000</v>
      </c>
      <c r="AE10" s="189">
        <f t="shared" si="24"/>
        <v>8282022.8426395925</v>
      </c>
      <c r="AF10" s="189">
        <f t="shared" si="25"/>
        <v>0</v>
      </c>
      <c r="AG10" s="189">
        <v>0</v>
      </c>
      <c r="AH10" s="190">
        <f t="shared" si="4"/>
        <v>8282022.8426395925</v>
      </c>
      <c r="AI10" s="48">
        <v>8151000</v>
      </c>
      <c r="AJ10" s="49">
        <v>0</v>
      </c>
      <c r="AK10" s="50">
        <v>0</v>
      </c>
      <c r="AL10" s="47">
        <f t="shared" si="5"/>
        <v>8151000</v>
      </c>
      <c r="AM10" s="51">
        <f t="shared" si="6"/>
        <v>0</v>
      </c>
      <c r="AN10" s="52">
        <f t="shared" si="6"/>
        <v>0</v>
      </c>
      <c r="AO10" s="52">
        <f t="shared" si="6"/>
        <v>0</v>
      </c>
      <c r="AP10" s="52">
        <f t="shared" si="7"/>
        <v>0</v>
      </c>
      <c r="AQ10" s="47">
        <f t="shared" si="8"/>
        <v>0</v>
      </c>
      <c r="AR10" s="51">
        <f t="shared" si="9"/>
        <v>0</v>
      </c>
      <c r="AS10" s="52">
        <f t="shared" si="10"/>
        <v>0</v>
      </c>
      <c r="AT10" s="47">
        <f t="shared" si="11"/>
        <v>0</v>
      </c>
      <c r="AU10" s="53" t="s">
        <v>25</v>
      </c>
      <c r="AV10" s="54">
        <v>4480</v>
      </c>
      <c r="AW10" s="47">
        <f t="shared" si="12"/>
        <v>3667.95</v>
      </c>
      <c r="AX10" s="55">
        <f t="shared" si="13"/>
        <v>4023.7411499999998</v>
      </c>
      <c r="AY10" s="56" t="s">
        <v>39</v>
      </c>
      <c r="BB10" s="163">
        <v>8151000</v>
      </c>
      <c r="BC10" s="163">
        <v>0</v>
      </c>
      <c r="BD10" s="163">
        <v>0</v>
      </c>
      <c r="BE10" s="164">
        <f t="shared" si="14"/>
        <v>8151000</v>
      </c>
      <c r="BF10" s="270"/>
      <c r="BG10" s="270"/>
    </row>
    <row r="11" spans="1:59">
      <c r="A11" s="37" t="s">
        <v>40</v>
      </c>
      <c r="B11" s="38"/>
      <c r="C11" s="39">
        <v>1</v>
      </c>
      <c r="D11" s="40" t="s">
        <v>28</v>
      </c>
      <c r="E11" s="56" t="s">
        <v>41</v>
      </c>
      <c r="F11" s="42"/>
      <c r="G11" s="207" t="s">
        <v>142</v>
      </c>
      <c r="H11" s="44">
        <f t="shared" si="0"/>
        <v>429000</v>
      </c>
      <c r="I11" s="45">
        <f t="shared" si="1"/>
        <v>95000</v>
      </c>
      <c r="J11" s="45">
        <v>0</v>
      </c>
      <c r="K11" s="46">
        <f t="shared" si="2"/>
        <v>524000</v>
      </c>
      <c r="L11" s="202" t="s">
        <v>141</v>
      </c>
      <c r="M11" s="253">
        <f t="shared" si="15"/>
        <v>542800</v>
      </c>
      <c r="N11" s="217">
        <f t="shared" si="26"/>
        <v>19600</v>
      </c>
      <c r="O11" s="217">
        <f t="shared" si="16"/>
        <v>572500</v>
      </c>
      <c r="P11" s="217">
        <f t="shared" si="17"/>
        <v>20679.419999999998</v>
      </c>
      <c r="Q11" s="217"/>
      <c r="R11" s="254">
        <f t="shared" si="18"/>
        <v>593179.42000000004</v>
      </c>
      <c r="S11" s="253">
        <f t="shared" si="19"/>
        <v>527700</v>
      </c>
      <c r="T11" s="217">
        <f t="shared" si="27"/>
        <v>19200</v>
      </c>
      <c r="U11" s="217"/>
      <c r="V11" s="254">
        <f>SUM(S11:U11)</f>
        <v>546900</v>
      </c>
      <c r="W11" s="234">
        <f t="shared" si="20"/>
        <v>502600</v>
      </c>
      <c r="X11" s="217">
        <f t="shared" si="21"/>
        <v>18900</v>
      </c>
      <c r="Y11" s="217">
        <v>0</v>
      </c>
      <c r="Z11" s="217">
        <f t="shared" si="22"/>
        <v>521500</v>
      </c>
      <c r="AA11" s="214">
        <v>447700</v>
      </c>
      <c r="AB11" s="200">
        <v>18150</v>
      </c>
      <c r="AC11" s="144">
        <v>0</v>
      </c>
      <c r="AD11" s="145">
        <f t="shared" si="23"/>
        <v>465850</v>
      </c>
      <c r="AE11" s="189">
        <f t="shared" si="24"/>
        <v>435895.93908629438</v>
      </c>
      <c r="AF11" s="189">
        <f t="shared" si="25"/>
        <v>95250.439367311075</v>
      </c>
      <c r="AG11" s="189">
        <v>0</v>
      </c>
      <c r="AH11" s="190">
        <f t="shared" si="4"/>
        <v>531146.37845360546</v>
      </c>
      <c r="AI11" s="48">
        <v>429000</v>
      </c>
      <c r="AJ11" s="49">
        <v>95000</v>
      </c>
      <c r="AK11" s="50">
        <v>0</v>
      </c>
      <c r="AL11" s="47">
        <f t="shared" si="5"/>
        <v>524000</v>
      </c>
      <c r="AM11" s="51">
        <f t="shared" si="6"/>
        <v>0</v>
      </c>
      <c r="AN11" s="52">
        <f t="shared" si="6"/>
        <v>0</v>
      </c>
      <c r="AO11" s="52">
        <f t="shared" si="6"/>
        <v>0</v>
      </c>
      <c r="AP11" s="52">
        <f t="shared" si="7"/>
        <v>0</v>
      </c>
      <c r="AQ11" s="47">
        <f t="shared" si="8"/>
        <v>0</v>
      </c>
      <c r="AR11" s="51">
        <f t="shared" si="9"/>
        <v>0</v>
      </c>
      <c r="AS11" s="52">
        <f t="shared" si="10"/>
        <v>0</v>
      </c>
      <c r="AT11" s="47">
        <f t="shared" si="11"/>
        <v>0</v>
      </c>
      <c r="AU11" s="53" t="s">
        <v>42</v>
      </c>
      <c r="AV11" s="54">
        <v>4480</v>
      </c>
      <c r="AW11" s="47">
        <f t="shared" si="12"/>
        <v>235.8</v>
      </c>
      <c r="AX11" s="55">
        <f t="shared" si="13"/>
        <v>258.67259999999999</v>
      </c>
      <c r="AY11" s="56" t="s">
        <v>41</v>
      </c>
      <c r="BB11" s="163">
        <v>429000</v>
      </c>
      <c r="BC11" s="163">
        <v>95000</v>
      </c>
      <c r="BD11" s="163">
        <v>0</v>
      </c>
      <c r="BE11" s="164">
        <f t="shared" si="14"/>
        <v>524000</v>
      </c>
      <c r="BF11" s="270"/>
      <c r="BG11" s="270"/>
    </row>
    <row r="12" spans="1:59">
      <c r="A12" s="37" t="s">
        <v>43</v>
      </c>
      <c r="B12" s="38"/>
      <c r="C12" s="39">
        <v>140</v>
      </c>
      <c r="D12" s="40" t="s">
        <v>28</v>
      </c>
      <c r="E12" s="56" t="s">
        <v>44</v>
      </c>
      <c r="F12" s="42"/>
      <c r="G12" s="207" t="s">
        <v>142</v>
      </c>
      <c r="H12" s="44">
        <f t="shared" si="0"/>
        <v>1509000</v>
      </c>
      <c r="I12" s="45">
        <f t="shared" si="1"/>
        <v>65000</v>
      </c>
      <c r="J12" s="45">
        <v>0</v>
      </c>
      <c r="K12" s="46">
        <f t="shared" si="2"/>
        <v>1574000</v>
      </c>
      <c r="L12" s="207" t="s">
        <v>148</v>
      </c>
      <c r="M12" s="253">
        <f t="shared" si="15"/>
        <v>1863300</v>
      </c>
      <c r="N12" s="217">
        <v>96800</v>
      </c>
      <c r="O12" s="217">
        <f t="shared" si="16"/>
        <v>1965100</v>
      </c>
      <c r="P12" s="217">
        <f t="shared" si="17"/>
        <v>102131.01</v>
      </c>
      <c r="Q12" s="217"/>
      <c r="R12" s="254">
        <f t="shared" si="18"/>
        <v>2067231.01</v>
      </c>
      <c r="S12" s="253">
        <f t="shared" si="19"/>
        <v>1811500</v>
      </c>
      <c r="T12" s="217">
        <f t="shared" si="27"/>
        <v>89500</v>
      </c>
      <c r="U12" s="217"/>
      <c r="V12" s="254">
        <f>SUM(S12:U12)</f>
        <v>1901000</v>
      </c>
      <c r="W12" s="234">
        <f t="shared" si="20"/>
        <v>1725200</v>
      </c>
      <c r="X12" s="217">
        <f t="shared" si="21"/>
        <v>88100</v>
      </c>
      <c r="Y12" s="217">
        <v>0</v>
      </c>
      <c r="Z12" s="217">
        <f t="shared" si="22"/>
        <v>1813300</v>
      </c>
      <c r="AA12" s="214">
        <v>1536700</v>
      </c>
      <c r="AB12" s="200">
        <v>84700</v>
      </c>
      <c r="AC12" s="144">
        <v>0</v>
      </c>
      <c r="AD12" s="145">
        <f t="shared" si="23"/>
        <v>1621400</v>
      </c>
      <c r="AE12" s="189">
        <f t="shared" si="24"/>
        <v>1533256.3451776649</v>
      </c>
      <c r="AF12" s="189">
        <f t="shared" si="25"/>
        <v>65171.353251318098</v>
      </c>
      <c r="AG12" s="189">
        <v>0</v>
      </c>
      <c r="AH12" s="190">
        <f t="shared" si="4"/>
        <v>1598427.6984289829</v>
      </c>
      <c r="AI12" s="48">
        <v>1509000</v>
      </c>
      <c r="AJ12" s="49">
        <v>65000</v>
      </c>
      <c r="AK12" s="50">
        <v>0</v>
      </c>
      <c r="AL12" s="47">
        <f t="shared" si="5"/>
        <v>1574000</v>
      </c>
      <c r="AM12" s="51">
        <f t="shared" si="6"/>
        <v>0</v>
      </c>
      <c r="AN12" s="52">
        <f t="shared" si="6"/>
        <v>0</v>
      </c>
      <c r="AO12" s="52">
        <f t="shared" si="6"/>
        <v>0</v>
      </c>
      <c r="AP12" s="52">
        <f t="shared" si="7"/>
        <v>0</v>
      </c>
      <c r="AQ12" s="47">
        <f t="shared" si="8"/>
        <v>0</v>
      </c>
      <c r="AR12" s="51">
        <f t="shared" si="9"/>
        <v>0</v>
      </c>
      <c r="AS12" s="52">
        <f t="shared" si="10"/>
        <v>0</v>
      </c>
      <c r="AT12" s="47">
        <f t="shared" si="11"/>
        <v>0</v>
      </c>
      <c r="AU12" s="53" t="s">
        <v>45</v>
      </c>
      <c r="AV12" s="54">
        <v>4480</v>
      </c>
      <c r="AW12" s="47">
        <f t="shared" si="12"/>
        <v>708.3</v>
      </c>
      <c r="AX12" s="55">
        <f t="shared" si="13"/>
        <v>777.00509999999997</v>
      </c>
      <c r="AY12" s="56" t="s">
        <v>44</v>
      </c>
      <c r="BB12" s="163">
        <v>1509000</v>
      </c>
      <c r="BC12" s="163">
        <v>65000</v>
      </c>
      <c r="BD12" s="163">
        <v>0</v>
      </c>
      <c r="BE12" s="164">
        <f t="shared" si="14"/>
        <v>1574000</v>
      </c>
      <c r="BF12" s="270"/>
      <c r="BG12" s="270"/>
    </row>
    <row r="13" spans="1:59">
      <c r="A13" s="37" t="s">
        <v>43</v>
      </c>
      <c r="B13" s="38"/>
      <c r="C13" s="39">
        <v>45</v>
      </c>
      <c r="D13" s="40" t="s">
        <v>28</v>
      </c>
      <c r="E13" s="56" t="s">
        <v>152</v>
      </c>
      <c r="F13" s="42"/>
      <c r="G13" s="43" t="s">
        <v>157</v>
      </c>
      <c r="H13" s="44">
        <f t="shared" si="0"/>
        <v>368000</v>
      </c>
      <c r="I13" s="45">
        <f t="shared" si="1"/>
        <v>0</v>
      </c>
      <c r="J13" s="45">
        <v>0</v>
      </c>
      <c r="K13" s="46">
        <f t="shared" si="2"/>
        <v>368000</v>
      </c>
      <c r="L13" s="202"/>
      <c r="M13" s="253">
        <f t="shared" si="15"/>
        <v>0</v>
      </c>
      <c r="N13" s="217">
        <f t="shared" si="26"/>
        <v>0</v>
      </c>
      <c r="O13" s="217">
        <v>15000000</v>
      </c>
      <c r="P13" s="217">
        <f t="shared" si="17"/>
        <v>0</v>
      </c>
      <c r="Q13" s="217"/>
      <c r="R13" s="254">
        <f t="shared" si="18"/>
        <v>15000000</v>
      </c>
      <c r="S13" s="253">
        <f t="shared" si="19"/>
        <v>0</v>
      </c>
      <c r="T13" s="217">
        <f t="shared" si="27"/>
        <v>0</v>
      </c>
      <c r="U13" s="217"/>
      <c r="V13" s="254"/>
      <c r="W13" s="234">
        <f t="shared" si="20"/>
        <v>0</v>
      </c>
      <c r="X13" s="217">
        <f t="shared" si="21"/>
        <v>0</v>
      </c>
      <c r="Y13" s="217">
        <v>0</v>
      </c>
      <c r="Z13" s="217">
        <f t="shared" si="22"/>
        <v>0</v>
      </c>
      <c r="AA13" s="215">
        <v>0</v>
      </c>
      <c r="AB13" s="144">
        <v>0</v>
      </c>
      <c r="AC13" s="144">
        <v>0</v>
      </c>
      <c r="AD13" s="145">
        <f t="shared" si="23"/>
        <v>0</v>
      </c>
      <c r="AE13" s="189">
        <f t="shared" si="24"/>
        <v>373915.39763113362</v>
      </c>
      <c r="AF13" s="189">
        <f t="shared" si="25"/>
        <v>0</v>
      </c>
      <c r="AG13" s="189">
        <v>0</v>
      </c>
      <c r="AH13" s="190">
        <f t="shared" si="4"/>
        <v>373915.39763113362</v>
      </c>
      <c r="AI13" s="48">
        <v>368000</v>
      </c>
      <c r="AJ13" s="49">
        <v>0</v>
      </c>
      <c r="AK13" s="50">
        <v>0</v>
      </c>
      <c r="AL13" s="47">
        <f t="shared" si="5"/>
        <v>368000</v>
      </c>
      <c r="AM13" s="51">
        <f t="shared" si="6"/>
        <v>0</v>
      </c>
      <c r="AN13" s="52">
        <f t="shared" si="6"/>
        <v>0</v>
      </c>
      <c r="AO13" s="52">
        <f t="shared" si="6"/>
        <v>0</v>
      </c>
      <c r="AP13" s="52">
        <f t="shared" si="7"/>
        <v>0</v>
      </c>
      <c r="AQ13" s="47">
        <f t="shared" si="8"/>
        <v>0</v>
      </c>
      <c r="AR13" s="51">
        <f t="shared" si="9"/>
        <v>0</v>
      </c>
      <c r="AS13" s="52">
        <f t="shared" si="10"/>
        <v>0</v>
      </c>
      <c r="AT13" s="47">
        <f t="shared" si="11"/>
        <v>0</v>
      </c>
      <c r="AU13" s="53" t="s">
        <v>46</v>
      </c>
      <c r="AV13" s="54">
        <v>4480</v>
      </c>
      <c r="AW13" s="47">
        <f t="shared" si="12"/>
        <v>165.6</v>
      </c>
      <c r="AX13" s="55">
        <f t="shared" si="13"/>
        <v>181.66319999999999</v>
      </c>
      <c r="AY13" s="56" t="s">
        <v>47</v>
      </c>
      <c r="BB13" s="163">
        <v>368000</v>
      </c>
      <c r="BC13" s="163">
        <v>0</v>
      </c>
      <c r="BD13" s="163">
        <v>0</v>
      </c>
      <c r="BE13" s="164">
        <f t="shared" si="14"/>
        <v>368000</v>
      </c>
      <c r="BF13" s="270" t="s">
        <v>155</v>
      </c>
      <c r="BG13" s="270"/>
    </row>
    <row r="14" spans="1:59">
      <c r="A14" s="37" t="s">
        <v>43</v>
      </c>
      <c r="B14" s="38"/>
      <c r="C14" s="39" t="s">
        <v>133</v>
      </c>
      <c r="D14" s="40" t="s">
        <v>28</v>
      </c>
      <c r="E14" s="56" t="s">
        <v>48</v>
      </c>
      <c r="F14" s="42"/>
      <c r="G14" s="207" t="s">
        <v>142</v>
      </c>
      <c r="H14" s="44">
        <f t="shared" si="0"/>
        <v>470000</v>
      </c>
      <c r="I14" s="45">
        <f t="shared" si="1"/>
        <v>15000</v>
      </c>
      <c r="J14" s="45">
        <v>0</v>
      </c>
      <c r="K14" s="46">
        <f t="shared" si="2"/>
        <v>485000</v>
      </c>
      <c r="L14" s="202"/>
      <c r="M14" s="253">
        <f t="shared" si="15"/>
        <v>610400</v>
      </c>
      <c r="N14" s="217">
        <f t="shared" si="26"/>
        <v>0</v>
      </c>
      <c r="O14" s="217">
        <f t="shared" si="16"/>
        <v>643700</v>
      </c>
      <c r="P14" s="217">
        <f t="shared" si="17"/>
        <v>0</v>
      </c>
      <c r="Q14" s="217"/>
      <c r="R14" s="254">
        <f t="shared" si="18"/>
        <v>643700</v>
      </c>
      <c r="S14" s="253">
        <f t="shared" si="19"/>
        <v>593400</v>
      </c>
      <c r="T14" s="217">
        <f t="shared" si="27"/>
        <v>0</v>
      </c>
      <c r="U14" s="217"/>
      <c r="V14" s="254">
        <f>SUM(S14:U14)</f>
        <v>593400</v>
      </c>
      <c r="W14" s="234">
        <f t="shared" si="20"/>
        <v>565100</v>
      </c>
      <c r="X14" s="217">
        <f t="shared" si="21"/>
        <v>0</v>
      </c>
      <c r="Y14" s="217">
        <v>0</v>
      </c>
      <c r="Z14" s="217">
        <f t="shared" si="22"/>
        <v>565100</v>
      </c>
      <c r="AA14" s="214">
        <v>503360</v>
      </c>
      <c r="AB14" s="144">
        <v>0</v>
      </c>
      <c r="AC14" s="144">
        <v>0</v>
      </c>
      <c r="AD14" s="145">
        <f t="shared" si="23"/>
        <v>503360</v>
      </c>
      <c r="AE14" s="189">
        <f t="shared" si="24"/>
        <v>477554.99153976305</v>
      </c>
      <c r="AF14" s="189">
        <f t="shared" si="25"/>
        <v>15039.543057996485</v>
      </c>
      <c r="AG14" s="189">
        <v>0</v>
      </c>
      <c r="AH14" s="190">
        <f t="shared" si="4"/>
        <v>492594.53459775954</v>
      </c>
      <c r="AI14" s="48">
        <v>470000</v>
      </c>
      <c r="AJ14" s="49">
        <v>15000</v>
      </c>
      <c r="AK14" s="50">
        <v>0</v>
      </c>
      <c r="AL14" s="47">
        <f t="shared" si="5"/>
        <v>485000</v>
      </c>
      <c r="AM14" s="51">
        <f t="shared" si="6"/>
        <v>0</v>
      </c>
      <c r="AN14" s="52">
        <f t="shared" si="6"/>
        <v>0</v>
      </c>
      <c r="AO14" s="52">
        <f t="shared" si="6"/>
        <v>0</v>
      </c>
      <c r="AP14" s="52">
        <f t="shared" si="7"/>
        <v>0</v>
      </c>
      <c r="AQ14" s="47">
        <f t="shared" si="8"/>
        <v>0</v>
      </c>
      <c r="AR14" s="51">
        <f t="shared" si="9"/>
        <v>0</v>
      </c>
      <c r="AS14" s="52">
        <f t="shared" si="10"/>
        <v>0</v>
      </c>
      <c r="AT14" s="47">
        <f t="shared" si="11"/>
        <v>0</v>
      </c>
      <c r="AU14" s="53" t="s">
        <v>49</v>
      </c>
      <c r="AV14" s="54">
        <v>4480</v>
      </c>
      <c r="AW14" s="47">
        <f t="shared" si="12"/>
        <v>218.25</v>
      </c>
      <c r="AX14" s="55">
        <f t="shared" si="13"/>
        <v>239.42024999999998</v>
      </c>
      <c r="AY14" s="56" t="s">
        <v>48</v>
      </c>
      <c r="BB14" s="163">
        <v>470000</v>
      </c>
      <c r="BC14" s="163">
        <v>15000</v>
      </c>
      <c r="BD14" s="163">
        <v>0</v>
      </c>
      <c r="BE14" s="164">
        <f t="shared" si="14"/>
        <v>485000</v>
      </c>
      <c r="BF14" s="270"/>
      <c r="BG14" s="270"/>
    </row>
    <row r="15" spans="1:59">
      <c r="A15" s="37" t="s">
        <v>50</v>
      </c>
      <c r="B15" s="38"/>
      <c r="C15" s="39"/>
      <c r="D15" s="40" t="s">
        <v>51</v>
      </c>
      <c r="E15" s="56" t="s">
        <v>24</v>
      </c>
      <c r="F15" s="42"/>
      <c r="G15" s="43" t="s">
        <v>52</v>
      </c>
      <c r="H15" s="44">
        <f t="shared" si="0"/>
        <v>63000</v>
      </c>
      <c r="I15" s="45">
        <f t="shared" si="1"/>
        <v>66000</v>
      </c>
      <c r="J15" s="45">
        <v>0</v>
      </c>
      <c r="K15" s="46">
        <f t="shared" si="2"/>
        <v>129000</v>
      </c>
      <c r="L15" s="207" t="s">
        <v>148</v>
      </c>
      <c r="M15" s="253">
        <f t="shared" si="15"/>
        <v>0</v>
      </c>
      <c r="N15" s="217">
        <v>102850</v>
      </c>
      <c r="O15" s="217">
        <f t="shared" si="16"/>
        <v>0</v>
      </c>
      <c r="P15" s="217">
        <f t="shared" si="17"/>
        <v>108514.2</v>
      </c>
      <c r="Q15" s="217"/>
      <c r="R15" s="254">
        <f t="shared" si="18"/>
        <v>108514.2</v>
      </c>
      <c r="S15" s="253">
        <f t="shared" si="19"/>
        <v>0</v>
      </c>
      <c r="T15" s="217">
        <f t="shared" si="27"/>
        <v>102300</v>
      </c>
      <c r="U15" s="217"/>
      <c r="V15" s="254">
        <f>SUM(S15:U15)</f>
        <v>102300</v>
      </c>
      <c r="W15" s="234">
        <f t="shared" si="20"/>
        <v>0</v>
      </c>
      <c r="X15" s="217">
        <f t="shared" si="21"/>
        <v>100700</v>
      </c>
      <c r="Y15" s="217">
        <v>0</v>
      </c>
      <c r="Z15" s="217">
        <f t="shared" si="22"/>
        <v>100700</v>
      </c>
      <c r="AA15" s="215">
        <v>0</v>
      </c>
      <c r="AB15" s="200">
        <v>96800</v>
      </c>
      <c r="AC15" s="144">
        <v>0</v>
      </c>
      <c r="AD15" s="145">
        <f t="shared" si="23"/>
        <v>96800</v>
      </c>
      <c r="AE15" s="189">
        <f t="shared" si="24"/>
        <v>64012.690355329942</v>
      </c>
      <c r="AF15" s="189">
        <f t="shared" si="25"/>
        <v>66173.989455184535</v>
      </c>
      <c r="AG15" s="189">
        <v>0</v>
      </c>
      <c r="AH15" s="190">
        <f t="shared" si="4"/>
        <v>130186.67981051447</v>
      </c>
      <c r="AI15" s="48">
        <v>63000</v>
      </c>
      <c r="AJ15" s="49">
        <v>66000</v>
      </c>
      <c r="AK15" s="50">
        <v>0</v>
      </c>
      <c r="AL15" s="47">
        <f t="shared" si="5"/>
        <v>129000</v>
      </c>
      <c r="AM15" s="51">
        <f t="shared" si="6"/>
        <v>0</v>
      </c>
      <c r="AN15" s="52">
        <f t="shared" si="6"/>
        <v>0</v>
      </c>
      <c r="AO15" s="52">
        <f t="shared" si="6"/>
        <v>0</v>
      </c>
      <c r="AP15" s="52">
        <f t="shared" si="7"/>
        <v>0</v>
      </c>
      <c r="AQ15" s="47">
        <f t="shared" si="8"/>
        <v>0</v>
      </c>
      <c r="AR15" s="51">
        <f t="shared" si="9"/>
        <v>0</v>
      </c>
      <c r="AS15" s="52">
        <f t="shared" si="10"/>
        <v>0</v>
      </c>
      <c r="AT15" s="47">
        <f t="shared" si="11"/>
        <v>0</v>
      </c>
      <c r="AU15" s="53" t="s">
        <v>25</v>
      </c>
      <c r="AV15" s="54">
        <v>4480</v>
      </c>
      <c r="AW15" s="47">
        <f t="shared" si="12"/>
        <v>58.05</v>
      </c>
      <c r="AX15" s="55">
        <f t="shared" si="13"/>
        <v>63.680849999999992</v>
      </c>
      <c r="AY15" s="56" t="s">
        <v>24</v>
      </c>
      <c r="BB15" s="163">
        <v>63000</v>
      </c>
      <c r="BC15" s="163">
        <v>66000</v>
      </c>
      <c r="BD15" s="163">
        <v>0</v>
      </c>
      <c r="BE15" s="164">
        <f t="shared" si="14"/>
        <v>129000</v>
      </c>
      <c r="BF15" s="270"/>
      <c r="BG15" s="270"/>
    </row>
    <row r="16" spans="1:59">
      <c r="A16" s="37" t="s">
        <v>53</v>
      </c>
      <c r="B16" s="38"/>
      <c r="C16" s="39"/>
      <c r="D16" s="40" t="s">
        <v>54</v>
      </c>
      <c r="E16" s="56" t="s">
        <v>55</v>
      </c>
      <c r="F16" s="42"/>
      <c r="G16" s="43" t="s">
        <v>32</v>
      </c>
      <c r="H16" s="44">
        <f t="shared" si="0"/>
        <v>103000</v>
      </c>
      <c r="I16" s="45">
        <f t="shared" si="1"/>
        <v>14000</v>
      </c>
      <c r="J16" s="45">
        <v>0</v>
      </c>
      <c r="K16" s="46">
        <f t="shared" si="2"/>
        <v>117000</v>
      </c>
      <c r="L16" s="202"/>
      <c r="M16" s="253">
        <f t="shared" si="15"/>
        <v>0</v>
      </c>
      <c r="N16" s="217">
        <f t="shared" si="26"/>
        <v>0</v>
      </c>
      <c r="O16" s="217">
        <f t="shared" si="16"/>
        <v>0</v>
      </c>
      <c r="P16" s="217">
        <f t="shared" si="17"/>
        <v>0</v>
      </c>
      <c r="Q16" s="217"/>
      <c r="R16" s="254">
        <f t="shared" si="18"/>
        <v>0</v>
      </c>
      <c r="S16" s="253">
        <f t="shared" si="19"/>
        <v>0</v>
      </c>
      <c r="T16" s="217">
        <f t="shared" si="27"/>
        <v>0</v>
      </c>
      <c r="U16" s="217"/>
      <c r="V16" s="254"/>
      <c r="W16" s="234">
        <f t="shared" si="20"/>
        <v>0</v>
      </c>
      <c r="X16" s="217">
        <f t="shared" si="21"/>
        <v>0</v>
      </c>
      <c r="Y16" s="217">
        <v>0</v>
      </c>
      <c r="Z16" s="217">
        <f t="shared" si="22"/>
        <v>0</v>
      </c>
      <c r="AA16" s="215">
        <v>0</v>
      </c>
      <c r="AB16" s="144">
        <v>0</v>
      </c>
      <c r="AC16" s="144">
        <v>0</v>
      </c>
      <c r="AD16" s="145">
        <f t="shared" si="23"/>
        <v>0</v>
      </c>
      <c r="AE16" s="189">
        <f t="shared" si="24"/>
        <v>104655.66835871403</v>
      </c>
      <c r="AF16" s="189">
        <f t="shared" si="25"/>
        <v>14036.906854130053</v>
      </c>
      <c r="AG16" s="189">
        <v>0</v>
      </c>
      <c r="AH16" s="190">
        <f t="shared" si="4"/>
        <v>118692.57521284408</v>
      </c>
      <c r="AI16" s="48">
        <v>103000</v>
      </c>
      <c r="AJ16" s="49">
        <v>14000</v>
      </c>
      <c r="AK16" s="50">
        <v>0</v>
      </c>
      <c r="AL16" s="47">
        <f t="shared" si="5"/>
        <v>117000</v>
      </c>
      <c r="AM16" s="51">
        <f t="shared" si="6"/>
        <v>0</v>
      </c>
      <c r="AN16" s="52">
        <f t="shared" si="6"/>
        <v>0</v>
      </c>
      <c r="AO16" s="52">
        <f t="shared" si="6"/>
        <v>0</v>
      </c>
      <c r="AP16" s="52">
        <f t="shared" si="7"/>
        <v>0</v>
      </c>
      <c r="AQ16" s="47">
        <f t="shared" si="8"/>
        <v>0</v>
      </c>
      <c r="AR16" s="51">
        <f t="shared" si="9"/>
        <v>0</v>
      </c>
      <c r="AS16" s="52">
        <f t="shared" si="10"/>
        <v>0</v>
      </c>
      <c r="AT16" s="47">
        <f t="shared" si="11"/>
        <v>0</v>
      </c>
      <c r="AU16" s="53" t="s">
        <v>56</v>
      </c>
      <c r="AV16" s="54">
        <v>4480</v>
      </c>
      <c r="AW16" s="47">
        <f t="shared" si="12"/>
        <v>52.65</v>
      </c>
      <c r="AX16" s="55">
        <f t="shared" si="13"/>
        <v>57.75705</v>
      </c>
      <c r="AY16" s="56" t="s">
        <v>55</v>
      </c>
      <c r="BB16" s="163">
        <v>103000</v>
      </c>
      <c r="BC16" s="163">
        <v>14000</v>
      </c>
      <c r="BD16" s="163">
        <v>0</v>
      </c>
      <c r="BE16" s="164">
        <f t="shared" si="14"/>
        <v>117000</v>
      </c>
      <c r="BF16" s="270"/>
      <c r="BG16" s="270"/>
    </row>
    <row r="17" spans="1:59">
      <c r="A17" s="37" t="s">
        <v>57</v>
      </c>
      <c r="B17" s="38"/>
      <c r="C17" s="39">
        <v>5</v>
      </c>
      <c r="D17" s="40" t="s">
        <v>54</v>
      </c>
      <c r="E17" s="56" t="s">
        <v>39</v>
      </c>
      <c r="F17" s="42"/>
      <c r="G17" s="207" t="s">
        <v>142</v>
      </c>
      <c r="H17" s="44">
        <f t="shared" si="0"/>
        <v>984000</v>
      </c>
      <c r="I17" s="45">
        <f t="shared" si="1"/>
        <v>0</v>
      </c>
      <c r="J17" s="45">
        <v>0</v>
      </c>
      <c r="K17" s="46">
        <f t="shared" si="2"/>
        <v>984000</v>
      </c>
      <c r="L17" s="202"/>
      <c r="M17" s="253">
        <f t="shared" si="15"/>
        <v>1907300</v>
      </c>
      <c r="N17" s="217">
        <f t="shared" si="26"/>
        <v>0</v>
      </c>
      <c r="O17" s="217">
        <f t="shared" si="16"/>
        <v>2011500</v>
      </c>
      <c r="P17" s="217">
        <f t="shared" si="17"/>
        <v>0</v>
      </c>
      <c r="Q17" s="217"/>
      <c r="R17" s="254">
        <f t="shared" si="18"/>
        <v>2011500</v>
      </c>
      <c r="S17" s="253">
        <f t="shared" si="19"/>
        <v>1854300</v>
      </c>
      <c r="T17" s="217">
        <f t="shared" si="27"/>
        <v>0</v>
      </c>
      <c r="U17" s="217"/>
      <c r="V17" s="254">
        <f t="shared" ref="V17:V25" si="28">SUM(S17:U17)</f>
        <v>1854300</v>
      </c>
      <c r="W17" s="234">
        <f t="shared" si="20"/>
        <v>1766000</v>
      </c>
      <c r="X17" s="217">
        <f t="shared" si="21"/>
        <v>0</v>
      </c>
      <c r="Y17" s="217">
        <v>0</v>
      </c>
      <c r="Z17" s="217">
        <f t="shared" si="22"/>
        <v>1766000</v>
      </c>
      <c r="AA17" s="214">
        <v>1573000</v>
      </c>
      <c r="AB17" s="144">
        <v>0</v>
      </c>
      <c r="AC17" s="144">
        <v>0</v>
      </c>
      <c r="AD17" s="145">
        <f t="shared" si="23"/>
        <v>1573000</v>
      </c>
      <c r="AE17" s="189">
        <f t="shared" si="24"/>
        <v>999817.25888324855</v>
      </c>
      <c r="AF17" s="189">
        <f t="shared" si="25"/>
        <v>0</v>
      </c>
      <c r="AG17" s="189">
        <v>0</v>
      </c>
      <c r="AH17" s="190">
        <f t="shared" si="4"/>
        <v>999817.25888324855</v>
      </c>
      <c r="AI17" s="48">
        <v>984000</v>
      </c>
      <c r="AJ17" s="49">
        <v>0</v>
      </c>
      <c r="AK17" s="50">
        <v>0</v>
      </c>
      <c r="AL17" s="47">
        <f t="shared" si="5"/>
        <v>984000</v>
      </c>
      <c r="AM17" s="51">
        <f t="shared" si="6"/>
        <v>0</v>
      </c>
      <c r="AN17" s="52">
        <f t="shared" si="6"/>
        <v>0</v>
      </c>
      <c r="AO17" s="52">
        <f t="shared" si="6"/>
        <v>0</v>
      </c>
      <c r="AP17" s="52">
        <f t="shared" si="7"/>
        <v>0</v>
      </c>
      <c r="AQ17" s="47">
        <f t="shared" si="8"/>
        <v>0</v>
      </c>
      <c r="AR17" s="51">
        <f t="shared" si="9"/>
        <v>0</v>
      </c>
      <c r="AS17" s="52">
        <f t="shared" si="10"/>
        <v>0</v>
      </c>
      <c r="AT17" s="47">
        <f t="shared" si="11"/>
        <v>0</v>
      </c>
      <c r="AU17" s="53" t="s">
        <v>25</v>
      </c>
      <c r="AV17" s="54">
        <v>4480</v>
      </c>
      <c r="AW17" s="47">
        <f t="shared" si="12"/>
        <v>442.8</v>
      </c>
      <c r="AX17" s="55">
        <f t="shared" si="13"/>
        <v>485.7516</v>
      </c>
      <c r="AY17" s="56" t="s">
        <v>39</v>
      </c>
      <c r="BB17" s="163">
        <v>984000</v>
      </c>
      <c r="BC17" s="163">
        <v>0</v>
      </c>
      <c r="BD17" s="163">
        <v>0</v>
      </c>
      <c r="BE17" s="164">
        <f t="shared" si="14"/>
        <v>984000</v>
      </c>
      <c r="BF17" s="270"/>
      <c r="BG17" s="270"/>
    </row>
    <row r="18" spans="1:59">
      <c r="A18" s="37" t="s">
        <v>134</v>
      </c>
      <c r="B18" s="38"/>
      <c r="C18" s="39"/>
      <c r="D18" s="40" t="s">
        <v>54</v>
      </c>
      <c r="E18" s="56" t="s">
        <v>34</v>
      </c>
      <c r="F18" s="42"/>
      <c r="G18" s="207" t="s">
        <v>142</v>
      </c>
      <c r="H18" s="44">
        <f t="shared" si="0"/>
        <v>22000</v>
      </c>
      <c r="I18" s="45">
        <f t="shared" si="1"/>
        <v>0</v>
      </c>
      <c r="J18" s="45">
        <v>0</v>
      </c>
      <c r="K18" s="46">
        <f t="shared" si="2"/>
        <v>22000</v>
      </c>
      <c r="L18" s="202"/>
      <c r="M18" s="253">
        <f t="shared" si="15"/>
        <v>30800</v>
      </c>
      <c r="N18" s="217">
        <f t="shared" si="26"/>
        <v>0</v>
      </c>
      <c r="O18" s="217">
        <f t="shared" si="16"/>
        <v>32500</v>
      </c>
      <c r="P18" s="217">
        <f t="shared" si="17"/>
        <v>0</v>
      </c>
      <c r="Q18" s="217"/>
      <c r="R18" s="254">
        <f t="shared" si="18"/>
        <v>32500</v>
      </c>
      <c r="S18" s="253">
        <f t="shared" si="19"/>
        <v>29900</v>
      </c>
      <c r="T18" s="217">
        <f t="shared" si="27"/>
        <v>0</v>
      </c>
      <c r="U18" s="217"/>
      <c r="V18" s="254">
        <f t="shared" si="28"/>
        <v>29900</v>
      </c>
      <c r="W18" s="234">
        <f t="shared" si="20"/>
        <v>28500</v>
      </c>
      <c r="X18" s="217">
        <f t="shared" si="21"/>
        <v>0</v>
      </c>
      <c r="Y18" s="217">
        <v>0</v>
      </c>
      <c r="Z18" s="217">
        <f t="shared" si="22"/>
        <v>28500</v>
      </c>
      <c r="AA18" s="214">
        <v>25410</v>
      </c>
      <c r="AB18" s="144">
        <v>0</v>
      </c>
      <c r="AC18" s="144">
        <v>0</v>
      </c>
      <c r="AD18" s="145">
        <f t="shared" si="23"/>
        <v>25410</v>
      </c>
      <c r="AE18" s="189">
        <f t="shared" si="24"/>
        <v>22353.63790186125</v>
      </c>
      <c r="AF18" s="189">
        <f t="shared" si="25"/>
        <v>0</v>
      </c>
      <c r="AG18" s="189">
        <v>0</v>
      </c>
      <c r="AH18" s="190">
        <f t="shared" si="4"/>
        <v>22353.63790186125</v>
      </c>
      <c r="AI18" s="48">
        <v>22000</v>
      </c>
      <c r="AJ18" s="49">
        <v>0</v>
      </c>
      <c r="AK18" s="50">
        <v>0</v>
      </c>
      <c r="AL18" s="47">
        <f t="shared" si="5"/>
        <v>22000</v>
      </c>
      <c r="AM18" s="51">
        <f t="shared" si="6"/>
        <v>0</v>
      </c>
      <c r="AN18" s="52">
        <f t="shared" si="6"/>
        <v>0</v>
      </c>
      <c r="AO18" s="52">
        <f t="shared" si="6"/>
        <v>0</v>
      </c>
      <c r="AP18" s="52">
        <f t="shared" si="7"/>
        <v>0</v>
      </c>
      <c r="AQ18" s="47">
        <f t="shared" si="8"/>
        <v>0</v>
      </c>
      <c r="AR18" s="51">
        <f t="shared" si="9"/>
        <v>0</v>
      </c>
      <c r="AS18" s="52">
        <f t="shared" si="10"/>
        <v>0</v>
      </c>
      <c r="AT18" s="47">
        <f t="shared" si="11"/>
        <v>0</v>
      </c>
      <c r="AU18" s="53" t="s">
        <v>35</v>
      </c>
      <c r="AV18" s="54">
        <v>4480</v>
      </c>
      <c r="AW18" s="47">
        <f t="shared" si="12"/>
        <v>9.9</v>
      </c>
      <c r="AX18" s="55">
        <f t="shared" si="13"/>
        <v>10.860300000000001</v>
      </c>
      <c r="AY18" s="56" t="s">
        <v>34</v>
      </c>
      <c r="BB18" s="163">
        <v>22000</v>
      </c>
      <c r="BC18" s="163">
        <v>0</v>
      </c>
      <c r="BD18" s="163">
        <v>0</v>
      </c>
      <c r="BE18" s="164">
        <f t="shared" si="14"/>
        <v>22000</v>
      </c>
      <c r="BF18" s="270"/>
      <c r="BG18" s="270"/>
    </row>
    <row r="19" spans="1:59">
      <c r="A19" s="37" t="s">
        <v>58</v>
      </c>
      <c r="B19" s="38"/>
      <c r="C19" s="39">
        <v>55</v>
      </c>
      <c r="D19" s="40" t="s">
        <v>54</v>
      </c>
      <c r="E19" s="56" t="s">
        <v>59</v>
      </c>
      <c r="F19" s="42"/>
      <c r="G19" s="207" t="s">
        <v>142</v>
      </c>
      <c r="H19" s="44">
        <f t="shared" si="0"/>
        <v>450000</v>
      </c>
      <c r="I19" s="45">
        <f t="shared" si="1"/>
        <v>101000</v>
      </c>
      <c r="J19" s="45">
        <v>0</v>
      </c>
      <c r="K19" s="46">
        <f t="shared" si="2"/>
        <v>551000</v>
      </c>
      <c r="L19" s="202" t="s">
        <v>141</v>
      </c>
      <c r="M19" s="253">
        <f t="shared" si="15"/>
        <v>586900</v>
      </c>
      <c r="N19" s="217">
        <f t="shared" si="26"/>
        <v>19600</v>
      </c>
      <c r="O19" s="217">
        <f t="shared" si="16"/>
        <v>619000</v>
      </c>
      <c r="P19" s="217">
        <f t="shared" si="17"/>
        <v>20679.419999999998</v>
      </c>
      <c r="Q19" s="217"/>
      <c r="R19" s="254">
        <f t="shared" si="18"/>
        <v>639679.42000000004</v>
      </c>
      <c r="S19" s="253">
        <f t="shared" si="19"/>
        <v>570600</v>
      </c>
      <c r="T19" s="217">
        <f t="shared" si="27"/>
        <v>19200</v>
      </c>
      <c r="U19" s="217"/>
      <c r="V19" s="254">
        <f t="shared" si="28"/>
        <v>589800</v>
      </c>
      <c r="W19" s="234">
        <f t="shared" si="20"/>
        <v>543400</v>
      </c>
      <c r="X19" s="217">
        <f t="shared" si="21"/>
        <v>18900</v>
      </c>
      <c r="Y19" s="217">
        <v>0</v>
      </c>
      <c r="Z19" s="217">
        <f t="shared" si="22"/>
        <v>562300</v>
      </c>
      <c r="AA19" s="214">
        <v>484000</v>
      </c>
      <c r="AB19" s="200">
        <v>18150</v>
      </c>
      <c r="AC19" s="144">
        <v>0</v>
      </c>
      <c r="AD19" s="145">
        <f t="shared" si="23"/>
        <v>502150</v>
      </c>
      <c r="AE19" s="189">
        <f t="shared" si="24"/>
        <v>457233.50253807107</v>
      </c>
      <c r="AF19" s="189">
        <f t="shared" si="25"/>
        <v>101266.25659050967</v>
      </c>
      <c r="AG19" s="189">
        <v>0</v>
      </c>
      <c r="AH19" s="190">
        <f t="shared" si="4"/>
        <v>558499.7591285808</v>
      </c>
      <c r="AI19" s="48">
        <v>450000</v>
      </c>
      <c r="AJ19" s="49">
        <v>101000</v>
      </c>
      <c r="AK19" s="50">
        <v>0</v>
      </c>
      <c r="AL19" s="47">
        <f t="shared" si="5"/>
        <v>551000</v>
      </c>
      <c r="AM19" s="51">
        <f t="shared" si="6"/>
        <v>0</v>
      </c>
      <c r="AN19" s="52">
        <f t="shared" si="6"/>
        <v>0</v>
      </c>
      <c r="AO19" s="52">
        <f t="shared" si="6"/>
        <v>0</v>
      </c>
      <c r="AP19" s="52">
        <f t="shared" si="7"/>
        <v>0</v>
      </c>
      <c r="AQ19" s="47">
        <f t="shared" si="8"/>
        <v>0</v>
      </c>
      <c r="AR19" s="51">
        <f t="shared" si="9"/>
        <v>0</v>
      </c>
      <c r="AS19" s="52">
        <f t="shared" si="10"/>
        <v>0</v>
      </c>
      <c r="AT19" s="47">
        <f t="shared" si="11"/>
        <v>0</v>
      </c>
      <c r="AU19" s="53" t="s">
        <v>60</v>
      </c>
      <c r="AV19" s="54">
        <v>4480</v>
      </c>
      <c r="AW19" s="47">
        <f t="shared" si="12"/>
        <v>247.95</v>
      </c>
      <c r="AX19" s="55">
        <f t="shared" si="13"/>
        <v>272.00115</v>
      </c>
      <c r="AY19" s="56" t="s">
        <v>59</v>
      </c>
      <c r="BB19" s="163">
        <v>450000</v>
      </c>
      <c r="BC19" s="163">
        <v>101000</v>
      </c>
      <c r="BD19" s="163">
        <v>0</v>
      </c>
      <c r="BE19" s="164">
        <f t="shared" si="14"/>
        <v>551000</v>
      </c>
      <c r="BF19" s="270"/>
      <c r="BG19" s="270"/>
    </row>
    <row r="20" spans="1:59">
      <c r="A20" s="37" t="s">
        <v>61</v>
      </c>
      <c r="B20" s="38"/>
      <c r="C20" s="39"/>
      <c r="D20" s="40" t="s">
        <v>54</v>
      </c>
      <c r="E20" s="56" t="s">
        <v>62</v>
      </c>
      <c r="F20" s="42"/>
      <c r="G20" s="207" t="s">
        <v>142</v>
      </c>
      <c r="H20" s="44">
        <f t="shared" si="0"/>
        <v>180000</v>
      </c>
      <c r="I20" s="45">
        <f t="shared" si="1"/>
        <v>0</v>
      </c>
      <c r="J20" s="45">
        <v>0</v>
      </c>
      <c r="K20" s="46">
        <f t="shared" si="2"/>
        <v>180000</v>
      </c>
      <c r="L20" s="202"/>
      <c r="M20" s="253">
        <f t="shared" si="15"/>
        <v>315500</v>
      </c>
      <c r="N20" s="217">
        <f t="shared" si="26"/>
        <v>0</v>
      </c>
      <c r="O20" s="217">
        <f t="shared" si="16"/>
        <v>332700</v>
      </c>
      <c r="P20" s="217">
        <f t="shared" si="17"/>
        <v>0</v>
      </c>
      <c r="Q20" s="217"/>
      <c r="R20" s="254">
        <f t="shared" si="18"/>
        <v>332700</v>
      </c>
      <c r="S20" s="253">
        <f t="shared" si="19"/>
        <v>306700</v>
      </c>
      <c r="T20" s="217">
        <f t="shared" si="27"/>
        <v>0</v>
      </c>
      <c r="U20" s="217"/>
      <c r="V20" s="254">
        <f t="shared" si="28"/>
        <v>306700</v>
      </c>
      <c r="W20" s="234">
        <f t="shared" si="20"/>
        <v>292100</v>
      </c>
      <c r="X20" s="217">
        <f t="shared" si="21"/>
        <v>0</v>
      </c>
      <c r="Y20" s="217">
        <v>0</v>
      </c>
      <c r="Z20" s="217">
        <f t="shared" si="22"/>
        <v>292100</v>
      </c>
      <c r="AA20" s="214">
        <v>260150</v>
      </c>
      <c r="AB20" s="144">
        <v>0</v>
      </c>
      <c r="AC20" s="144">
        <v>0</v>
      </c>
      <c r="AD20" s="145">
        <f t="shared" si="23"/>
        <v>260150</v>
      </c>
      <c r="AE20" s="189">
        <f t="shared" si="24"/>
        <v>182893.40101522842</v>
      </c>
      <c r="AF20" s="189">
        <f t="shared" si="25"/>
        <v>0</v>
      </c>
      <c r="AG20" s="189">
        <v>0</v>
      </c>
      <c r="AH20" s="190">
        <f t="shared" si="4"/>
        <v>182893.40101522842</v>
      </c>
      <c r="AI20" s="48">
        <v>180000</v>
      </c>
      <c r="AJ20" s="49">
        <v>0</v>
      </c>
      <c r="AK20" s="50">
        <v>0</v>
      </c>
      <c r="AL20" s="47">
        <f t="shared" si="5"/>
        <v>180000</v>
      </c>
      <c r="AM20" s="51">
        <f t="shared" si="6"/>
        <v>0</v>
      </c>
      <c r="AN20" s="52">
        <f t="shared" si="6"/>
        <v>0</v>
      </c>
      <c r="AO20" s="52">
        <f t="shared" si="6"/>
        <v>0</v>
      </c>
      <c r="AP20" s="52">
        <f t="shared" si="7"/>
        <v>0</v>
      </c>
      <c r="AQ20" s="47">
        <f t="shared" si="8"/>
        <v>0</v>
      </c>
      <c r="AR20" s="51">
        <f t="shared" si="9"/>
        <v>0</v>
      </c>
      <c r="AS20" s="52">
        <f t="shared" si="10"/>
        <v>0</v>
      </c>
      <c r="AT20" s="47">
        <f t="shared" si="11"/>
        <v>0</v>
      </c>
      <c r="AU20" s="53" t="s">
        <v>63</v>
      </c>
      <c r="AV20" s="54">
        <v>4480</v>
      </c>
      <c r="AW20" s="47">
        <f t="shared" si="12"/>
        <v>81</v>
      </c>
      <c r="AX20" s="55">
        <f t="shared" si="13"/>
        <v>88.856999999999999</v>
      </c>
      <c r="AY20" s="56" t="s">
        <v>62</v>
      </c>
      <c r="BB20" s="163">
        <v>180000</v>
      </c>
      <c r="BC20" s="163">
        <v>0</v>
      </c>
      <c r="BD20" s="163">
        <v>0</v>
      </c>
      <c r="BE20" s="164">
        <f t="shared" si="14"/>
        <v>180000</v>
      </c>
      <c r="BF20" s="270"/>
      <c r="BG20" s="270"/>
    </row>
    <row r="21" spans="1:59">
      <c r="A21" s="37" t="s">
        <v>64</v>
      </c>
      <c r="B21" s="38"/>
      <c r="C21" s="39"/>
      <c r="D21" s="40" t="s">
        <v>54</v>
      </c>
      <c r="E21" s="56" t="s">
        <v>65</v>
      </c>
      <c r="F21" s="42"/>
      <c r="G21" s="207" t="s">
        <v>142</v>
      </c>
      <c r="H21" s="44">
        <f t="shared" si="0"/>
        <v>77000</v>
      </c>
      <c r="I21" s="45">
        <f t="shared" si="1"/>
        <v>32000</v>
      </c>
      <c r="J21" s="45">
        <v>0</v>
      </c>
      <c r="K21" s="46">
        <f t="shared" si="2"/>
        <v>109000</v>
      </c>
      <c r="L21" s="207" t="s">
        <v>148</v>
      </c>
      <c r="M21" s="253">
        <f t="shared" si="15"/>
        <v>168700</v>
      </c>
      <c r="N21" s="217">
        <v>38720</v>
      </c>
      <c r="O21" s="217">
        <f t="shared" si="16"/>
        <v>177900</v>
      </c>
      <c r="P21" s="217">
        <f t="shared" si="17"/>
        <v>40852.410000000003</v>
      </c>
      <c r="Q21" s="217"/>
      <c r="R21" s="254">
        <f t="shared" si="18"/>
        <v>218752.41</v>
      </c>
      <c r="S21" s="253">
        <f t="shared" si="19"/>
        <v>164000</v>
      </c>
      <c r="T21" s="217">
        <f t="shared" si="27"/>
        <v>37100</v>
      </c>
      <c r="U21" s="217"/>
      <c r="V21" s="254">
        <f t="shared" si="28"/>
        <v>201100</v>
      </c>
      <c r="W21" s="234">
        <f t="shared" si="20"/>
        <v>156200</v>
      </c>
      <c r="X21" s="217">
        <f t="shared" si="21"/>
        <v>36500</v>
      </c>
      <c r="Y21" s="217">
        <v>0</v>
      </c>
      <c r="Z21" s="217">
        <f t="shared" si="22"/>
        <v>192700</v>
      </c>
      <c r="AA21" s="214">
        <v>139150</v>
      </c>
      <c r="AB21" s="200">
        <v>35090</v>
      </c>
      <c r="AC21" s="144">
        <v>0</v>
      </c>
      <c r="AD21" s="145">
        <f t="shared" si="23"/>
        <v>174240</v>
      </c>
      <c r="AE21" s="189">
        <f t="shared" si="24"/>
        <v>78237.732656514374</v>
      </c>
      <c r="AF21" s="189">
        <f t="shared" si="25"/>
        <v>32084.35852372583</v>
      </c>
      <c r="AG21" s="189">
        <v>0</v>
      </c>
      <c r="AH21" s="190">
        <f t="shared" si="4"/>
        <v>110322.09118024021</v>
      </c>
      <c r="AI21" s="48">
        <v>77000</v>
      </c>
      <c r="AJ21" s="49">
        <v>32000</v>
      </c>
      <c r="AK21" s="50">
        <v>0</v>
      </c>
      <c r="AL21" s="47">
        <f t="shared" si="5"/>
        <v>109000</v>
      </c>
      <c r="AM21" s="51">
        <f t="shared" si="6"/>
        <v>0</v>
      </c>
      <c r="AN21" s="52">
        <f t="shared" si="6"/>
        <v>0</v>
      </c>
      <c r="AO21" s="52">
        <f t="shared" si="6"/>
        <v>0</v>
      </c>
      <c r="AP21" s="52">
        <f t="shared" si="7"/>
        <v>0</v>
      </c>
      <c r="AQ21" s="47">
        <f t="shared" si="8"/>
        <v>0</v>
      </c>
      <c r="AR21" s="51">
        <f t="shared" si="9"/>
        <v>0</v>
      </c>
      <c r="AS21" s="52">
        <f t="shared" si="10"/>
        <v>0</v>
      </c>
      <c r="AT21" s="47">
        <f t="shared" si="11"/>
        <v>0</v>
      </c>
      <c r="AU21" s="53" t="s">
        <v>66</v>
      </c>
      <c r="AV21" s="54">
        <v>4480</v>
      </c>
      <c r="AW21" s="47">
        <f t="shared" si="12"/>
        <v>49.05</v>
      </c>
      <c r="AX21" s="55">
        <f t="shared" si="13"/>
        <v>53.807849999999995</v>
      </c>
      <c r="AY21" s="56" t="s">
        <v>65</v>
      </c>
      <c r="BB21" s="163">
        <v>77000</v>
      </c>
      <c r="BC21" s="163">
        <v>32000</v>
      </c>
      <c r="BD21" s="163">
        <v>0</v>
      </c>
      <c r="BE21" s="164">
        <f t="shared" si="14"/>
        <v>109000</v>
      </c>
      <c r="BF21" s="270"/>
      <c r="BG21" s="270"/>
    </row>
    <row r="22" spans="1:59">
      <c r="A22" s="37" t="s">
        <v>135</v>
      </c>
      <c r="B22" s="38"/>
      <c r="C22" s="39">
        <v>34</v>
      </c>
      <c r="D22" s="40" t="s">
        <v>54</v>
      </c>
      <c r="E22" s="56" t="s">
        <v>67</v>
      </c>
      <c r="F22" s="42"/>
      <c r="G22" s="207" t="s">
        <v>142</v>
      </c>
      <c r="H22" s="44">
        <f t="shared" si="0"/>
        <v>82000</v>
      </c>
      <c r="I22" s="45">
        <f t="shared" si="1"/>
        <v>0</v>
      </c>
      <c r="J22" s="45">
        <v>0</v>
      </c>
      <c r="K22" s="46">
        <f t="shared" si="2"/>
        <v>82000</v>
      </c>
      <c r="L22" s="202"/>
      <c r="M22" s="253">
        <f t="shared" si="15"/>
        <v>110100</v>
      </c>
      <c r="N22" s="217">
        <f t="shared" si="26"/>
        <v>0</v>
      </c>
      <c r="O22" s="217">
        <f t="shared" si="16"/>
        <v>116100</v>
      </c>
      <c r="P22" s="217">
        <f t="shared" si="17"/>
        <v>0</v>
      </c>
      <c r="Q22" s="217"/>
      <c r="R22" s="254">
        <f t="shared" si="18"/>
        <v>116100</v>
      </c>
      <c r="S22" s="253">
        <f t="shared" si="19"/>
        <v>107000</v>
      </c>
      <c r="T22" s="217">
        <f t="shared" si="27"/>
        <v>0</v>
      </c>
      <c r="U22" s="217"/>
      <c r="V22" s="254">
        <f t="shared" si="28"/>
        <v>107000</v>
      </c>
      <c r="W22" s="234">
        <f t="shared" si="20"/>
        <v>101900</v>
      </c>
      <c r="X22" s="217">
        <f t="shared" si="21"/>
        <v>0</v>
      </c>
      <c r="Y22" s="217">
        <v>0</v>
      </c>
      <c r="Z22" s="217">
        <f t="shared" si="22"/>
        <v>101900</v>
      </c>
      <c r="AA22" s="214">
        <v>90750</v>
      </c>
      <c r="AB22" s="144">
        <v>0</v>
      </c>
      <c r="AC22" s="144">
        <v>0</v>
      </c>
      <c r="AD22" s="145">
        <f t="shared" si="23"/>
        <v>90750</v>
      </c>
      <c r="AE22" s="189">
        <f t="shared" si="24"/>
        <v>83318.104906937384</v>
      </c>
      <c r="AF22" s="189">
        <f t="shared" si="25"/>
        <v>0</v>
      </c>
      <c r="AG22" s="189">
        <v>0</v>
      </c>
      <c r="AH22" s="190">
        <f t="shared" si="4"/>
        <v>83318.104906937384</v>
      </c>
      <c r="AI22" s="48">
        <v>82000</v>
      </c>
      <c r="AJ22" s="49">
        <v>0</v>
      </c>
      <c r="AK22" s="50">
        <v>0</v>
      </c>
      <c r="AL22" s="47">
        <f t="shared" si="5"/>
        <v>82000</v>
      </c>
      <c r="AM22" s="51">
        <f t="shared" si="6"/>
        <v>0</v>
      </c>
      <c r="AN22" s="52">
        <f t="shared" si="6"/>
        <v>0</v>
      </c>
      <c r="AO22" s="52">
        <f t="shared" si="6"/>
        <v>0</v>
      </c>
      <c r="AP22" s="52">
        <f t="shared" si="7"/>
        <v>0</v>
      </c>
      <c r="AQ22" s="47">
        <f t="shared" si="8"/>
        <v>0</v>
      </c>
      <c r="AR22" s="51">
        <f t="shared" si="9"/>
        <v>0</v>
      </c>
      <c r="AS22" s="52">
        <f t="shared" si="10"/>
        <v>0</v>
      </c>
      <c r="AT22" s="47">
        <f t="shared" si="11"/>
        <v>0</v>
      </c>
      <c r="AU22" s="53" t="s">
        <v>68</v>
      </c>
      <c r="AV22" s="54">
        <v>4480</v>
      </c>
      <c r="AW22" s="47">
        <f t="shared" si="12"/>
        <v>36.9</v>
      </c>
      <c r="AX22" s="55">
        <f t="shared" si="13"/>
        <v>40.479299999999995</v>
      </c>
      <c r="AY22" s="56" t="s">
        <v>67</v>
      </c>
      <c r="BB22" s="163">
        <v>82000</v>
      </c>
      <c r="BC22" s="163">
        <v>0</v>
      </c>
      <c r="BD22" s="163">
        <v>0</v>
      </c>
      <c r="BE22" s="164">
        <f t="shared" si="14"/>
        <v>82000</v>
      </c>
      <c r="BF22" s="270"/>
      <c r="BG22" s="270"/>
    </row>
    <row r="23" spans="1:59">
      <c r="A23" s="57" t="s">
        <v>69</v>
      </c>
      <c r="B23" s="58"/>
      <c r="C23" s="59">
        <v>1</v>
      </c>
      <c r="D23" s="60" t="s">
        <v>54</v>
      </c>
      <c r="E23" s="61" t="s">
        <v>70</v>
      </c>
      <c r="F23" s="62"/>
      <c r="G23" s="207" t="s">
        <v>142</v>
      </c>
      <c r="H23" s="44">
        <f t="shared" si="0"/>
        <v>2078000</v>
      </c>
      <c r="I23" s="45">
        <f t="shared" si="1"/>
        <v>153000</v>
      </c>
      <c r="J23" s="63">
        <v>0</v>
      </c>
      <c r="K23" s="46">
        <f t="shared" si="2"/>
        <v>2231000</v>
      </c>
      <c r="L23" s="202"/>
      <c r="M23" s="253">
        <f t="shared" si="15"/>
        <v>2640900</v>
      </c>
      <c r="N23" s="217">
        <f t="shared" si="26"/>
        <v>0</v>
      </c>
      <c r="O23" s="217">
        <f t="shared" si="16"/>
        <v>2785200</v>
      </c>
      <c r="P23" s="217">
        <f t="shared" si="17"/>
        <v>0</v>
      </c>
      <c r="Q23" s="217"/>
      <c r="R23" s="254">
        <f t="shared" si="18"/>
        <v>2785200</v>
      </c>
      <c r="S23" s="253">
        <f t="shared" si="19"/>
        <v>2567500</v>
      </c>
      <c r="T23" s="217">
        <f t="shared" si="27"/>
        <v>0</v>
      </c>
      <c r="U23" s="217"/>
      <c r="V23" s="254">
        <f t="shared" si="28"/>
        <v>2567500</v>
      </c>
      <c r="W23" s="234">
        <f t="shared" si="20"/>
        <v>2445200</v>
      </c>
      <c r="X23" s="217">
        <f t="shared" si="21"/>
        <v>0</v>
      </c>
      <c r="Y23" s="217">
        <v>0</v>
      </c>
      <c r="Z23" s="217">
        <f t="shared" si="22"/>
        <v>2445200</v>
      </c>
      <c r="AA23" s="214">
        <v>2178000</v>
      </c>
      <c r="AB23" s="144">
        <v>0</v>
      </c>
      <c r="AC23" s="146">
        <v>0</v>
      </c>
      <c r="AD23" s="145">
        <f t="shared" si="23"/>
        <v>2178000</v>
      </c>
      <c r="AE23" s="189">
        <f t="shared" si="24"/>
        <v>2111402.7072758032</v>
      </c>
      <c r="AF23" s="189">
        <f t="shared" si="25"/>
        <v>153403.33919156416</v>
      </c>
      <c r="AG23" s="191">
        <v>0</v>
      </c>
      <c r="AH23" s="190">
        <f t="shared" si="4"/>
        <v>2264806.0464673676</v>
      </c>
      <c r="AI23" s="48">
        <v>2078000</v>
      </c>
      <c r="AJ23" s="49">
        <v>153000</v>
      </c>
      <c r="AK23" s="50">
        <v>0</v>
      </c>
      <c r="AL23" s="47">
        <f t="shared" si="5"/>
        <v>2231000</v>
      </c>
      <c r="AM23" s="51">
        <f t="shared" si="6"/>
        <v>0</v>
      </c>
      <c r="AN23" s="52">
        <f t="shared" si="6"/>
        <v>0</v>
      </c>
      <c r="AO23" s="52">
        <f t="shared" si="6"/>
        <v>0</v>
      </c>
      <c r="AP23" s="52">
        <f t="shared" si="7"/>
        <v>0</v>
      </c>
      <c r="AQ23" s="47">
        <f t="shared" si="8"/>
        <v>0</v>
      </c>
      <c r="AR23" s="51">
        <f t="shared" si="9"/>
        <v>0</v>
      </c>
      <c r="AS23" s="52">
        <f t="shared" si="10"/>
        <v>0</v>
      </c>
      <c r="AT23" s="47">
        <f t="shared" si="11"/>
        <v>0</v>
      </c>
      <c r="AU23" s="53" t="s">
        <v>71</v>
      </c>
      <c r="AV23" s="54">
        <v>4480</v>
      </c>
      <c r="AW23" s="47">
        <f t="shared" si="12"/>
        <v>1003.95</v>
      </c>
      <c r="AX23" s="55">
        <f t="shared" si="13"/>
        <v>1101.3331499999999</v>
      </c>
      <c r="AY23" s="56" t="s">
        <v>72</v>
      </c>
      <c r="BB23" s="165">
        <v>2078000</v>
      </c>
      <c r="BC23" s="165">
        <v>153000</v>
      </c>
      <c r="BD23" s="165">
        <v>0</v>
      </c>
      <c r="BE23" s="164">
        <f t="shared" si="14"/>
        <v>2231000</v>
      </c>
      <c r="BF23" s="270" t="s">
        <v>158</v>
      </c>
      <c r="BG23" s="270"/>
    </row>
    <row r="24" spans="1:59">
      <c r="A24" s="37" t="s">
        <v>73</v>
      </c>
      <c r="B24" s="38"/>
      <c r="C24" s="39">
        <v>2</v>
      </c>
      <c r="D24" s="40" t="s">
        <v>54</v>
      </c>
      <c r="E24" s="56" t="s">
        <v>74</v>
      </c>
      <c r="F24" s="42"/>
      <c r="G24" s="207" t="s">
        <v>142</v>
      </c>
      <c r="H24" s="44">
        <f t="shared" si="0"/>
        <v>240000</v>
      </c>
      <c r="I24" s="45">
        <f t="shared" si="1"/>
        <v>12000</v>
      </c>
      <c r="J24" s="45">
        <v>0</v>
      </c>
      <c r="K24" s="46">
        <f t="shared" si="2"/>
        <v>252000</v>
      </c>
      <c r="L24" s="202"/>
      <c r="M24" s="253">
        <f t="shared" si="15"/>
        <v>403500</v>
      </c>
      <c r="N24" s="217">
        <f t="shared" si="26"/>
        <v>0</v>
      </c>
      <c r="O24" s="217">
        <f t="shared" si="16"/>
        <v>425500</v>
      </c>
      <c r="P24" s="217">
        <f t="shared" si="17"/>
        <v>0</v>
      </c>
      <c r="Q24" s="217"/>
      <c r="R24" s="254">
        <f t="shared" si="18"/>
        <v>425500</v>
      </c>
      <c r="S24" s="253">
        <f t="shared" si="19"/>
        <v>392300</v>
      </c>
      <c r="T24" s="217">
        <f t="shared" si="27"/>
        <v>0</v>
      </c>
      <c r="U24" s="217"/>
      <c r="V24" s="254">
        <f t="shared" si="28"/>
        <v>392300</v>
      </c>
      <c r="W24" s="234">
        <f t="shared" si="20"/>
        <v>373600</v>
      </c>
      <c r="X24" s="217">
        <f t="shared" si="21"/>
        <v>0</v>
      </c>
      <c r="Y24" s="217">
        <v>0</v>
      </c>
      <c r="Z24" s="217">
        <f t="shared" si="22"/>
        <v>373600</v>
      </c>
      <c r="AA24" s="214">
        <v>332750</v>
      </c>
      <c r="AB24" s="144">
        <v>0</v>
      </c>
      <c r="AC24" s="144">
        <v>0</v>
      </c>
      <c r="AD24" s="145">
        <f t="shared" si="23"/>
        <v>332750</v>
      </c>
      <c r="AE24" s="189">
        <f t="shared" si="24"/>
        <v>243857.86802030457</v>
      </c>
      <c r="AF24" s="189">
        <f t="shared" si="25"/>
        <v>12031.634446397187</v>
      </c>
      <c r="AG24" s="189">
        <v>0</v>
      </c>
      <c r="AH24" s="190">
        <f t="shared" si="4"/>
        <v>255889.50246670176</v>
      </c>
      <c r="AI24" s="48">
        <v>240000</v>
      </c>
      <c r="AJ24" s="49">
        <v>12000</v>
      </c>
      <c r="AK24" s="50">
        <v>0</v>
      </c>
      <c r="AL24" s="47">
        <f t="shared" si="5"/>
        <v>252000</v>
      </c>
      <c r="AM24" s="51">
        <f t="shared" si="6"/>
        <v>0</v>
      </c>
      <c r="AN24" s="52">
        <f t="shared" si="6"/>
        <v>0</v>
      </c>
      <c r="AO24" s="52">
        <f t="shared" si="6"/>
        <v>0</v>
      </c>
      <c r="AP24" s="52">
        <f t="shared" si="7"/>
        <v>0</v>
      </c>
      <c r="AQ24" s="47">
        <f t="shared" si="8"/>
        <v>0</v>
      </c>
      <c r="AR24" s="51">
        <f t="shared" si="9"/>
        <v>0</v>
      </c>
      <c r="AS24" s="52">
        <f t="shared" si="10"/>
        <v>0</v>
      </c>
      <c r="AT24" s="47">
        <f t="shared" si="11"/>
        <v>0</v>
      </c>
      <c r="AU24" s="53" t="s">
        <v>66</v>
      </c>
      <c r="AV24" s="54">
        <v>4480</v>
      </c>
      <c r="AW24" s="47">
        <f t="shared" si="12"/>
        <v>113.4</v>
      </c>
      <c r="AX24" s="55">
        <f t="shared" si="13"/>
        <v>124.3998</v>
      </c>
      <c r="AY24" s="56" t="s">
        <v>74</v>
      </c>
      <c r="BB24" s="163">
        <v>240000</v>
      </c>
      <c r="BC24" s="163">
        <v>12000</v>
      </c>
      <c r="BD24" s="163">
        <v>0</v>
      </c>
      <c r="BE24" s="164">
        <f t="shared" si="14"/>
        <v>252000</v>
      </c>
      <c r="BF24" s="270"/>
      <c r="BG24" s="270"/>
    </row>
    <row r="25" spans="1:59">
      <c r="A25" s="37" t="s">
        <v>38</v>
      </c>
      <c r="B25" s="38"/>
      <c r="C25" s="39">
        <v>1</v>
      </c>
      <c r="D25" s="40" t="s">
        <v>28</v>
      </c>
      <c r="E25" s="56" t="s">
        <v>75</v>
      </c>
      <c r="F25" s="42"/>
      <c r="G25" s="207" t="s">
        <v>142</v>
      </c>
      <c r="H25" s="44">
        <f t="shared" si="0"/>
        <v>6776000</v>
      </c>
      <c r="I25" s="45">
        <f t="shared" si="1"/>
        <v>1360000</v>
      </c>
      <c r="J25" s="45">
        <v>0</v>
      </c>
      <c r="K25" s="46">
        <f t="shared" si="2"/>
        <v>8136000</v>
      </c>
      <c r="L25" s="207" t="s">
        <v>148</v>
      </c>
      <c r="M25" s="253">
        <f t="shared" si="15"/>
        <v>10497300</v>
      </c>
      <c r="N25" s="217">
        <v>1990450</v>
      </c>
      <c r="O25" s="217">
        <f t="shared" si="16"/>
        <v>11070800</v>
      </c>
      <c r="P25" s="217">
        <f t="shared" si="17"/>
        <v>2100068.9900000002</v>
      </c>
      <c r="Q25" s="217"/>
      <c r="R25" s="254">
        <f t="shared" si="18"/>
        <v>13170868.99</v>
      </c>
      <c r="S25" s="253">
        <f t="shared" si="19"/>
        <v>10205700</v>
      </c>
      <c r="T25" s="217">
        <f t="shared" si="27"/>
        <v>2017900</v>
      </c>
      <c r="U25" s="217"/>
      <c r="V25" s="254">
        <f t="shared" si="28"/>
        <v>12223600</v>
      </c>
      <c r="W25" s="234">
        <f t="shared" si="20"/>
        <v>9719700</v>
      </c>
      <c r="X25" s="217">
        <f t="shared" si="21"/>
        <v>1986100</v>
      </c>
      <c r="Y25" s="217">
        <v>0</v>
      </c>
      <c r="Z25" s="217">
        <f t="shared" si="22"/>
        <v>11705800</v>
      </c>
      <c r="AA25" s="214">
        <v>8657550</v>
      </c>
      <c r="AB25" s="200">
        <v>1909380</v>
      </c>
      <c r="AC25" s="144">
        <v>0</v>
      </c>
      <c r="AD25" s="145">
        <f t="shared" si="23"/>
        <v>10566930</v>
      </c>
      <c r="AE25" s="189">
        <f t="shared" si="24"/>
        <v>6884920.4737732653</v>
      </c>
      <c r="AF25" s="189">
        <f t="shared" si="25"/>
        <v>1363585.2372583479</v>
      </c>
      <c r="AG25" s="189">
        <v>0</v>
      </c>
      <c r="AH25" s="190">
        <f t="shared" si="4"/>
        <v>8248505.7110316129</v>
      </c>
      <c r="AI25" s="48">
        <v>6776000</v>
      </c>
      <c r="AJ25" s="49">
        <v>1360000</v>
      </c>
      <c r="AK25" s="50">
        <v>0</v>
      </c>
      <c r="AL25" s="47">
        <f t="shared" si="5"/>
        <v>8136000</v>
      </c>
      <c r="AM25" s="51">
        <f t="shared" si="6"/>
        <v>0</v>
      </c>
      <c r="AN25" s="52">
        <f t="shared" si="6"/>
        <v>0</v>
      </c>
      <c r="AO25" s="52">
        <f t="shared" si="6"/>
        <v>0</v>
      </c>
      <c r="AP25" s="52">
        <f t="shared" si="7"/>
        <v>0</v>
      </c>
      <c r="AQ25" s="47">
        <f t="shared" si="8"/>
        <v>0</v>
      </c>
      <c r="AR25" s="51">
        <f t="shared" si="9"/>
        <v>0</v>
      </c>
      <c r="AS25" s="52">
        <f t="shared" si="10"/>
        <v>0</v>
      </c>
      <c r="AT25" s="47">
        <f t="shared" si="11"/>
        <v>0</v>
      </c>
      <c r="AU25" s="53" t="s">
        <v>76</v>
      </c>
      <c r="AV25" s="54">
        <v>4480</v>
      </c>
      <c r="AW25" s="47">
        <f t="shared" si="12"/>
        <v>3661.2</v>
      </c>
      <c r="AX25" s="55">
        <f t="shared" si="13"/>
        <v>4016.3363999999997</v>
      </c>
      <c r="AY25" s="56" t="s">
        <v>75</v>
      </c>
      <c r="BB25" s="163">
        <v>6776000</v>
      </c>
      <c r="BC25" s="163">
        <v>1360000</v>
      </c>
      <c r="BD25" s="163">
        <v>0</v>
      </c>
      <c r="BE25" s="164">
        <f t="shared" si="14"/>
        <v>8136000</v>
      </c>
      <c r="BF25" s="270" t="s">
        <v>155</v>
      </c>
      <c r="BG25" s="270">
        <v>60</v>
      </c>
    </row>
    <row r="26" spans="1:59" ht="22.5">
      <c r="A26" s="37" t="s">
        <v>0</v>
      </c>
      <c r="B26" s="38"/>
      <c r="C26" s="39" t="s">
        <v>0</v>
      </c>
      <c r="D26" s="40" t="s">
        <v>0</v>
      </c>
      <c r="E26" s="56" t="s">
        <v>77</v>
      </c>
      <c r="F26" s="42"/>
      <c r="G26" s="43" t="s">
        <v>0</v>
      </c>
      <c r="H26" s="44">
        <f t="shared" si="0"/>
        <v>0</v>
      </c>
      <c r="I26" s="45">
        <f t="shared" si="1"/>
        <v>0</v>
      </c>
      <c r="J26" s="45">
        <v>0</v>
      </c>
      <c r="K26" s="46">
        <f t="shared" si="2"/>
        <v>0</v>
      </c>
      <c r="L26" s="202"/>
      <c r="M26" s="253">
        <f t="shared" si="15"/>
        <v>0</v>
      </c>
      <c r="N26" s="217">
        <f t="shared" si="26"/>
        <v>0</v>
      </c>
      <c r="O26" s="217">
        <f t="shared" si="16"/>
        <v>0</v>
      </c>
      <c r="P26" s="217">
        <f t="shared" si="17"/>
        <v>0</v>
      </c>
      <c r="Q26" s="217"/>
      <c r="R26" s="254">
        <f t="shared" si="18"/>
        <v>0</v>
      </c>
      <c r="S26" s="253">
        <f t="shared" si="19"/>
        <v>0</v>
      </c>
      <c r="T26" s="217">
        <f t="shared" si="27"/>
        <v>0</v>
      </c>
      <c r="U26" s="217"/>
      <c r="V26" s="254"/>
      <c r="W26" s="234">
        <f t="shared" si="20"/>
        <v>0</v>
      </c>
      <c r="X26" s="217">
        <f t="shared" si="21"/>
        <v>0</v>
      </c>
      <c r="Y26" s="217">
        <v>0</v>
      </c>
      <c r="Z26" s="217">
        <f t="shared" si="22"/>
        <v>0</v>
      </c>
      <c r="AA26" s="215">
        <v>0</v>
      </c>
      <c r="AB26" s="144">
        <v>0</v>
      </c>
      <c r="AC26" s="144">
        <v>0</v>
      </c>
      <c r="AD26" s="145">
        <f t="shared" si="23"/>
        <v>0</v>
      </c>
      <c r="AE26" s="189">
        <f t="shared" si="24"/>
        <v>0</v>
      </c>
      <c r="AF26" s="189">
        <f t="shared" si="25"/>
        <v>0</v>
      </c>
      <c r="AG26" s="189">
        <v>0</v>
      </c>
      <c r="AH26" s="190">
        <f t="shared" si="4"/>
        <v>0</v>
      </c>
      <c r="AI26" s="48">
        <v>0</v>
      </c>
      <c r="AJ26" s="49">
        <v>0</v>
      </c>
      <c r="AK26" s="50">
        <v>0</v>
      </c>
      <c r="AL26" s="47">
        <f t="shared" si="5"/>
        <v>0</v>
      </c>
      <c r="AM26" s="51">
        <f t="shared" si="6"/>
        <v>0</v>
      </c>
      <c r="AN26" s="52">
        <f t="shared" si="6"/>
        <v>0</v>
      </c>
      <c r="AO26" s="52">
        <f t="shared" si="6"/>
        <v>0</v>
      </c>
      <c r="AP26" s="52">
        <f t="shared" si="7"/>
        <v>0</v>
      </c>
      <c r="AQ26" s="47">
        <f t="shared" si="8"/>
        <v>0</v>
      </c>
      <c r="AR26" s="51">
        <f t="shared" si="9"/>
        <v>0</v>
      </c>
      <c r="AS26" s="52">
        <f t="shared" si="10"/>
        <v>0</v>
      </c>
      <c r="AT26" s="47">
        <f t="shared" si="11"/>
        <v>0</v>
      </c>
      <c r="AU26" s="53" t="s">
        <v>78</v>
      </c>
      <c r="AV26" s="54">
        <v>4480</v>
      </c>
      <c r="AW26" s="47">
        <f t="shared" si="12"/>
        <v>0</v>
      </c>
      <c r="AX26" s="55">
        <f t="shared" si="13"/>
        <v>0</v>
      </c>
      <c r="AY26" s="56" t="s">
        <v>79</v>
      </c>
      <c r="BB26" s="163">
        <v>0</v>
      </c>
      <c r="BC26" s="163">
        <v>0</v>
      </c>
      <c r="BD26" s="163">
        <v>0</v>
      </c>
      <c r="BE26" s="164">
        <f t="shared" si="14"/>
        <v>0</v>
      </c>
      <c r="BF26" s="270"/>
      <c r="BG26" s="270"/>
    </row>
    <row r="27" spans="1:59">
      <c r="A27" s="37" t="s">
        <v>80</v>
      </c>
      <c r="B27" s="38"/>
      <c r="C27" s="39">
        <v>74</v>
      </c>
      <c r="D27" s="40" t="s">
        <v>28</v>
      </c>
      <c r="E27" s="56" t="s">
        <v>81</v>
      </c>
      <c r="F27" s="42"/>
      <c r="G27" s="207" t="s">
        <v>142</v>
      </c>
      <c r="H27" s="44">
        <f t="shared" si="0"/>
        <v>2369000</v>
      </c>
      <c r="I27" s="45">
        <f t="shared" si="1"/>
        <v>0</v>
      </c>
      <c r="J27" s="45">
        <v>0</v>
      </c>
      <c r="K27" s="46">
        <f t="shared" si="2"/>
        <v>2369000</v>
      </c>
      <c r="L27" s="202"/>
      <c r="M27" s="253">
        <f t="shared" si="15"/>
        <v>3095600</v>
      </c>
      <c r="N27" s="217">
        <f t="shared" si="26"/>
        <v>0</v>
      </c>
      <c r="O27" s="217">
        <f t="shared" si="16"/>
        <v>3264700</v>
      </c>
      <c r="P27" s="217">
        <f t="shared" si="17"/>
        <v>0</v>
      </c>
      <c r="Q27" s="217"/>
      <c r="R27" s="254">
        <f t="shared" si="18"/>
        <v>3264700</v>
      </c>
      <c r="S27" s="253">
        <f t="shared" si="19"/>
        <v>3009600</v>
      </c>
      <c r="T27" s="217">
        <f t="shared" si="27"/>
        <v>0</v>
      </c>
      <c r="U27" s="217"/>
      <c r="V27" s="254">
        <f>SUM(S27:U27)</f>
        <v>3009600</v>
      </c>
      <c r="W27" s="234">
        <f t="shared" si="20"/>
        <v>2866300</v>
      </c>
      <c r="X27" s="217">
        <f t="shared" si="21"/>
        <v>0</v>
      </c>
      <c r="Y27" s="217">
        <v>0</v>
      </c>
      <c r="Z27" s="217">
        <f t="shared" si="22"/>
        <v>2866300</v>
      </c>
      <c r="AA27" s="214">
        <v>2553100</v>
      </c>
      <c r="AB27" s="144">
        <v>0</v>
      </c>
      <c r="AC27" s="144">
        <v>0</v>
      </c>
      <c r="AD27" s="145">
        <f t="shared" si="23"/>
        <v>2553100</v>
      </c>
      <c r="AE27" s="189">
        <f t="shared" si="24"/>
        <v>2407080.3722504228</v>
      </c>
      <c r="AF27" s="189">
        <f t="shared" si="25"/>
        <v>0</v>
      </c>
      <c r="AG27" s="189">
        <v>0</v>
      </c>
      <c r="AH27" s="190">
        <f t="shared" si="4"/>
        <v>2407080.3722504228</v>
      </c>
      <c r="AI27" s="48">
        <v>2369000</v>
      </c>
      <c r="AJ27" s="49">
        <v>0</v>
      </c>
      <c r="AK27" s="50">
        <v>0</v>
      </c>
      <c r="AL27" s="47">
        <f t="shared" si="5"/>
        <v>2369000</v>
      </c>
      <c r="AM27" s="51">
        <f t="shared" si="6"/>
        <v>0</v>
      </c>
      <c r="AN27" s="52">
        <f t="shared" si="6"/>
        <v>0</v>
      </c>
      <c r="AO27" s="52">
        <f t="shared" si="6"/>
        <v>0</v>
      </c>
      <c r="AP27" s="52">
        <f t="shared" si="7"/>
        <v>0</v>
      </c>
      <c r="AQ27" s="47">
        <f t="shared" si="8"/>
        <v>0</v>
      </c>
      <c r="AR27" s="51">
        <f t="shared" si="9"/>
        <v>0</v>
      </c>
      <c r="AS27" s="52">
        <f t="shared" si="10"/>
        <v>0</v>
      </c>
      <c r="AT27" s="47">
        <f t="shared" si="11"/>
        <v>0</v>
      </c>
      <c r="AU27" s="53" t="s">
        <v>71</v>
      </c>
      <c r="AV27" s="54">
        <v>4480</v>
      </c>
      <c r="AW27" s="47">
        <f t="shared" si="12"/>
        <v>1066.05</v>
      </c>
      <c r="AX27" s="55">
        <f t="shared" si="13"/>
        <v>1169.45685</v>
      </c>
      <c r="AY27" s="56" t="s">
        <v>81</v>
      </c>
      <c r="BB27" s="163">
        <v>2369000</v>
      </c>
      <c r="BC27" s="163">
        <v>0</v>
      </c>
      <c r="BD27" s="163">
        <v>0</v>
      </c>
      <c r="BE27" s="164">
        <f t="shared" si="14"/>
        <v>2369000</v>
      </c>
      <c r="BF27" s="270" t="s">
        <v>158</v>
      </c>
      <c r="BG27" s="270"/>
    </row>
    <row r="28" spans="1:59">
      <c r="A28" s="37" t="s">
        <v>50</v>
      </c>
      <c r="B28" s="38"/>
      <c r="C28" s="39">
        <v>15</v>
      </c>
      <c r="D28" s="40" t="s">
        <v>51</v>
      </c>
      <c r="E28" s="56" t="s">
        <v>82</v>
      </c>
      <c r="F28" s="42"/>
      <c r="G28" s="207" t="s">
        <v>142</v>
      </c>
      <c r="H28" s="44">
        <f t="shared" si="0"/>
        <v>831000</v>
      </c>
      <c r="I28" s="45">
        <f t="shared" si="1"/>
        <v>67000</v>
      </c>
      <c r="J28" s="45">
        <v>0</v>
      </c>
      <c r="K28" s="46">
        <f t="shared" si="2"/>
        <v>898000</v>
      </c>
      <c r="L28" s="202"/>
      <c r="M28" s="253">
        <f t="shared" si="15"/>
        <v>1122400</v>
      </c>
      <c r="N28" s="217">
        <f t="shared" si="26"/>
        <v>0</v>
      </c>
      <c r="O28" s="217">
        <f t="shared" si="16"/>
        <v>1183700</v>
      </c>
      <c r="P28" s="217">
        <f t="shared" si="17"/>
        <v>0</v>
      </c>
      <c r="Q28" s="217"/>
      <c r="R28" s="254">
        <f t="shared" si="18"/>
        <v>1183700</v>
      </c>
      <c r="S28" s="253">
        <f t="shared" si="19"/>
        <v>1091200</v>
      </c>
      <c r="T28" s="217">
        <f t="shared" si="27"/>
        <v>0</v>
      </c>
      <c r="U28" s="217"/>
      <c r="V28" s="254">
        <f>SUM(S28:U28)</f>
        <v>1091200</v>
      </c>
      <c r="W28" s="234">
        <f t="shared" si="20"/>
        <v>1039200</v>
      </c>
      <c r="X28" s="217">
        <f t="shared" si="21"/>
        <v>0</v>
      </c>
      <c r="Y28" s="217">
        <v>0</v>
      </c>
      <c r="Z28" s="217">
        <f t="shared" si="22"/>
        <v>1039200</v>
      </c>
      <c r="AA28" s="214">
        <v>925650</v>
      </c>
      <c r="AB28" s="144">
        <v>0</v>
      </c>
      <c r="AC28" s="144">
        <v>0</v>
      </c>
      <c r="AD28" s="145">
        <f t="shared" si="23"/>
        <v>925650</v>
      </c>
      <c r="AE28" s="189">
        <f t="shared" si="24"/>
        <v>844357.86802030448</v>
      </c>
      <c r="AF28" s="189">
        <f t="shared" si="25"/>
        <v>67176.625659050973</v>
      </c>
      <c r="AG28" s="189">
        <v>0</v>
      </c>
      <c r="AH28" s="190">
        <f t="shared" si="4"/>
        <v>911534.49367935548</v>
      </c>
      <c r="AI28" s="48">
        <v>831000</v>
      </c>
      <c r="AJ28" s="49">
        <v>67000</v>
      </c>
      <c r="AK28" s="50">
        <v>0</v>
      </c>
      <c r="AL28" s="47">
        <f t="shared" si="5"/>
        <v>898000</v>
      </c>
      <c r="AM28" s="51">
        <f t="shared" si="6"/>
        <v>0</v>
      </c>
      <c r="AN28" s="52">
        <f t="shared" si="6"/>
        <v>0</v>
      </c>
      <c r="AO28" s="52">
        <f t="shared" si="6"/>
        <v>0</v>
      </c>
      <c r="AP28" s="52">
        <f t="shared" si="7"/>
        <v>0</v>
      </c>
      <c r="AQ28" s="47">
        <f t="shared" si="8"/>
        <v>0</v>
      </c>
      <c r="AR28" s="51">
        <f t="shared" si="9"/>
        <v>0</v>
      </c>
      <c r="AS28" s="52">
        <f t="shared" si="10"/>
        <v>0</v>
      </c>
      <c r="AT28" s="47">
        <f t="shared" si="11"/>
        <v>0</v>
      </c>
      <c r="AU28" s="53" t="s">
        <v>71</v>
      </c>
      <c r="AV28" s="54">
        <v>4480</v>
      </c>
      <c r="AW28" s="47">
        <f t="shared" si="12"/>
        <v>404.1</v>
      </c>
      <c r="AX28" s="55">
        <f t="shared" si="13"/>
        <v>443.29770000000002</v>
      </c>
      <c r="AY28" s="56" t="s">
        <v>82</v>
      </c>
      <c r="BB28" s="163">
        <v>831000</v>
      </c>
      <c r="BC28" s="163">
        <v>67000</v>
      </c>
      <c r="BD28" s="163">
        <v>0</v>
      </c>
      <c r="BE28" s="164">
        <f t="shared" si="14"/>
        <v>898000</v>
      </c>
      <c r="BF28" s="270" t="s">
        <v>158</v>
      </c>
      <c r="BG28" s="270"/>
    </row>
    <row r="29" spans="1:59">
      <c r="A29" s="37"/>
      <c r="B29" s="38"/>
      <c r="C29" s="39"/>
      <c r="D29" s="40" t="s">
        <v>51</v>
      </c>
      <c r="E29" s="56" t="s">
        <v>83</v>
      </c>
      <c r="F29" s="42"/>
      <c r="G29" s="207" t="s">
        <v>142</v>
      </c>
      <c r="H29" s="44">
        <f t="shared" si="0"/>
        <v>27000</v>
      </c>
      <c r="I29" s="45">
        <f t="shared" si="1"/>
        <v>0</v>
      </c>
      <c r="J29" s="45">
        <v>0</v>
      </c>
      <c r="K29" s="46">
        <f t="shared" si="2"/>
        <v>27000</v>
      </c>
      <c r="L29" s="202"/>
      <c r="M29" s="253">
        <f t="shared" si="15"/>
        <v>36700</v>
      </c>
      <c r="N29" s="217">
        <f t="shared" si="26"/>
        <v>0</v>
      </c>
      <c r="O29" s="217">
        <f t="shared" si="16"/>
        <v>38700</v>
      </c>
      <c r="P29" s="217">
        <f t="shared" si="17"/>
        <v>0</v>
      </c>
      <c r="Q29" s="217"/>
      <c r="R29" s="254">
        <f t="shared" si="18"/>
        <v>38700</v>
      </c>
      <c r="S29" s="253">
        <f t="shared" si="19"/>
        <v>35700</v>
      </c>
      <c r="T29" s="217">
        <f t="shared" si="27"/>
        <v>0</v>
      </c>
      <c r="U29" s="217"/>
      <c r="V29" s="254">
        <f>SUM(S29:U29)</f>
        <v>35700</v>
      </c>
      <c r="W29" s="234">
        <f t="shared" si="20"/>
        <v>34000</v>
      </c>
      <c r="X29" s="217">
        <f t="shared" si="21"/>
        <v>0</v>
      </c>
      <c r="Y29" s="217">
        <v>0</v>
      </c>
      <c r="Z29" s="217">
        <f t="shared" si="22"/>
        <v>34000</v>
      </c>
      <c r="AA29" s="214">
        <v>30250</v>
      </c>
      <c r="AB29" s="144">
        <v>0</v>
      </c>
      <c r="AC29" s="144">
        <v>0</v>
      </c>
      <c r="AD29" s="145">
        <f t="shared" si="23"/>
        <v>30250</v>
      </c>
      <c r="AE29" s="189">
        <f t="shared" si="24"/>
        <v>27434.010152284263</v>
      </c>
      <c r="AF29" s="189">
        <f t="shared" si="25"/>
        <v>0</v>
      </c>
      <c r="AG29" s="189">
        <v>0</v>
      </c>
      <c r="AH29" s="190">
        <f t="shared" si="4"/>
        <v>27434.010152284263</v>
      </c>
      <c r="AI29" s="48">
        <v>27000</v>
      </c>
      <c r="AJ29" s="49">
        <v>0</v>
      </c>
      <c r="AK29" s="50">
        <v>0</v>
      </c>
      <c r="AL29" s="47">
        <f t="shared" si="5"/>
        <v>27000</v>
      </c>
      <c r="AM29" s="51">
        <f t="shared" si="6"/>
        <v>0</v>
      </c>
      <c r="AN29" s="52">
        <f t="shared" si="6"/>
        <v>0</v>
      </c>
      <c r="AO29" s="52">
        <f t="shared" si="6"/>
        <v>0</v>
      </c>
      <c r="AP29" s="52">
        <f t="shared" si="7"/>
        <v>0</v>
      </c>
      <c r="AQ29" s="47">
        <f t="shared" si="8"/>
        <v>0</v>
      </c>
      <c r="AR29" s="51">
        <f t="shared" si="9"/>
        <v>0</v>
      </c>
      <c r="AS29" s="52">
        <f t="shared" si="10"/>
        <v>0</v>
      </c>
      <c r="AT29" s="47">
        <f t="shared" si="11"/>
        <v>0</v>
      </c>
      <c r="AU29" s="53" t="s">
        <v>66</v>
      </c>
      <c r="AV29" s="54">
        <v>4480</v>
      </c>
      <c r="AW29" s="47">
        <f t="shared" si="12"/>
        <v>12.15</v>
      </c>
      <c r="AX29" s="55">
        <f t="shared" si="13"/>
        <v>13.32855</v>
      </c>
      <c r="AY29" s="56" t="s">
        <v>83</v>
      </c>
      <c r="BB29" s="163">
        <v>27000</v>
      </c>
      <c r="BC29" s="163">
        <v>0</v>
      </c>
      <c r="BD29" s="163">
        <v>0</v>
      </c>
      <c r="BE29" s="164">
        <f t="shared" si="14"/>
        <v>27000</v>
      </c>
      <c r="BF29" s="270"/>
      <c r="BG29" s="270"/>
    </row>
    <row r="30" spans="1:59">
      <c r="A30" s="37"/>
      <c r="B30" s="38"/>
      <c r="C30" s="39"/>
      <c r="D30" s="40" t="s">
        <v>54</v>
      </c>
      <c r="E30" s="56" t="s">
        <v>84</v>
      </c>
      <c r="F30" s="42"/>
      <c r="G30" s="43">
        <v>41040</v>
      </c>
      <c r="H30" s="44">
        <f t="shared" si="0"/>
        <v>57000</v>
      </c>
      <c r="I30" s="45">
        <f t="shared" si="1"/>
        <v>0</v>
      </c>
      <c r="J30" s="45">
        <v>0</v>
      </c>
      <c r="K30" s="46">
        <f t="shared" si="2"/>
        <v>57000</v>
      </c>
      <c r="L30" s="202"/>
      <c r="M30" s="253">
        <f t="shared" si="15"/>
        <v>0</v>
      </c>
      <c r="N30" s="217">
        <f t="shared" si="26"/>
        <v>0</v>
      </c>
      <c r="O30" s="217">
        <f t="shared" si="16"/>
        <v>0</v>
      </c>
      <c r="P30" s="217">
        <f t="shared" si="17"/>
        <v>0</v>
      </c>
      <c r="Q30" s="217"/>
      <c r="R30" s="254">
        <f t="shared" si="18"/>
        <v>0</v>
      </c>
      <c r="S30" s="253">
        <f t="shared" si="19"/>
        <v>0</v>
      </c>
      <c r="T30" s="217">
        <f t="shared" si="27"/>
        <v>0</v>
      </c>
      <c r="U30" s="217"/>
      <c r="V30" s="254"/>
      <c r="W30" s="234">
        <f t="shared" si="20"/>
        <v>0</v>
      </c>
      <c r="X30" s="217">
        <f t="shared" si="21"/>
        <v>0</v>
      </c>
      <c r="Y30" s="217">
        <v>0</v>
      </c>
      <c r="Z30" s="217">
        <f t="shared" si="22"/>
        <v>0</v>
      </c>
      <c r="AA30" s="215">
        <v>0</v>
      </c>
      <c r="AB30" s="144">
        <v>0</v>
      </c>
      <c r="AC30" s="144">
        <v>0</v>
      </c>
      <c r="AD30" s="145">
        <f t="shared" si="23"/>
        <v>0</v>
      </c>
      <c r="AE30" s="189">
        <f t="shared" si="24"/>
        <v>57916.243654822327</v>
      </c>
      <c r="AF30" s="189">
        <f t="shared" si="25"/>
        <v>0</v>
      </c>
      <c r="AG30" s="189">
        <v>0</v>
      </c>
      <c r="AH30" s="190">
        <f t="shared" si="4"/>
        <v>57916.243654822327</v>
      </c>
      <c r="AI30" s="48">
        <v>57000</v>
      </c>
      <c r="AJ30" s="49">
        <v>0</v>
      </c>
      <c r="AK30" s="50">
        <v>0</v>
      </c>
      <c r="AL30" s="47">
        <f t="shared" si="5"/>
        <v>57000</v>
      </c>
      <c r="AM30" s="51">
        <f t="shared" si="6"/>
        <v>0</v>
      </c>
      <c r="AN30" s="52">
        <f t="shared" si="6"/>
        <v>0</v>
      </c>
      <c r="AO30" s="52">
        <f t="shared" si="6"/>
        <v>0</v>
      </c>
      <c r="AP30" s="52">
        <f t="shared" si="7"/>
        <v>0</v>
      </c>
      <c r="AQ30" s="47">
        <f t="shared" si="8"/>
        <v>0</v>
      </c>
      <c r="AR30" s="51">
        <f t="shared" si="9"/>
        <v>0</v>
      </c>
      <c r="AS30" s="52">
        <f t="shared" si="10"/>
        <v>0</v>
      </c>
      <c r="AT30" s="47">
        <f t="shared" si="11"/>
        <v>0</v>
      </c>
      <c r="AU30" s="53" t="s">
        <v>25</v>
      </c>
      <c r="AV30" s="54">
        <v>4480</v>
      </c>
      <c r="AW30" s="47">
        <f t="shared" si="12"/>
        <v>25.65</v>
      </c>
      <c r="AX30" s="55">
        <f t="shared" si="13"/>
        <v>28.138049999999996</v>
      </c>
      <c r="AY30" s="56" t="s">
        <v>84</v>
      </c>
      <c r="BB30" s="163">
        <v>57000</v>
      </c>
      <c r="BC30" s="163">
        <v>0</v>
      </c>
      <c r="BD30" s="163">
        <v>0</v>
      </c>
      <c r="BE30" s="164">
        <f t="shared" si="14"/>
        <v>57000</v>
      </c>
      <c r="BF30" s="270"/>
      <c r="BG30" s="270"/>
    </row>
    <row r="31" spans="1:59">
      <c r="A31" s="37" t="s">
        <v>85</v>
      </c>
      <c r="B31" s="38"/>
      <c r="C31" s="39">
        <v>1</v>
      </c>
      <c r="D31" s="40" t="s">
        <v>54</v>
      </c>
      <c r="E31" s="56" t="s">
        <v>86</v>
      </c>
      <c r="F31" s="42"/>
      <c r="G31" s="207" t="s">
        <v>142</v>
      </c>
      <c r="H31" s="44">
        <f t="shared" si="0"/>
        <v>989000</v>
      </c>
      <c r="I31" s="45">
        <f t="shared" si="1"/>
        <v>65000</v>
      </c>
      <c r="J31" s="45">
        <v>0</v>
      </c>
      <c r="K31" s="46">
        <f t="shared" si="2"/>
        <v>1054000</v>
      </c>
      <c r="L31" s="207" t="s">
        <v>148</v>
      </c>
      <c r="M31" s="253">
        <f t="shared" si="15"/>
        <v>1225000</v>
      </c>
      <c r="N31" s="217">
        <v>96800</v>
      </c>
      <c r="O31" s="217">
        <f t="shared" si="16"/>
        <v>1291900</v>
      </c>
      <c r="P31" s="217">
        <f t="shared" si="17"/>
        <v>102131.01</v>
      </c>
      <c r="Q31" s="217"/>
      <c r="R31" s="254">
        <f t="shared" si="18"/>
        <v>1394031.01</v>
      </c>
      <c r="S31" s="253">
        <f t="shared" si="19"/>
        <v>1191000</v>
      </c>
      <c r="T31" s="217">
        <f t="shared" si="27"/>
        <v>92000</v>
      </c>
      <c r="U31" s="217"/>
      <c r="V31" s="254">
        <f>SUM(S31:U31)</f>
        <v>1283000</v>
      </c>
      <c r="W31" s="234">
        <f t="shared" si="20"/>
        <v>1134300</v>
      </c>
      <c r="X31" s="217">
        <f t="shared" si="21"/>
        <v>90600</v>
      </c>
      <c r="Y31" s="217">
        <v>0</v>
      </c>
      <c r="Z31" s="217">
        <f t="shared" si="22"/>
        <v>1224900</v>
      </c>
      <c r="AA31" s="214">
        <v>1010350</v>
      </c>
      <c r="AB31" s="200">
        <v>87120</v>
      </c>
      <c r="AC31" s="144">
        <v>0</v>
      </c>
      <c r="AD31" s="145">
        <f t="shared" si="23"/>
        <v>1097470</v>
      </c>
      <c r="AE31" s="189">
        <f t="shared" si="24"/>
        <v>1004897.6311336716</v>
      </c>
      <c r="AF31" s="189">
        <f t="shared" si="25"/>
        <v>65171.353251318098</v>
      </c>
      <c r="AG31" s="189">
        <v>0</v>
      </c>
      <c r="AH31" s="190">
        <f t="shared" si="4"/>
        <v>1070068.9843849898</v>
      </c>
      <c r="AI31" s="48">
        <v>989000</v>
      </c>
      <c r="AJ31" s="49">
        <v>65000</v>
      </c>
      <c r="AK31" s="50">
        <v>0</v>
      </c>
      <c r="AL31" s="47">
        <f t="shared" si="5"/>
        <v>1054000</v>
      </c>
      <c r="AM31" s="51">
        <f t="shared" si="6"/>
        <v>0</v>
      </c>
      <c r="AN31" s="52">
        <f t="shared" si="6"/>
        <v>0</v>
      </c>
      <c r="AO31" s="52">
        <f t="shared" si="6"/>
        <v>0</v>
      </c>
      <c r="AP31" s="52">
        <f t="shared" si="7"/>
        <v>0</v>
      </c>
      <c r="AQ31" s="47">
        <f t="shared" si="8"/>
        <v>0</v>
      </c>
      <c r="AR31" s="51">
        <f t="shared" si="9"/>
        <v>0</v>
      </c>
      <c r="AS31" s="52">
        <f t="shared" si="10"/>
        <v>0</v>
      </c>
      <c r="AT31" s="47">
        <f t="shared" si="11"/>
        <v>0</v>
      </c>
      <c r="AU31" s="53" t="s">
        <v>87</v>
      </c>
      <c r="AV31" s="54">
        <v>4480</v>
      </c>
      <c r="AW31" s="47">
        <f t="shared" si="12"/>
        <v>474.3</v>
      </c>
      <c r="AX31" s="55">
        <f t="shared" si="13"/>
        <v>520.30709999999999</v>
      </c>
      <c r="AY31" s="56" t="s">
        <v>86</v>
      </c>
      <c r="BB31" s="163">
        <v>989000</v>
      </c>
      <c r="BC31" s="163">
        <v>65000</v>
      </c>
      <c r="BD31" s="163">
        <v>0</v>
      </c>
      <c r="BE31" s="164">
        <f t="shared" si="14"/>
        <v>1054000</v>
      </c>
      <c r="BF31" s="270"/>
      <c r="BG31" s="270"/>
    </row>
    <row r="32" spans="1:59">
      <c r="A32" s="37" t="s">
        <v>88</v>
      </c>
      <c r="B32" s="38"/>
      <c r="C32" s="39">
        <v>16</v>
      </c>
      <c r="D32" s="40" t="s">
        <v>54</v>
      </c>
      <c r="E32" s="56" t="s">
        <v>89</v>
      </c>
      <c r="F32" s="42"/>
      <c r="G32" s="43"/>
      <c r="H32" s="44">
        <f t="shared" si="0"/>
        <v>566000</v>
      </c>
      <c r="I32" s="45">
        <f t="shared" si="1"/>
        <v>0</v>
      </c>
      <c r="J32" s="45">
        <v>0</v>
      </c>
      <c r="K32" s="46">
        <f t="shared" si="2"/>
        <v>566000</v>
      </c>
      <c r="L32" s="202"/>
      <c r="M32" s="253">
        <f t="shared" si="15"/>
        <v>0</v>
      </c>
      <c r="N32" s="217">
        <f t="shared" si="26"/>
        <v>0</v>
      </c>
      <c r="O32" s="217">
        <f t="shared" si="16"/>
        <v>0</v>
      </c>
      <c r="P32" s="217">
        <f t="shared" si="17"/>
        <v>0</v>
      </c>
      <c r="Q32" s="217"/>
      <c r="R32" s="254">
        <f t="shared" si="18"/>
        <v>0</v>
      </c>
      <c r="S32" s="253">
        <f t="shared" si="19"/>
        <v>0</v>
      </c>
      <c r="T32" s="217">
        <f t="shared" si="27"/>
        <v>0</v>
      </c>
      <c r="U32" s="217"/>
      <c r="V32" s="254">
        <f>SUM(S32:U32)</f>
        <v>0</v>
      </c>
      <c r="W32" s="234">
        <f t="shared" si="20"/>
        <v>0</v>
      </c>
      <c r="X32" s="217">
        <f t="shared" si="21"/>
        <v>0</v>
      </c>
      <c r="Y32" s="217">
        <v>0</v>
      </c>
      <c r="Z32" s="217">
        <f t="shared" si="22"/>
        <v>0</v>
      </c>
      <c r="AA32" s="215">
        <v>0</v>
      </c>
      <c r="AB32" s="144">
        <v>0</v>
      </c>
      <c r="AC32" s="144">
        <v>0</v>
      </c>
      <c r="AD32" s="145">
        <f t="shared" si="23"/>
        <v>0</v>
      </c>
      <c r="AE32" s="189">
        <f t="shared" si="24"/>
        <v>575098.13874788489</v>
      </c>
      <c r="AF32" s="189">
        <f t="shared" si="25"/>
        <v>0</v>
      </c>
      <c r="AG32" s="189">
        <v>0</v>
      </c>
      <c r="AH32" s="190">
        <f t="shared" si="4"/>
        <v>575098.13874788489</v>
      </c>
      <c r="AI32" s="48">
        <v>566000</v>
      </c>
      <c r="AJ32" s="49">
        <v>0</v>
      </c>
      <c r="AK32" s="50">
        <v>0</v>
      </c>
      <c r="AL32" s="47">
        <f t="shared" si="5"/>
        <v>566000</v>
      </c>
      <c r="AM32" s="51">
        <f t="shared" si="6"/>
        <v>0</v>
      </c>
      <c r="AN32" s="52">
        <f t="shared" si="6"/>
        <v>0</v>
      </c>
      <c r="AO32" s="52">
        <f t="shared" si="6"/>
        <v>0</v>
      </c>
      <c r="AP32" s="52">
        <f t="shared" si="7"/>
        <v>0</v>
      </c>
      <c r="AQ32" s="47">
        <f t="shared" si="8"/>
        <v>0</v>
      </c>
      <c r="AR32" s="51">
        <f t="shared" si="9"/>
        <v>0</v>
      </c>
      <c r="AS32" s="52">
        <f t="shared" si="10"/>
        <v>0</v>
      </c>
      <c r="AT32" s="47">
        <f t="shared" si="11"/>
        <v>0</v>
      </c>
      <c r="AU32" s="54"/>
      <c r="AV32" s="54"/>
      <c r="AW32" s="47">
        <f t="shared" si="12"/>
        <v>254.7</v>
      </c>
      <c r="AX32" s="55">
        <f t="shared" si="13"/>
        <v>279.40589999999997</v>
      </c>
      <c r="AY32" s="56"/>
      <c r="BB32" s="163">
        <v>566000</v>
      </c>
      <c r="BC32" s="163">
        <v>0</v>
      </c>
      <c r="BD32" s="163">
        <v>0</v>
      </c>
      <c r="BE32" s="164">
        <f t="shared" si="14"/>
        <v>566000</v>
      </c>
      <c r="BF32" s="270"/>
      <c r="BG32" s="270"/>
    </row>
    <row r="33" spans="1:59" ht="22.5">
      <c r="A33" s="37" t="s">
        <v>88</v>
      </c>
      <c r="B33" s="38"/>
      <c r="C33" s="39">
        <v>18</v>
      </c>
      <c r="D33" s="40" t="s">
        <v>54</v>
      </c>
      <c r="E33" s="56" t="s">
        <v>90</v>
      </c>
      <c r="F33" s="42"/>
      <c r="G33" s="43"/>
      <c r="H33" s="44">
        <f t="shared" si="0"/>
        <v>220000</v>
      </c>
      <c r="I33" s="45">
        <f t="shared" si="1"/>
        <v>0</v>
      </c>
      <c r="J33" s="45">
        <v>0</v>
      </c>
      <c r="K33" s="46">
        <f t="shared" si="2"/>
        <v>220000</v>
      </c>
      <c r="L33" s="202"/>
      <c r="M33" s="253">
        <f t="shared" si="15"/>
        <v>0</v>
      </c>
      <c r="N33" s="217">
        <f t="shared" si="26"/>
        <v>0</v>
      </c>
      <c r="O33" s="217">
        <f t="shared" si="16"/>
        <v>0</v>
      </c>
      <c r="P33" s="217">
        <f t="shared" si="17"/>
        <v>0</v>
      </c>
      <c r="Q33" s="217"/>
      <c r="R33" s="254">
        <f t="shared" si="18"/>
        <v>0</v>
      </c>
      <c r="S33" s="253">
        <f t="shared" si="19"/>
        <v>0</v>
      </c>
      <c r="T33" s="217">
        <f t="shared" si="27"/>
        <v>0</v>
      </c>
      <c r="U33" s="217"/>
      <c r="V33" s="254"/>
      <c r="W33" s="234">
        <f t="shared" si="20"/>
        <v>0</v>
      </c>
      <c r="X33" s="217">
        <f t="shared" si="21"/>
        <v>0</v>
      </c>
      <c r="Y33" s="217">
        <v>0</v>
      </c>
      <c r="Z33" s="217">
        <f t="shared" si="22"/>
        <v>0</v>
      </c>
      <c r="AA33" s="215">
        <v>0</v>
      </c>
      <c r="AB33" s="144">
        <v>0</v>
      </c>
      <c r="AC33" s="144">
        <v>0</v>
      </c>
      <c r="AD33" s="145">
        <f t="shared" si="23"/>
        <v>0</v>
      </c>
      <c r="AE33" s="189">
        <f t="shared" si="24"/>
        <v>223536.3790186125</v>
      </c>
      <c r="AF33" s="189">
        <f t="shared" si="25"/>
        <v>0</v>
      </c>
      <c r="AG33" s="189">
        <v>0</v>
      </c>
      <c r="AH33" s="190">
        <f t="shared" si="4"/>
        <v>223536.3790186125</v>
      </c>
      <c r="AI33" s="48">
        <v>220000</v>
      </c>
      <c r="AJ33" s="49">
        <v>0</v>
      </c>
      <c r="AK33" s="50">
        <v>0</v>
      </c>
      <c r="AL33" s="47">
        <f t="shared" si="5"/>
        <v>220000</v>
      </c>
      <c r="AM33" s="51">
        <f t="shared" si="6"/>
        <v>0</v>
      </c>
      <c r="AN33" s="52">
        <f t="shared" si="6"/>
        <v>0</v>
      </c>
      <c r="AO33" s="52">
        <f t="shared" si="6"/>
        <v>0</v>
      </c>
      <c r="AP33" s="52">
        <f t="shared" si="7"/>
        <v>0</v>
      </c>
      <c r="AQ33" s="47">
        <f t="shared" si="8"/>
        <v>0</v>
      </c>
      <c r="AR33" s="51">
        <f t="shared" si="9"/>
        <v>0</v>
      </c>
      <c r="AS33" s="52">
        <f t="shared" si="10"/>
        <v>0</v>
      </c>
      <c r="AT33" s="47">
        <f t="shared" si="11"/>
        <v>0</v>
      </c>
      <c r="AU33" s="54"/>
      <c r="AV33" s="54"/>
      <c r="AW33" s="47">
        <f t="shared" si="12"/>
        <v>99</v>
      </c>
      <c r="AX33" s="55">
        <f t="shared" si="13"/>
        <v>108.60299999999999</v>
      </c>
      <c r="AY33" s="56"/>
      <c r="BB33" s="163">
        <v>220000</v>
      </c>
      <c r="BC33" s="163">
        <v>0</v>
      </c>
      <c r="BD33" s="163">
        <v>0</v>
      </c>
      <c r="BE33" s="164">
        <f t="shared" si="14"/>
        <v>220000</v>
      </c>
      <c r="BF33" s="270"/>
      <c r="BG33" s="270"/>
    </row>
    <row r="34" spans="1:59">
      <c r="A34" s="37" t="s">
        <v>130</v>
      </c>
      <c r="B34" s="38"/>
      <c r="C34" s="39">
        <v>55</v>
      </c>
      <c r="D34" s="40" t="s">
        <v>54</v>
      </c>
      <c r="E34" s="56" t="s">
        <v>136</v>
      </c>
      <c r="F34" s="42"/>
      <c r="G34" s="207" t="s">
        <v>142</v>
      </c>
      <c r="H34" s="44"/>
      <c r="I34" s="45"/>
      <c r="J34" s="45"/>
      <c r="K34" s="46"/>
      <c r="L34" s="202"/>
      <c r="M34" s="253">
        <f t="shared" si="15"/>
        <v>2127300</v>
      </c>
      <c r="N34" s="217">
        <f t="shared" si="26"/>
        <v>0</v>
      </c>
      <c r="O34" s="217">
        <f t="shared" si="16"/>
        <v>2243500</v>
      </c>
      <c r="P34" s="217">
        <f t="shared" si="17"/>
        <v>0</v>
      </c>
      <c r="Q34" s="217"/>
      <c r="R34" s="254">
        <f t="shared" si="18"/>
        <v>2243500</v>
      </c>
      <c r="S34" s="253">
        <f t="shared" si="19"/>
        <v>2068200</v>
      </c>
      <c r="T34" s="217">
        <f t="shared" si="27"/>
        <v>0</v>
      </c>
      <c r="U34" s="217"/>
      <c r="V34" s="254">
        <f>SUM(S34:U34)</f>
        <v>2068200</v>
      </c>
      <c r="W34" s="234">
        <f t="shared" si="20"/>
        <v>1969700</v>
      </c>
      <c r="X34" s="217">
        <f t="shared" si="21"/>
        <v>0</v>
      </c>
      <c r="Y34" s="217">
        <v>0</v>
      </c>
      <c r="Z34" s="217">
        <f t="shared" si="22"/>
        <v>1969700</v>
      </c>
      <c r="AA34" s="214">
        <v>1754500</v>
      </c>
      <c r="AB34" s="144">
        <v>0</v>
      </c>
      <c r="AC34" s="144"/>
      <c r="AD34" s="145">
        <f t="shared" si="23"/>
        <v>1754500</v>
      </c>
      <c r="AE34" s="189">
        <v>1030000</v>
      </c>
      <c r="AF34" s="189"/>
      <c r="AG34" s="189"/>
      <c r="AH34" s="190">
        <v>1030000</v>
      </c>
      <c r="AI34" s="48"/>
      <c r="AJ34" s="49"/>
      <c r="AK34" s="50"/>
      <c r="AL34" s="47"/>
      <c r="AM34" s="51"/>
      <c r="AN34" s="52"/>
      <c r="AO34" s="52"/>
      <c r="AP34" s="52"/>
      <c r="AQ34" s="47"/>
      <c r="AR34" s="51"/>
      <c r="AS34" s="52"/>
      <c r="AT34" s="47"/>
      <c r="AU34" s="54"/>
      <c r="AV34" s="54"/>
      <c r="AW34" s="47"/>
      <c r="AX34" s="55"/>
      <c r="AY34" s="56"/>
      <c r="BB34" s="163"/>
      <c r="BC34" s="163"/>
      <c r="BD34" s="163"/>
      <c r="BE34" s="164"/>
      <c r="BF34" s="270"/>
      <c r="BG34" s="270"/>
    </row>
    <row r="35" spans="1:59">
      <c r="A35" s="37" t="s">
        <v>53</v>
      </c>
      <c r="B35" s="38"/>
      <c r="C35" s="39" t="s">
        <v>137</v>
      </c>
      <c r="D35" s="40" t="s">
        <v>54</v>
      </c>
      <c r="E35" s="56" t="s">
        <v>138</v>
      </c>
      <c r="F35" s="42"/>
      <c r="G35" s="208" t="s">
        <v>142</v>
      </c>
      <c r="H35" s="44"/>
      <c r="I35" s="45"/>
      <c r="J35" s="45"/>
      <c r="K35" s="46"/>
      <c r="L35" s="202"/>
      <c r="M35" s="253">
        <f t="shared" si="15"/>
        <v>2596700</v>
      </c>
      <c r="N35" s="217">
        <f t="shared" si="26"/>
        <v>0</v>
      </c>
      <c r="O35" s="217">
        <f t="shared" si="16"/>
        <v>2738600</v>
      </c>
      <c r="P35" s="217">
        <f t="shared" si="17"/>
        <v>0</v>
      </c>
      <c r="Q35" s="217"/>
      <c r="R35" s="254">
        <f t="shared" si="18"/>
        <v>2738600</v>
      </c>
      <c r="S35" s="253">
        <f t="shared" si="19"/>
        <v>2524600</v>
      </c>
      <c r="T35" s="217">
        <f t="shared" si="27"/>
        <v>0</v>
      </c>
      <c r="U35" s="217"/>
      <c r="V35" s="254">
        <f>SUM(S35:U35)</f>
        <v>2524600</v>
      </c>
      <c r="W35" s="234">
        <f t="shared" si="20"/>
        <v>2404400</v>
      </c>
      <c r="X35" s="217">
        <f t="shared" si="21"/>
        <v>0</v>
      </c>
      <c r="Y35" s="217">
        <v>0</v>
      </c>
      <c r="Z35" s="217">
        <f t="shared" si="22"/>
        <v>2404400</v>
      </c>
      <c r="AA35" s="214">
        <v>2141700</v>
      </c>
      <c r="AB35" s="144">
        <v>0</v>
      </c>
      <c r="AC35" s="144"/>
      <c r="AD35" s="145">
        <f t="shared" si="23"/>
        <v>2141700</v>
      </c>
      <c r="AE35" s="189">
        <v>1248500</v>
      </c>
      <c r="AF35" s="189"/>
      <c r="AG35" s="189"/>
      <c r="AH35" s="190">
        <v>1248500</v>
      </c>
      <c r="AI35" s="48"/>
      <c r="AJ35" s="49"/>
      <c r="AK35" s="50"/>
      <c r="AL35" s="47"/>
      <c r="AM35" s="51"/>
      <c r="AN35" s="52"/>
      <c r="AO35" s="52"/>
      <c r="AP35" s="52"/>
      <c r="AQ35" s="47"/>
      <c r="AR35" s="51"/>
      <c r="AS35" s="52"/>
      <c r="AT35" s="47"/>
      <c r="AU35" s="54"/>
      <c r="AV35" s="54"/>
      <c r="AW35" s="47"/>
      <c r="AX35" s="55"/>
      <c r="AY35" s="56"/>
      <c r="BB35" s="163"/>
      <c r="BC35" s="163"/>
      <c r="BD35" s="163"/>
      <c r="BE35" s="164"/>
      <c r="BF35" s="270"/>
      <c r="BG35" s="270"/>
    </row>
    <row r="36" spans="1:59" ht="12" thickBot="1">
      <c r="A36" s="64"/>
      <c r="B36" s="65"/>
      <c r="C36" s="66"/>
      <c r="D36" s="67"/>
      <c r="E36" s="68"/>
      <c r="F36" s="69"/>
      <c r="G36" s="70"/>
      <c r="H36" s="71">
        <f>SUM(H5:H33)</f>
        <v>28539000</v>
      </c>
      <c r="I36" s="67">
        <f>SUM(I5:I33)</f>
        <v>2420000</v>
      </c>
      <c r="J36" s="67">
        <f>SUM(J5:J33)</f>
        <v>0</v>
      </c>
      <c r="K36" s="72">
        <f>SUM(K5:K33)</f>
        <v>30959000</v>
      </c>
      <c r="L36" s="203"/>
      <c r="M36" s="262">
        <f>SUM(M5:M35)</f>
        <v>45088100</v>
      </c>
      <c r="N36" s="180">
        <f>SUM(N7:N35)</f>
        <v>2770170</v>
      </c>
      <c r="O36" s="180">
        <f>SUM(O5:O35)</f>
        <v>62551200</v>
      </c>
      <c r="P36" s="180">
        <f>SUM(P5:P35)</f>
        <v>2922730.08</v>
      </c>
      <c r="Q36" s="211"/>
      <c r="R36" s="255">
        <f>SUM(R5:R35)</f>
        <v>65473930.080000006</v>
      </c>
      <c r="S36" s="213">
        <f>SUM(S5:S35)</f>
        <v>43835400</v>
      </c>
      <c r="T36" s="180">
        <f>SUM(T7:T35)</f>
        <v>2786400</v>
      </c>
      <c r="U36" s="211"/>
      <c r="V36" s="255">
        <f t="shared" ref="V36:AE36" si="29">SUM(V5:V35)</f>
        <v>46621800</v>
      </c>
      <c r="W36" s="211">
        <f t="shared" si="29"/>
        <v>41747800</v>
      </c>
      <c r="X36" s="180">
        <f t="shared" si="29"/>
        <v>2742600</v>
      </c>
      <c r="Y36" s="211">
        <f t="shared" si="29"/>
        <v>0</v>
      </c>
      <c r="Z36" s="211">
        <f t="shared" si="29"/>
        <v>44490400</v>
      </c>
      <c r="AA36" s="180">
        <f t="shared" si="29"/>
        <v>37185720</v>
      </c>
      <c r="AB36" s="180">
        <f t="shared" si="29"/>
        <v>2636590</v>
      </c>
      <c r="AC36" s="180">
        <f t="shared" si="29"/>
        <v>0</v>
      </c>
      <c r="AD36" s="180">
        <f t="shared" si="29"/>
        <v>39822310</v>
      </c>
      <c r="AE36" s="192">
        <f t="shared" si="29"/>
        <v>31276248.730964463</v>
      </c>
      <c r="AF36" s="192">
        <f>SUM(AF5:AF33)</f>
        <v>2426379.6133567663</v>
      </c>
      <c r="AG36" s="192">
        <f>SUM(AG5:AG33)</f>
        <v>0</v>
      </c>
      <c r="AH36" s="193">
        <f>SUM(AH5:AH35)</f>
        <v>33702628.344321229</v>
      </c>
      <c r="AI36" s="74">
        <f t="shared" ref="AI36:AT36" si="30">SUM(AI5:AI33)</f>
        <v>28539000</v>
      </c>
      <c r="AJ36" s="75">
        <f t="shared" si="30"/>
        <v>2420000</v>
      </c>
      <c r="AK36" s="76">
        <f t="shared" si="30"/>
        <v>0</v>
      </c>
      <c r="AL36" s="73">
        <f t="shared" si="30"/>
        <v>30959000</v>
      </c>
      <c r="AM36" s="74">
        <f t="shared" si="30"/>
        <v>0</v>
      </c>
      <c r="AN36" s="75">
        <f t="shared" si="30"/>
        <v>0</v>
      </c>
      <c r="AO36" s="75">
        <f t="shared" si="30"/>
        <v>0</v>
      </c>
      <c r="AP36" s="75">
        <f t="shared" si="30"/>
        <v>0</v>
      </c>
      <c r="AQ36" s="73">
        <f t="shared" si="30"/>
        <v>0</v>
      </c>
      <c r="AR36" s="74">
        <f t="shared" si="30"/>
        <v>0</v>
      </c>
      <c r="AS36" s="75">
        <f t="shared" si="30"/>
        <v>0</v>
      </c>
      <c r="AT36" s="73">
        <f t="shared" si="30"/>
        <v>0</v>
      </c>
      <c r="AU36" s="54"/>
      <c r="AV36" s="54"/>
      <c r="AW36" s="73">
        <f>SUM(AW5:AW33)</f>
        <v>13931.549999999997</v>
      </c>
      <c r="AX36" s="73">
        <f>SUM(AX5:AX33)</f>
        <v>15282.910349999998</v>
      </c>
      <c r="AY36" s="68"/>
      <c r="BB36" s="166">
        <f>SUM(BB5:BB33)</f>
        <v>28539000</v>
      </c>
      <c r="BC36" s="166">
        <f>SUM(BC5:BC33)</f>
        <v>2420000</v>
      </c>
      <c r="BD36" s="166">
        <f>SUM(BD5:BD33)</f>
        <v>0</v>
      </c>
      <c r="BE36" s="167">
        <f>SUM(BE5:BE33)</f>
        <v>30959000</v>
      </c>
      <c r="BF36" s="270"/>
      <c r="BG36" s="270"/>
    </row>
    <row r="37" spans="1:59" ht="12" thickTop="1">
      <c r="A37" s="77"/>
      <c r="B37" s="78"/>
      <c r="C37" s="79"/>
      <c r="D37" s="80"/>
      <c r="E37" s="81"/>
      <c r="F37" s="82"/>
      <c r="G37" s="83"/>
      <c r="H37" s="84"/>
      <c r="I37" s="80"/>
      <c r="J37" s="80"/>
      <c r="K37" s="85"/>
      <c r="L37" s="204"/>
      <c r="M37" s="263"/>
      <c r="N37" s="212"/>
      <c r="O37" s="212"/>
      <c r="P37" s="212"/>
      <c r="Q37" s="212"/>
      <c r="R37" s="256"/>
      <c r="S37" s="212"/>
      <c r="T37" s="212"/>
      <c r="U37" s="212"/>
      <c r="V37" s="256"/>
      <c r="W37" s="235"/>
      <c r="X37" s="212"/>
      <c r="Y37" s="212"/>
      <c r="Z37" s="212"/>
      <c r="AA37" s="172"/>
      <c r="AB37" s="173"/>
      <c r="AC37" s="173"/>
      <c r="AD37" s="173"/>
      <c r="AE37" s="194"/>
      <c r="AF37" s="194"/>
      <c r="AG37" s="194"/>
      <c r="AH37" s="195"/>
      <c r="AI37" s="87"/>
      <c r="AJ37" s="88"/>
      <c r="AK37" s="89"/>
      <c r="AL37" s="86"/>
      <c r="AM37" s="87"/>
      <c r="AN37" s="88"/>
      <c r="AO37" s="88"/>
      <c r="AP37" s="88"/>
      <c r="AQ37" s="86"/>
      <c r="AR37" s="87"/>
      <c r="AS37" s="88"/>
      <c r="AT37" s="86"/>
      <c r="AU37" s="54"/>
      <c r="AV37" s="54"/>
      <c r="AW37" s="86"/>
      <c r="AX37" s="90"/>
      <c r="AY37" s="81"/>
      <c r="BB37" s="157"/>
      <c r="BC37" s="157"/>
      <c r="BD37" s="157"/>
      <c r="BE37" s="266"/>
      <c r="BF37" s="270"/>
      <c r="BG37" s="270"/>
    </row>
    <row r="38" spans="1:59">
      <c r="A38" s="91" t="s">
        <v>91</v>
      </c>
      <c r="B38" s="92"/>
      <c r="C38" s="93"/>
      <c r="D38" s="94"/>
      <c r="E38" s="95"/>
      <c r="F38" s="96"/>
      <c r="G38" s="97"/>
      <c r="H38" s="27"/>
      <c r="I38" s="28"/>
      <c r="J38" s="23"/>
      <c r="K38" s="31">
        <f t="shared" ref="K38:K46" si="31">SUM(H38:J38)</f>
        <v>0</v>
      </c>
      <c r="L38" s="205"/>
      <c r="M38" s="253"/>
      <c r="N38" s="216"/>
      <c r="O38" s="216"/>
      <c r="P38" s="216"/>
      <c r="Q38" s="216"/>
      <c r="R38" s="252"/>
      <c r="S38" s="251"/>
      <c r="T38" s="216"/>
      <c r="U38" s="216"/>
      <c r="V38" s="252"/>
      <c r="W38" s="233"/>
      <c r="X38" s="216"/>
      <c r="Y38" s="216"/>
      <c r="Z38" s="216"/>
      <c r="AA38" s="218"/>
      <c r="AB38" s="170"/>
      <c r="AC38" s="170"/>
      <c r="AD38" s="170"/>
      <c r="AE38" s="187"/>
      <c r="AF38" s="187"/>
      <c r="AG38" s="187"/>
      <c r="AH38" s="190"/>
      <c r="AI38" s="98"/>
      <c r="AJ38" s="52"/>
      <c r="AK38" s="99"/>
      <c r="AL38" s="47"/>
      <c r="AM38" s="51"/>
      <c r="AN38" s="52"/>
      <c r="AO38" s="52"/>
      <c r="AP38" s="100"/>
      <c r="AQ38" s="101"/>
      <c r="AR38" s="51"/>
      <c r="AS38" s="52"/>
      <c r="AT38" s="101"/>
      <c r="AU38" s="54"/>
      <c r="AV38" s="54"/>
      <c r="AW38" s="47" t="s">
        <v>0</v>
      </c>
      <c r="AX38" s="55"/>
      <c r="AY38" s="95"/>
      <c r="BB38" s="154"/>
      <c r="BC38" s="154"/>
      <c r="BD38" s="154"/>
      <c r="BE38" s="267"/>
      <c r="BF38" s="270"/>
      <c r="BG38" s="270"/>
    </row>
    <row r="39" spans="1:59">
      <c r="A39" s="102" t="s">
        <v>92</v>
      </c>
      <c r="B39" s="102"/>
      <c r="C39" s="39">
        <v>5</v>
      </c>
      <c r="D39" s="40" t="s">
        <v>93</v>
      </c>
      <c r="E39" s="41" t="s">
        <v>94</v>
      </c>
      <c r="F39" s="42"/>
      <c r="G39" s="207" t="s">
        <v>142</v>
      </c>
      <c r="H39" s="44">
        <f t="shared" ref="H39:H46" si="32">ROUNDUP(BB39*ign/igo,-3)</f>
        <v>1417000</v>
      </c>
      <c r="I39" s="45">
        <f t="shared" ref="I39:I46" si="33">ROUNDUP(BC39*iin/iio,-3)</f>
        <v>303000</v>
      </c>
      <c r="J39" s="45">
        <v>0</v>
      </c>
      <c r="K39" s="46">
        <f t="shared" si="31"/>
        <v>1720000</v>
      </c>
      <c r="L39" s="207" t="s">
        <v>148</v>
      </c>
      <c r="M39" s="253">
        <f t="shared" si="15"/>
        <v>2068700</v>
      </c>
      <c r="N39" s="217">
        <v>484000</v>
      </c>
      <c r="O39" s="217">
        <f>ROUND(M39/108*113.9,2)</f>
        <v>2181712.31</v>
      </c>
      <c r="P39" s="217">
        <f>ROUND(N39/103.5*109.2,2)</f>
        <v>510655.07</v>
      </c>
      <c r="Q39" s="217"/>
      <c r="R39" s="254">
        <f>SUM(O39:P39)</f>
        <v>2692367.38</v>
      </c>
      <c r="S39" s="253">
        <f t="shared" ref="S39:S48" si="34">ROUND($W39/100*105,-2)</f>
        <v>2011200</v>
      </c>
      <c r="T39" s="217">
        <f t="shared" ref="T39:T48" si="35">ROUND($X39/100*101.6,-2)</f>
        <v>466800</v>
      </c>
      <c r="U39" s="217"/>
      <c r="V39" s="254">
        <f t="shared" ref="V39:V46" si="36">SUM(S39:U39)</f>
        <v>2478000</v>
      </c>
      <c r="W39" s="234">
        <f>ROUND(AA39/123.9*139.1,-2)</f>
        <v>1915400</v>
      </c>
      <c r="X39" s="217">
        <f t="shared" ref="X39:X48" si="37">ROUND(AB39/116.9*121.6,-2)</f>
        <v>459400</v>
      </c>
      <c r="Y39" s="217">
        <v>0</v>
      </c>
      <c r="Z39" s="217">
        <f t="shared" ref="Z39:Z48" si="38">W39+X39+Y39</f>
        <v>2374800</v>
      </c>
      <c r="AA39" s="214">
        <v>1706100</v>
      </c>
      <c r="AB39" s="200">
        <v>441650</v>
      </c>
      <c r="AC39" s="144">
        <v>0</v>
      </c>
      <c r="AD39" s="145">
        <f>AA39+AB39+AC39</f>
        <v>2147750</v>
      </c>
      <c r="AE39" s="189">
        <f>(BB39/118.2)*120.1</f>
        <v>1439777.4957698814</v>
      </c>
      <c r="AF39" s="189">
        <f>(BC39/113.8)*114.1</f>
        <v>303798.76977152901</v>
      </c>
      <c r="AG39" s="189">
        <v>0</v>
      </c>
      <c r="AH39" s="190">
        <f t="shared" ref="AH39:AH46" si="39">SUM(AE39:AG39)</f>
        <v>1743576.2655414105</v>
      </c>
      <c r="AI39" s="48">
        <v>1417000</v>
      </c>
      <c r="AJ39" s="49">
        <v>303000</v>
      </c>
      <c r="AK39" s="50">
        <v>0</v>
      </c>
      <c r="AL39" s="47">
        <f t="shared" ref="AL39:AL46" si="40">SUM(AI39:AK39)</f>
        <v>1720000</v>
      </c>
      <c r="AM39" s="51">
        <f t="shared" ref="AM39:AO46" si="41">BB39-AI39</f>
        <v>0</v>
      </c>
      <c r="AN39" s="52">
        <f t="shared" si="41"/>
        <v>0</v>
      </c>
      <c r="AO39" s="52">
        <f t="shared" si="41"/>
        <v>0</v>
      </c>
      <c r="AP39" s="52">
        <f t="shared" ref="AP39:AP46" si="42">SUM(AM39:AO39)</f>
        <v>0</v>
      </c>
      <c r="AQ39" s="47">
        <f>ROUND(AP39*PremieOW/2000,2)</f>
        <v>0</v>
      </c>
      <c r="AR39" s="51">
        <f t="shared" ref="AR39:AS46" si="43">H39-BB39</f>
        <v>0</v>
      </c>
      <c r="AS39" s="52">
        <f t="shared" si="43"/>
        <v>0</v>
      </c>
      <c r="AT39" s="47">
        <f t="shared" ref="AT39:AT46" si="44">SUM(AR39:AS39)</f>
        <v>0</v>
      </c>
      <c r="AU39" s="54">
        <v>942300</v>
      </c>
      <c r="AV39" s="54">
        <v>4480</v>
      </c>
      <c r="AW39" s="47">
        <f t="shared" ref="AW39:AW46" si="45">ROUND(K39*PremieOW/1000,2)</f>
        <v>774</v>
      </c>
      <c r="AX39" s="55">
        <f t="shared" ref="AX39:AX46" si="46">+AW39*$AX$3</f>
        <v>849.07799999999997</v>
      </c>
      <c r="AY39" s="41" t="s">
        <v>94</v>
      </c>
      <c r="BB39" s="155">
        <v>1417000</v>
      </c>
      <c r="BC39" s="155">
        <v>303000</v>
      </c>
      <c r="BD39" s="155">
        <v>0</v>
      </c>
      <c r="BE39" s="267">
        <f t="shared" ref="BE39:BE46" si="47">SUM(BB39:BD39)</f>
        <v>1720000</v>
      </c>
      <c r="BF39" s="270" t="s">
        <v>156</v>
      </c>
      <c r="BG39" s="270">
        <v>44</v>
      </c>
    </row>
    <row r="40" spans="1:59">
      <c r="A40" s="102" t="s">
        <v>95</v>
      </c>
      <c r="B40" s="102"/>
      <c r="C40" s="39">
        <v>9</v>
      </c>
      <c r="D40" s="40" t="s">
        <v>28</v>
      </c>
      <c r="E40" s="41" t="s">
        <v>96</v>
      </c>
      <c r="F40" s="42"/>
      <c r="G40" s="207" t="s">
        <v>142</v>
      </c>
      <c r="H40" s="44">
        <f t="shared" si="32"/>
        <v>3160000</v>
      </c>
      <c r="I40" s="45">
        <f t="shared" si="33"/>
        <v>640000</v>
      </c>
      <c r="J40" s="45"/>
      <c r="K40" s="46">
        <f t="shared" si="31"/>
        <v>3800000</v>
      </c>
      <c r="L40" s="207" t="s">
        <v>148</v>
      </c>
      <c r="M40" s="253">
        <f t="shared" si="15"/>
        <v>4819500</v>
      </c>
      <c r="N40" s="217">
        <v>1367300</v>
      </c>
      <c r="O40" s="217">
        <f t="shared" ref="O40:O48" si="48">ROUND(M40/108*113.9,2)</f>
        <v>5082787.5</v>
      </c>
      <c r="P40" s="217">
        <f t="shared" ref="P40:P48" si="49">ROUND(N40/103.5*109.2,2)</f>
        <v>1442600.58</v>
      </c>
      <c r="Q40" s="217"/>
      <c r="R40" s="254">
        <f t="shared" ref="R40:R48" si="50">SUM(O40:P40)</f>
        <v>6525388.0800000001</v>
      </c>
      <c r="S40" s="253">
        <f t="shared" si="34"/>
        <v>4685600</v>
      </c>
      <c r="T40" s="217">
        <f t="shared" si="35"/>
        <v>1358100</v>
      </c>
      <c r="U40" s="217"/>
      <c r="V40" s="254">
        <f t="shared" si="36"/>
        <v>6043700</v>
      </c>
      <c r="W40" s="234">
        <f t="shared" ref="W40:W48" si="51">ROUND(AA40/123.9*139.1,-2)</f>
        <v>4462500</v>
      </c>
      <c r="X40" s="217">
        <f t="shared" si="37"/>
        <v>1336700</v>
      </c>
      <c r="Y40" s="217">
        <v>0</v>
      </c>
      <c r="Z40" s="217">
        <f t="shared" si="38"/>
        <v>5799200</v>
      </c>
      <c r="AA40" s="214">
        <v>3974850</v>
      </c>
      <c r="AB40" s="200">
        <v>1285020</v>
      </c>
      <c r="AC40" s="144"/>
      <c r="AD40" s="145">
        <f t="shared" ref="AD40:AD48" si="52">AA40+AB40+AC40</f>
        <v>5259870</v>
      </c>
      <c r="AE40" s="189">
        <f t="shared" ref="AE40:AE46" si="53">(BB40/118.2)*120.1</f>
        <v>3210795.2622673432</v>
      </c>
      <c r="AF40" s="189">
        <f t="shared" ref="AF40:AF46" si="54">(BC40/113.8)*114.1</f>
        <v>641687.17047451669</v>
      </c>
      <c r="AG40" s="189"/>
      <c r="AH40" s="190">
        <f t="shared" si="39"/>
        <v>3852482.4327418599</v>
      </c>
      <c r="AI40" s="48">
        <v>3160000</v>
      </c>
      <c r="AJ40" s="49">
        <v>640000</v>
      </c>
      <c r="AK40" s="50"/>
      <c r="AL40" s="47">
        <f t="shared" si="40"/>
        <v>3800000</v>
      </c>
      <c r="AM40" s="51">
        <f t="shared" si="41"/>
        <v>0</v>
      </c>
      <c r="AN40" s="52">
        <f t="shared" si="41"/>
        <v>0</v>
      </c>
      <c r="AO40" s="52">
        <f t="shared" si="41"/>
        <v>0</v>
      </c>
      <c r="AP40" s="52">
        <f t="shared" si="42"/>
        <v>0</v>
      </c>
      <c r="AQ40" s="47">
        <f>ROUND(AP40*PremieOW/2000,2)</f>
        <v>0</v>
      </c>
      <c r="AR40" s="51">
        <f t="shared" si="43"/>
        <v>0</v>
      </c>
      <c r="AS40" s="52">
        <f t="shared" si="43"/>
        <v>0</v>
      </c>
      <c r="AT40" s="47">
        <f t="shared" si="44"/>
        <v>0</v>
      </c>
      <c r="AU40" s="54">
        <v>943300</v>
      </c>
      <c r="AV40" s="54">
        <v>4480</v>
      </c>
      <c r="AW40" s="47">
        <f t="shared" si="45"/>
        <v>1710</v>
      </c>
      <c r="AX40" s="55">
        <f t="shared" si="46"/>
        <v>1875.87</v>
      </c>
      <c r="AY40" s="41" t="s">
        <v>96</v>
      </c>
      <c r="BB40" s="155">
        <v>3160000</v>
      </c>
      <c r="BC40" s="155">
        <v>640000</v>
      </c>
      <c r="BD40" s="155"/>
      <c r="BE40" s="267">
        <f t="shared" si="47"/>
        <v>3800000</v>
      </c>
      <c r="BF40" s="270" t="s">
        <v>156</v>
      </c>
      <c r="BG40" s="270"/>
    </row>
    <row r="41" spans="1:59">
      <c r="A41" s="37" t="s">
        <v>38</v>
      </c>
      <c r="B41" s="38"/>
      <c r="C41" s="39">
        <v>15</v>
      </c>
      <c r="D41" s="40" t="s">
        <v>28</v>
      </c>
      <c r="E41" s="41" t="s">
        <v>97</v>
      </c>
      <c r="F41" s="42"/>
      <c r="G41" s="207" t="s">
        <v>142</v>
      </c>
      <c r="H41" s="44">
        <f t="shared" si="32"/>
        <v>3210000</v>
      </c>
      <c r="I41" s="45">
        <f t="shared" si="33"/>
        <v>685000</v>
      </c>
      <c r="J41" s="45"/>
      <c r="K41" s="46">
        <f t="shared" si="31"/>
        <v>3895000</v>
      </c>
      <c r="L41" s="207" t="s">
        <v>148</v>
      </c>
      <c r="M41" s="253">
        <f t="shared" si="15"/>
        <v>4107900</v>
      </c>
      <c r="N41" s="217">
        <v>883300</v>
      </c>
      <c r="O41" s="217">
        <f t="shared" si="48"/>
        <v>4332313.0599999996</v>
      </c>
      <c r="P41" s="217">
        <f t="shared" si="49"/>
        <v>931945.51</v>
      </c>
      <c r="Q41" s="217"/>
      <c r="R41" s="254">
        <f t="shared" si="50"/>
        <v>5264258.5699999994</v>
      </c>
      <c r="S41" s="253">
        <f t="shared" si="34"/>
        <v>3993800</v>
      </c>
      <c r="T41" s="217">
        <f t="shared" si="35"/>
        <v>861900</v>
      </c>
      <c r="U41" s="217"/>
      <c r="V41" s="254">
        <f t="shared" si="36"/>
        <v>4855700</v>
      </c>
      <c r="W41" s="234">
        <f t="shared" si="51"/>
        <v>3803600</v>
      </c>
      <c r="X41" s="217">
        <f t="shared" si="37"/>
        <v>848300</v>
      </c>
      <c r="Y41" s="217">
        <v>0</v>
      </c>
      <c r="Z41" s="217">
        <f t="shared" si="38"/>
        <v>4651900</v>
      </c>
      <c r="AA41" s="214">
        <v>3388000</v>
      </c>
      <c r="AB41" s="200">
        <v>815540</v>
      </c>
      <c r="AC41" s="144"/>
      <c r="AD41" s="145">
        <f t="shared" si="52"/>
        <v>4203540</v>
      </c>
      <c r="AE41" s="189">
        <f t="shared" si="53"/>
        <v>3261598.9847715735</v>
      </c>
      <c r="AF41" s="189">
        <f t="shared" si="54"/>
        <v>686805.7996485061</v>
      </c>
      <c r="AG41" s="189"/>
      <c r="AH41" s="190">
        <f t="shared" si="39"/>
        <v>3948404.7844200796</v>
      </c>
      <c r="AI41" s="48">
        <v>3210000</v>
      </c>
      <c r="AJ41" s="49">
        <v>685000</v>
      </c>
      <c r="AK41" s="50"/>
      <c r="AL41" s="47">
        <f t="shared" si="40"/>
        <v>3895000</v>
      </c>
      <c r="AM41" s="51">
        <f t="shared" si="41"/>
        <v>0</v>
      </c>
      <c r="AN41" s="52">
        <f t="shared" si="41"/>
        <v>0</v>
      </c>
      <c r="AO41" s="52">
        <f t="shared" si="41"/>
        <v>0</v>
      </c>
      <c r="AP41" s="52">
        <f t="shared" si="42"/>
        <v>0</v>
      </c>
      <c r="AQ41" s="47">
        <f>ROUND(AP41*PremieOW/2000,2)</f>
        <v>0</v>
      </c>
      <c r="AR41" s="51">
        <f t="shared" si="43"/>
        <v>0</v>
      </c>
      <c r="AS41" s="52">
        <f t="shared" si="43"/>
        <v>0</v>
      </c>
      <c r="AT41" s="47">
        <f t="shared" si="44"/>
        <v>0</v>
      </c>
      <c r="AU41" s="54">
        <v>942300</v>
      </c>
      <c r="AV41" s="54">
        <v>4480</v>
      </c>
      <c r="AW41" s="47">
        <f t="shared" si="45"/>
        <v>1752.75</v>
      </c>
      <c r="AX41" s="55">
        <f t="shared" si="46"/>
        <v>1922.76675</v>
      </c>
      <c r="AY41" s="41" t="s">
        <v>97</v>
      </c>
      <c r="BB41" s="155">
        <v>3210000</v>
      </c>
      <c r="BC41" s="155">
        <v>685000</v>
      </c>
      <c r="BD41" s="155"/>
      <c r="BE41" s="267">
        <f t="shared" si="47"/>
        <v>3895000</v>
      </c>
      <c r="BF41" s="270" t="s">
        <v>155</v>
      </c>
      <c r="BG41" s="270"/>
    </row>
    <row r="42" spans="1:59">
      <c r="A42" s="37" t="s">
        <v>98</v>
      </c>
      <c r="B42" s="38"/>
      <c r="C42" s="39" t="s">
        <v>99</v>
      </c>
      <c r="D42" s="40" t="s">
        <v>28</v>
      </c>
      <c r="E42" s="56" t="s">
        <v>100</v>
      </c>
      <c r="F42" s="42"/>
      <c r="G42" s="207" t="s">
        <v>142</v>
      </c>
      <c r="H42" s="44">
        <f t="shared" si="32"/>
        <v>1916000</v>
      </c>
      <c r="I42" s="45">
        <f t="shared" si="33"/>
        <v>480000</v>
      </c>
      <c r="J42" s="45"/>
      <c r="K42" s="46">
        <f t="shared" si="31"/>
        <v>2396000</v>
      </c>
      <c r="L42" s="207" t="s">
        <v>148</v>
      </c>
      <c r="M42" s="253">
        <f t="shared" si="15"/>
        <v>3051700</v>
      </c>
      <c r="N42" s="217">
        <v>877250</v>
      </c>
      <c r="O42" s="217">
        <f t="shared" si="48"/>
        <v>3218413.24</v>
      </c>
      <c r="P42" s="217">
        <f t="shared" si="49"/>
        <v>925562.32</v>
      </c>
      <c r="Q42" s="217"/>
      <c r="R42" s="254">
        <f t="shared" si="50"/>
        <v>4143975.56</v>
      </c>
      <c r="S42" s="253">
        <f t="shared" si="34"/>
        <v>2966900</v>
      </c>
      <c r="T42" s="217">
        <f t="shared" si="35"/>
        <v>863200</v>
      </c>
      <c r="U42" s="217"/>
      <c r="V42" s="254">
        <f t="shared" si="36"/>
        <v>3830100</v>
      </c>
      <c r="W42" s="234">
        <f t="shared" si="51"/>
        <v>2825600</v>
      </c>
      <c r="X42" s="217">
        <f t="shared" si="37"/>
        <v>849600</v>
      </c>
      <c r="Y42" s="217">
        <v>0</v>
      </c>
      <c r="Z42" s="217">
        <f t="shared" si="38"/>
        <v>3675200</v>
      </c>
      <c r="AA42" s="214">
        <v>2516800</v>
      </c>
      <c r="AB42" s="200">
        <v>816750</v>
      </c>
      <c r="AC42" s="144"/>
      <c r="AD42" s="145">
        <f t="shared" si="52"/>
        <v>3333550</v>
      </c>
      <c r="AE42" s="189">
        <f t="shared" si="53"/>
        <v>1946798.6463620979</v>
      </c>
      <c r="AF42" s="189">
        <f t="shared" si="54"/>
        <v>481265.37785588752</v>
      </c>
      <c r="AG42" s="189"/>
      <c r="AH42" s="190">
        <f t="shared" si="39"/>
        <v>2428064.0242179856</v>
      </c>
      <c r="AI42" s="48">
        <v>1916000</v>
      </c>
      <c r="AJ42" s="49">
        <v>480000</v>
      </c>
      <c r="AK42" s="50"/>
      <c r="AL42" s="47">
        <f t="shared" si="40"/>
        <v>2396000</v>
      </c>
      <c r="AM42" s="51">
        <f t="shared" si="41"/>
        <v>0</v>
      </c>
      <c r="AN42" s="52">
        <f t="shared" si="41"/>
        <v>0</v>
      </c>
      <c r="AO42" s="52">
        <f t="shared" si="41"/>
        <v>0</v>
      </c>
      <c r="AP42" s="52">
        <f t="shared" si="42"/>
        <v>0</v>
      </c>
      <c r="AQ42" s="47">
        <f>ROUND(AP42*PremieOW/2000,2)</f>
        <v>0</v>
      </c>
      <c r="AR42" s="51">
        <f t="shared" si="43"/>
        <v>0</v>
      </c>
      <c r="AS42" s="52">
        <f t="shared" si="43"/>
        <v>0</v>
      </c>
      <c r="AT42" s="47">
        <f t="shared" si="44"/>
        <v>0</v>
      </c>
      <c r="AU42" s="54">
        <v>942300</v>
      </c>
      <c r="AV42" s="54">
        <v>4480</v>
      </c>
      <c r="AW42" s="47">
        <f t="shared" si="45"/>
        <v>1078.2</v>
      </c>
      <c r="AX42" s="55">
        <f t="shared" si="46"/>
        <v>1182.7854</v>
      </c>
      <c r="AY42" s="56" t="s">
        <v>100</v>
      </c>
      <c r="BB42" s="155">
        <v>1916000</v>
      </c>
      <c r="BC42" s="155">
        <v>480000</v>
      </c>
      <c r="BD42" s="155"/>
      <c r="BE42" s="267">
        <f t="shared" si="47"/>
        <v>2396000</v>
      </c>
      <c r="BF42" s="270" t="s">
        <v>158</v>
      </c>
      <c r="BG42" s="270"/>
    </row>
    <row r="43" spans="1:59">
      <c r="A43" s="37" t="s">
        <v>98</v>
      </c>
      <c r="B43" s="38"/>
      <c r="C43" s="39" t="s">
        <v>101</v>
      </c>
      <c r="D43" s="40" t="s">
        <v>28</v>
      </c>
      <c r="E43" s="56" t="s">
        <v>129</v>
      </c>
      <c r="F43" s="42"/>
      <c r="G43" s="207" t="s">
        <v>142</v>
      </c>
      <c r="H43" s="44">
        <f t="shared" si="32"/>
        <v>791000</v>
      </c>
      <c r="I43" s="45">
        <f t="shared" si="33"/>
        <v>150000</v>
      </c>
      <c r="J43" s="45"/>
      <c r="K43" s="46">
        <f t="shared" si="31"/>
        <v>941000</v>
      </c>
      <c r="L43" s="202"/>
      <c r="M43" s="253">
        <f t="shared" si="15"/>
        <v>1313100</v>
      </c>
      <c r="N43" s="217">
        <f>ROUND(T43/101.6*103.5,-2)</f>
        <v>0</v>
      </c>
      <c r="O43" s="217">
        <f t="shared" si="48"/>
        <v>1384834.17</v>
      </c>
      <c r="P43" s="217">
        <f t="shared" si="49"/>
        <v>0</v>
      </c>
      <c r="Q43" s="217"/>
      <c r="R43" s="254">
        <f t="shared" si="50"/>
        <v>1384834.17</v>
      </c>
      <c r="S43" s="253">
        <f t="shared" si="34"/>
        <v>1276600</v>
      </c>
      <c r="T43" s="217">
        <f t="shared" si="35"/>
        <v>0</v>
      </c>
      <c r="U43" s="217"/>
      <c r="V43" s="254">
        <f t="shared" si="36"/>
        <v>1276600</v>
      </c>
      <c r="W43" s="234">
        <f t="shared" si="51"/>
        <v>1215800</v>
      </c>
      <c r="X43" s="217">
        <f t="shared" si="37"/>
        <v>0</v>
      </c>
      <c r="Y43" s="217">
        <v>0</v>
      </c>
      <c r="Z43" s="217">
        <f t="shared" si="38"/>
        <v>1215800</v>
      </c>
      <c r="AA43" s="214">
        <v>1082950</v>
      </c>
      <c r="AB43" s="144">
        <v>0</v>
      </c>
      <c r="AC43" s="144"/>
      <c r="AD43" s="145">
        <f t="shared" si="52"/>
        <v>1082950</v>
      </c>
      <c r="AE43" s="189">
        <f t="shared" si="53"/>
        <v>803714.8900169204</v>
      </c>
      <c r="AF43" s="189">
        <f t="shared" si="54"/>
        <v>150395.43057996486</v>
      </c>
      <c r="AG43" s="189"/>
      <c r="AH43" s="190">
        <f t="shared" si="39"/>
        <v>954110.32059688529</v>
      </c>
      <c r="AI43" s="48">
        <v>791000</v>
      </c>
      <c r="AJ43" s="49">
        <v>150000</v>
      </c>
      <c r="AK43" s="50"/>
      <c r="AL43" s="47">
        <f t="shared" si="40"/>
        <v>941000</v>
      </c>
      <c r="AM43" s="51">
        <f t="shared" si="41"/>
        <v>0</v>
      </c>
      <c r="AN43" s="52">
        <f t="shared" si="41"/>
        <v>0</v>
      </c>
      <c r="AO43" s="52">
        <f t="shared" si="41"/>
        <v>0</v>
      </c>
      <c r="AP43" s="52">
        <f t="shared" si="42"/>
        <v>0</v>
      </c>
      <c r="AQ43" s="47">
        <f>ROUND(AP43*PremieGM/2000,2)</f>
        <v>0</v>
      </c>
      <c r="AR43" s="51">
        <f t="shared" si="43"/>
        <v>0</v>
      </c>
      <c r="AS43" s="52">
        <f t="shared" si="43"/>
        <v>0</v>
      </c>
      <c r="AT43" s="47">
        <f t="shared" si="44"/>
        <v>0</v>
      </c>
      <c r="AU43" s="54">
        <v>942300</v>
      </c>
      <c r="AV43" s="54">
        <v>4480</v>
      </c>
      <c r="AW43" s="47">
        <f t="shared" si="45"/>
        <v>423.45</v>
      </c>
      <c r="AX43" s="55">
        <f t="shared" si="46"/>
        <v>464.52464999999995</v>
      </c>
      <c r="AY43" s="56" t="s">
        <v>102</v>
      </c>
      <c r="BB43" s="155">
        <v>791000</v>
      </c>
      <c r="BC43" s="155">
        <v>150000</v>
      </c>
      <c r="BD43" s="155"/>
      <c r="BE43" s="267">
        <f t="shared" si="47"/>
        <v>941000</v>
      </c>
      <c r="BF43" s="270"/>
      <c r="BG43" s="270"/>
    </row>
    <row r="44" spans="1:59">
      <c r="A44" s="37" t="s">
        <v>103</v>
      </c>
      <c r="B44" s="38"/>
      <c r="C44" s="39">
        <v>44</v>
      </c>
      <c r="D44" s="40" t="s">
        <v>51</v>
      </c>
      <c r="E44" s="56" t="s">
        <v>104</v>
      </c>
      <c r="F44" s="42"/>
      <c r="G44" s="207" t="s">
        <v>142</v>
      </c>
      <c r="H44" s="44">
        <f t="shared" si="32"/>
        <v>699000</v>
      </c>
      <c r="I44" s="45">
        <f t="shared" si="33"/>
        <v>240000</v>
      </c>
      <c r="J44" s="45">
        <v>0</v>
      </c>
      <c r="K44" s="46">
        <f t="shared" si="31"/>
        <v>939000</v>
      </c>
      <c r="L44" s="202"/>
      <c r="M44" s="253">
        <f t="shared" si="15"/>
        <v>887700</v>
      </c>
      <c r="N44" s="217">
        <f>ROUND(T44/101.6*103.5,-2)</f>
        <v>0</v>
      </c>
      <c r="O44" s="217">
        <f t="shared" si="48"/>
        <v>936194.72</v>
      </c>
      <c r="P44" s="217">
        <f t="shared" si="49"/>
        <v>0</v>
      </c>
      <c r="Q44" s="217"/>
      <c r="R44" s="254">
        <f t="shared" si="50"/>
        <v>936194.72</v>
      </c>
      <c r="S44" s="253">
        <f t="shared" si="34"/>
        <v>863000</v>
      </c>
      <c r="T44" s="217">
        <f t="shared" si="35"/>
        <v>0</v>
      </c>
      <c r="U44" s="217"/>
      <c r="V44" s="254">
        <f t="shared" si="36"/>
        <v>863000</v>
      </c>
      <c r="W44" s="234">
        <f t="shared" si="51"/>
        <v>821900</v>
      </c>
      <c r="X44" s="217">
        <f t="shared" si="37"/>
        <v>0</v>
      </c>
      <c r="Y44" s="217">
        <v>0</v>
      </c>
      <c r="Z44" s="217">
        <f t="shared" si="38"/>
        <v>821900</v>
      </c>
      <c r="AA44" s="214">
        <v>732050</v>
      </c>
      <c r="AB44" s="144">
        <v>0</v>
      </c>
      <c r="AC44" s="144">
        <v>0</v>
      </c>
      <c r="AD44" s="145">
        <f t="shared" si="52"/>
        <v>732050</v>
      </c>
      <c r="AE44" s="189">
        <f t="shared" si="53"/>
        <v>710236.04060913692</v>
      </c>
      <c r="AF44" s="189">
        <f t="shared" si="54"/>
        <v>240632.68892794376</v>
      </c>
      <c r="AG44" s="189">
        <v>0</v>
      </c>
      <c r="AH44" s="190">
        <f t="shared" si="39"/>
        <v>950868.72953708074</v>
      </c>
      <c r="AI44" s="48">
        <v>699000</v>
      </c>
      <c r="AJ44" s="49">
        <v>240000</v>
      </c>
      <c r="AK44" s="50">
        <v>0</v>
      </c>
      <c r="AL44" s="47">
        <f t="shared" si="40"/>
        <v>939000</v>
      </c>
      <c r="AM44" s="51">
        <f t="shared" si="41"/>
        <v>0</v>
      </c>
      <c r="AN44" s="52">
        <f t="shared" si="41"/>
        <v>0</v>
      </c>
      <c r="AO44" s="52">
        <f t="shared" si="41"/>
        <v>0</v>
      </c>
      <c r="AP44" s="52">
        <f t="shared" si="42"/>
        <v>0</v>
      </c>
      <c r="AQ44" s="47">
        <f>ROUND(AP44*PremieGM/2000,2)</f>
        <v>0</v>
      </c>
      <c r="AR44" s="51">
        <f t="shared" si="43"/>
        <v>0</v>
      </c>
      <c r="AS44" s="52">
        <f t="shared" si="43"/>
        <v>0</v>
      </c>
      <c r="AT44" s="47">
        <f t="shared" si="44"/>
        <v>0</v>
      </c>
      <c r="AU44" s="54">
        <v>942100</v>
      </c>
      <c r="AV44" s="54">
        <v>4480</v>
      </c>
      <c r="AW44" s="47">
        <f t="shared" si="45"/>
        <v>422.55</v>
      </c>
      <c r="AX44" s="55">
        <f t="shared" si="46"/>
        <v>463.53735</v>
      </c>
      <c r="AY44" s="56" t="s">
        <v>104</v>
      </c>
      <c r="BB44" s="155">
        <v>699000</v>
      </c>
      <c r="BC44" s="155">
        <v>240000</v>
      </c>
      <c r="BD44" s="155">
        <v>0</v>
      </c>
      <c r="BE44" s="267">
        <f t="shared" si="47"/>
        <v>939000</v>
      </c>
      <c r="BF44" s="270"/>
      <c r="BG44" s="270"/>
    </row>
    <row r="45" spans="1:59">
      <c r="A45" s="37" t="s">
        <v>105</v>
      </c>
      <c r="B45" s="38"/>
      <c r="C45" s="39" t="s">
        <v>27</v>
      </c>
      <c r="D45" s="40" t="s">
        <v>54</v>
      </c>
      <c r="E45" s="56" t="s">
        <v>106</v>
      </c>
      <c r="F45" s="42"/>
      <c r="G45" s="207" t="s">
        <v>142</v>
      </c>
      <c r="H45" s="44">
        <f t="shared" si="32"/>
        <v>1845000</v>
      </c>
      <c r="I45" s="45">
        <f t="shared" si="33"/>
        <v>395000</v>
      </c>
      <c r="J45" s="45"/>
      <c r="K45" s="46">
        <f t="shared" si="31"/>
        <v>2240000</v>
      </c>
      <c r="L45" s="207" t="s">
        <v>148</v>
      </c>
      <c r="M45" s="253">
        <f t="shared" si="15"/>
        <v>2281400</v>
      </c>
      <c r="N45" s="217">
        <v>429550</v>
      </c>
      <c r="O45" s="217">
        <f t="shared" si="48"/>
        <v>2406032.04</v>
      </c>
      <c r="P45" s="217">
        <f t="shared" si="49"/>
        <v>453206.38</v>
      </c>
      <c r="Q45" s="217"/>
      <c r="R45" s="254">
        <f t="shared" si="50"/>
        <v>2859238.42</v>
      </c>
      <c r="S45" s="253">
        <f t="shared" si="34"/>
        <v>2218000</v>
      </c>
      <c r="T45" s="217">
        <f t="shared" si="35"/>
        <v>450100</v>
      </c>
      <c r="U45" s="217"/>
      <c r="V45" s="254">
        <f t="shared" si="36"/>
        <v>2668100</v>
      </c>
      <c r="W45" s="234">
        <f t="shared" si="51"/>
        <v>2112400</v>
      </c>
      <c r="X45" s="217">
        <f t="shared" si="37"/>
        <v>443000</v>
      </c>
      <c r="Y45" s="217">
        <v>0</v>
      </c>
      <c r="Z45" s="217">
        <f t="shared" si="38"/>
        <v>2555400</v>
      </c>
      <c r="AA45" s="214">
        <v>1881550</v>
      </c>
      <c r="AB45" s="200">
        <v>425920</v>
      </c>
      <c r="AC45" s="144"/>
      <c r="AD45" s="145">
        <f t="shared" si="52"/>
        <v>2307470</v>
      </c>
      <c r="AE45" s="189">
        <f t="shared" si="53"/>
        <v>1874657.3604060914</v>
      </c>
      <c r="AF45" s="189">
        <f t="shared" si="54"/>
        <v>396041.30052724073</v>
      </c>
      <c r="AG45" s="189"/>
      <c r="AH45" s="190">
        <f t="shared" si="39"/>
        <v>2270698.6609333321</v>
      </c>
      <c r="AI45" s="48">
        <v>1845000</v>
      </c>
      <c r="AJ45" s="49">
        <v>395000</v>
      </c>
      <c r="AK45" s="50"/>
      <c r="AL45" s="47">
        <f t="shared" si="40"/>
        <v>2240000</v>
      </c>
      <c r="AM45" s="51">
        <f t="shared" si="41"/>
        <v>0</v>
      </c>
      <c r="AN45" s="52">
        <f t="shared" si="41"/>
        <v>0</v>
      </c>
      <c r="AO45" s="52">
        <f t="shared" si="41"/>
        <v>0</v>
      </c>
      <c r="AP45" s="52">
        <f t="shared" si="42"/>
        <v>0</v>
      </c>
      <c r="AQ45" s="47">
        <f>ROUND(AP45*PremieGM/2000,2)</f>
        <v>0</v>
      </c>
      <c r="AR45" s="51">
        <f t="shared" si="43"/>
        <v>0</v>
      </c>
      <c r="AS45" s="52">
        <f t="shared" si="43"/>
        <v>0</v>
      </c>
      <c r="AT45" s="47">
        <f t="shared" si="44"/>
        <v>0</v>
      </c>
      <c r="AU45" s="54">
        <v>942300</v>
      </c>
      <c r="AV45" s="54">
        <v>4480</v>
      </c>
      <c r="AW45" s="47">
        <f t="shared" si="45"/>
        <v>1008</v>
      </c>
      <c r="AX45" s="55">
        <f t="shared" si="46"/>
        <v>1105.7760000000001</v>
      </c>
      <c r="AY45" s="56" t="s">
        <v>106</v>
      </c>
      <c r="BB45" s="155">
        <v>1845000</v>
      </c>
      <c r="BC45" s="155">
        <v>395000</v>
      </c>
      <c r="BD45" s="155"/>
      <c r="BE45" s="267">
        <f t="shared" si="47"/>
        <v>2240000</v>
      </c>
      <c r="BF45" s="270" t="s">
        <v>156</v>
      </c>
      <c r="BG45" s="270">
        <v>44</v>
      </c>
    </row>
    <row r="46" spans="1:59">
      <c r="A46" s="37" t="s">
        <v>107</v>
      </c>
      <c r="B46" s="38"/>
      <c r="C46" s="39">
        <v>9</v>
      </c>
      <c r="D46" s="40" t="s">
        <v>54</v>
      </c>
      <c r="E46" s="56" t="s">
        <v>108</v>
      </c>
      <c r="F46" s="42"/>
      <c r="G46" s="207" t="s">
        <v>142</v>
      </c>
      <c r="H46" s="44">
        <f t="shared" si="32"/>
        <v>1448000</v>
      </c>
      <c r="I46" s="45">
        <f t="shared" si="33"/>
        <v>337000</v>
      </c>
      <c r="J46" s="45"/>
      <c r="K46" s="46">
        <f t="shared" si="31"/>
        <v>1785000</v>
      </c>
      <c r="L46" s="207" t="s">
        <v>148</v>
      </c>
      <c r="M46" s="253">
        <f t="shared" si="15"/>
        <v>1848500</v>
      </c>
      <c r="N46" s="217">
        <v>554180</v>
      </c>
      <c r="O46" s="217">
        <f t="shared" si="48"/>
        <v>1949482.87</v>
      </c>
      <c r="P46" s="217">
        <f t="shared" si="49"/>
        <v>584700.06000000006</v>
      </c>
      <c r="Q46" s="217"/>
      <c r="R46" s="254">
        <f t="shared" si="50"/>
        <v>2534182.9300000002</v>
      </c>
      <c r="S46" s="253">
        <f t="shared" si="34"/>
        <v>1797200</v>
      </c>
      <c r="T46" s="217">
        <f t="shared" si="35"/>
        <v>525600</v>
      </c>
      <c r="U46" s="217"/>
      <c r="V46" s="254">
        <f t="shared" si="36"/>
        <v>2322800</v>
      </c>
      <c r="W46" s="234">
        <f t="shared" si="51"/>
        <v>1711600</v>
      </c>
      <c r="X46" s="217">
        <f t="shared" si="37"/>
        <v>517300</v>
      </c>
      <c r="Y46" s="217">
        <v>0</v>
      </c>
      <c r="Z46" s="217">
        <f t="shared" si="38"/>
        <v>2228900</v>
      </c>
      <c r="AA46" s="214">
        <v>1524600</v>
      </c>
      <c r="AB46" s="200">
        <v>497310</v>
      </c>
      <c r="AC46" s="144"/>
      <c r="AD46" s="145">
        <f t="shared" si="52"/>
        <v>2021910</v>
      </c>
      <c r="AE46" s="189">
        <f t="shared" si="53"/>
        <v>1471275.8037225043</v>
      </c>
      <c r="AF46" s="189">
        <f t="shared" si="54"/>
        <v>337888.40070298768</v>
      </c>
      <c r="AG46" s="189"/>
      <c r="AH46" s="190">
        <f t="shared" si="39"/>
        <v>1809164.2044254919</v>
      </c>
      <c r="AI46" s="48">
        <v>1448000</v>
      </c>
      <c r="AJ46" s="49">
        <v>337000</v>
      </c>
      <c r="AK46" s="50"/>
      <c r="AL46" s="47">
        <f t="shared" si="40"/>
        <v>1785000</v>
      </c>
      <c r="AM46" s="51">
        <f t="shared" si="41"/>
        <v>0</v>
      </c>
      <c r="AN46" s="52">
        <f t="shared" si="41"/>
        <v>0</v>
      </c>
      <c r="AO46" s="52">
        <f t="shared" si="41"/>
        <v>0</v>
      </c>
      <c r="AP46" s="52">
        <f t="shared" si="42"/>
        <v>0</v>
      </c>
      <c r="AQ46" s="47">
        <f>ROUND(AP46*PremieGM/2000,2)</f>
        <v>0</v>
      </c>
      <c r="AR46" s="51">
        <f t="shared" si="43"/>
        <v>0</v>
      </c>
      <c r="AS46" s="52">
        <f t="shared" si="43"/>
        <v>0</v>
      </c>
      <c r="AT46" s="47">
        <f t="shared" si="44"/>
        <v>0</v>
      </c>
      <c r="AU46" s="54">
        <v>942100</v>
      </c>
      <c r="AV46" s="54">
        <v>4480</v>
      </c>
      <c r="AW46" s="47">
        <f t="shared" si="45"/>
        <v>803.25</v>
      </c>
      <c r="AX46" s="55">
        <f t="shared" si="46"/>
        <v>881.16525000000001</v>
      </c>
      <c r="AY46" s="56" t="s">
        <v>108</v>
      </c>
      <c r="BB46" s="155">
        <v>1448000</v>
      </c>
      <c r="BC46" s="155">
        <v>337000</v>
      </c>
      <c r="BD46" s="155"/>
      <c r="BE46" s="267">
        <f t="shared" si="47"/>
        <v>1785000</v>
      </c>
      <c r="BF46" s="270"/>
      <c r="BG46" s="270"/>
    </row>
    <row r="47" spans="1:59">
      <c r="A47" s="37" t="s">
        <v>43</v>
      </c>
      <c r="B47" s="38"/>
      <c r="C47" s="39" t="s">
        <v>143</v>
      </c>
      <c r="D47" s="40" t="s">
        <v>28</v>
      </c>
      <c r="E47" s="56" t="s">
        <v>144</v>
      </c>
      <c r="F47" s="42"/>
      <c r="G47" s="207"/>
      <c r="H47" s="44"/>
      <c r="I47" s="45"/>
      <c r="J47" s="45"/>
      <c r="K47" s="46"/>
      <c r="L47" s="207" t="s">
        <v>148</v>
      </c>
      <c r="M47" s="253">
        <f t="shared" si="15"/>
        <v>0</v>
      </c>
      <c r="N47" s="217">
        <v>659450</v>
      </c>
      <c r="O47" s="217">
        <f t="shared" si="48"/>
        <v>0</v>
      </c>
      <c r="P47" s="217">
        <f t="shared" si="49"/>
        <v>695767.54</v>
      </c>
      <c r="Q47" s="217"/>
      <c r="R47" s="254">
        <f t="shared" si="50"/>
        <v>695767.54</v>
      </c>
      <c r="S47" s="253">
        <f t="shared" si="34"/>
        <v>0</v>
      </c>
      <c r="T47" s="217">
        <f t="shared" si="35"/>
        <v>777500</v>
      </c>
      <c r="U47" s="217"/>
      <c r="V47" s="254">
        <f>SUM(S47:T47)</f>
        <v>777500</v>
      </c>
      <c r="W47" s="234">
        <f t="shared" si="51"/>
        <v>0</v>
      </c>
      <c r="X47" s="217">
        <f t="shared" si="37"/>
        <v>765300</v>
      </c>
      <c r="Y47" s="217">
        <v>0</v>
      </c>
      <c r="Z47" s="217">
        <f t="shared" si="38"/>
        <v>765300</v>
      </c>
      <c r="AA47" s="219"/>
      <c r="AB47" s="200">
        <v>735680</v>
      </c>
      <c r="AC47" s="144"/>
      <c r="AD47" s="145"/>
      <c r="AE47" s="189"/>
      <c r="AF47" s="189"/>
      <c r="AG47" s="189"/>
      <c r="AH47" s="190"/>
      <c r="AI47" s="48"/>
      <c r="AJ47" s="49"/>
      <c r="AK47" s="50"/>
      <c r="AL47" s="47"/>
      <c r="AM47" s="51"/>
      <c r="AN47" s="52"/>
      <c r="AO47" s="52"/>
      <c r="AP47" s="52"/>
      <c r="AQ47" s="47"/>
      <c r="AR47" s="51"/>
      <c r="AS47" s="52"/>
      <c r="AT47" s="47"/>
      <c r="AU47" s="54"/>
      <c r="AV47" s="54"/>
      <c r="AW47" s="47"/>
      <c r="AX47" s="55"/>
      <c r="AY47" s="56"/>
      <c r="BB47" s="155"/>
      <c r="BC47" s="155"/>
      <c r="BD47" s="155"/>
      <c r="BE47" s="267"/>
      <c r="BF47" s="270" t="s">
        <v>155</v>
      </c>
      <c r="BG47" s="270"/>
    </row>
    <row r="48" spans="1:59">
      <c r="A48" s="37" t="s">
        <v>43</v>
      </c>
      <c r="B48" s="38"/>
      <c r="C48" s="39">
        <v>49</v>
      </c>
      <c r="D48" s="40" t="s">
        <v>28</v>
      </c>
      <c r="E48" s="56" t="s">
        <v>128</v>
      </c>
      <c r="F48" s="42"/>
      <c r="G48" s="207" t="s">
        <v>142</v>
      </c>
      <c r="H48" s="44"/>
      <c r="I48" s="45"/>
      <c r="J48" s="45"/>
      <c r="K48" s="46"/>
      <c r="L48" s="207" t="s">
        <v>148</v>
      </c>
      <c r="M48" s="253">
        <f t="shared" si="15"/>
        <v>12323700</v>
      </c>
      <c r="N48" s="217">
        <v>42350</v>
      </c>
      <c r="O48" s="217">
        <f t="shared" si="48"/>
        <v>12996939.17</v>
      </c>
      <c r="P48" s="217">
        <f t="shared" si="49"/>
        <v>44682.32</v>
      </c>
      <c r="Q48" s="217"/>
      <c r="R48" s="254">
        <f t="shared" si="50"/>
        <v>13041621.49</v>
      </c>
      <c r="S48" s="253">
        <f t="shared" si="34"/>
        <v>11981400</v>
      </c>
      <c r="T48" s="217">
        <f t="shared" si="35"/>
        <v>94600</v>
      </c>
      <c r="U48" s="217"/>
      <c r="V48" s="254">
        <f>SUM(S48:T48)</f>
        <v>12076000</v>
      </c>
      <c r="W48" s="234">
        <f t="shared" si="51"/>
        <v>11410900</v>
      </c>
      <c r="X48" s="217">
        <f t="shared" si="37"/>
        <v>93100</v>
      </c>
      <c r="Y48" s="217">
        <v>0</v>
      </c>
      <c r="Z48" s="217">
        <f t="shared" si="38"/>
        <v>11504000</v>
      </c>
      <c r="AA48" s="214">
        <v>10164000</v>
      </c>
      <c r="AB48" s="200">
        <v>89540</v>
      </c>
      <c r="AC48" s="144"/>
      <c r="AD48" s="145">
        <f t="shared" si="52"/>
        <v>10253540</v>
      </c>
      <c r="AE48" s="189">
        <v>9223000</v>
      </c>
      <c r="AF48" s="189">
        <v>1159900</v>
      </c>
      <c r="AG48" s="189"/>
      <c r="AH48" s="190">
        <f>AF48+AE48</f>
        <v>10382900</v>
      </c>
      <c r="AI48" s="48"/>
      <c r="AJ48" s="49"/>
      <c r="AK48" s="50"/>
      <c r="AL48" s="47"/>
      <c r="AM48" s="51"/>
      <c r="AN48" s="52"/>
      <c r="AO48" s="52"/>
      <c r="AP48" s="52"/>
      <c r="AQ48" s="47"/>
      <c r="AR48" s="51"/>
      <c r="AS48" s="52"/>
      <c r="AT48" s="47"/>
      <c r="AU48" s="54"/>
      <c r="AV48" s="54"/>
      <c r="AW48" s="47"/>
      <c r="AX48" s="55"/>
      <c r="AY48" s="56"/>
      <c r="BB48" s="155"/>
      <c r="BC48" s="155"/>
      <c r="BD48" s="155"/>
      <c r="BE48" s="267"/>
      <c r="BF48" s="270" t="s">
        <v>155</v>
      </c>
      <c r="BG48" s="270">
        <v>901</v>
      </c>
    </row>
    <row r="49" spans="1:59" ht="12" thickBot="1">
      <c r="A49" s="64"/>
      <c r="B49" s="65"/>
      <c r="C49" s="66"/>
      <c r="D49" s="67"/>
      <c r="E49" s="68"/>
      <c r="F49" s="69"/>
      <c r="G49" s="70"/>
      <c r="H49" s="71">
        <f>SUM(H39:H46)</f>
        <v>14486000</v>
      </c>
      <c r="I49" s="67">
        <f>SUM(I39:I46)</f>
        <v>3230000</v>
      </c>
      <c r="J49" s="67">
        <f>SUM(J39:J46)</f>
        <v>0</v>
      </c>
      <c r="K49" s="72">
        <f>SUM(K39:K46)</f>
        <v>17716000</v>
      </c>
      <c r="L49" s="203"/>
      <c r="M49" s="262">
        <f>SUM(M39:M48)</f>
        <v>32702200</v>
      </c>
      <c r="N49" s="179">
        <f>SUM(N39:N48)</f>
        <v>5297380</v>
      </c>
      <c r="O49" s="180">
        <f>SUM(O39:O48)</f>
        <v>34488709.079999998</v>
      </c>
      <c r="P49" s="180">
        <f>SUM(P39:P48)</f>
        <v>5589119.7800000003</v>
      </c>
      <c r="Q49" s="213"/>
      <c r="R49" s="257">
        <f>SUM(R39:R48)</f>
        <v>40077828.859999999</v>
      </c>
      <c r="S49" s="213">
        <f>SUM(S39:S48)</f>
        <v>31793700</v>
      </c>
      <c r="T49" s="179">
        <f>SUM(T39:T48)</f>
        <v>5397800</v>
      </c>
      <c r="U49" s="213"/>
      <c r="V49" s="257">
        <f>SUM(V39:V48)</f>
        <v>37191500</v>
      </c>
      <c r="W49" s="211">
        <f t="shared" ref="W49:AB49" si="55">SUM(W39:W48)</f>
        <v>30279700</v>
      </c>
      <c r="X49" s="179">
        <f t="shared" si="55"/>
        <v>5312700</v>
      </c>
      <c r="Y49" s="213">
        <f t="shared" si="55"/>
        <v>0</v>
      </c>
      <c r="Z49" s="213">
        <f t="shared" si="55"/>
        <v>35592400</v>
      </c>
      <c r="AA49" s="178">
        <f t="shared" si="55"/>
        <v>26970900</v>
      </c>
      <c r="AB49" s="179">
        <f t="shared" si="55"/>
        <v>5107410</v>
      </c>
      <c r="AC49" s="179"/>
      <c r="AD49" s="179">
        <f>SUM(AD39:AD48)</f>
        <v>31342630</v>
      </c>
      <c r="AE49" s="192">
        <f>SUM(AE39:AE48)</f>
        <v>23941854.483925551</v>
      </c>
      <c r="AF49" s="192">
        <f>SUM(AF39:AF48)</f>
        <v>4398414.9384885766</v>
      </c>
      <c r="AG49" s="192">
        <f>SUM(AG39:AG46)</f>
        <v>0</v>
      </c>
      <c r="AH49" s="193">
        <f>SUM(AH39:AH48)</f>
        <v>28340269.422414128</v>
      </c>
      <c r="AI49" s="74">
        <f t="shared" ref="AI49:AT49" si="56">SUM(AI39:AI46)</f>
        <v>14486000</v>
      </c>
      <c r="AJ49" s="75">
        <f t="shared" si="56"/>
        <v>3230000</v>
      </c>
      <c r="AK49" s="76">
        <f t="shared" si="56"/>
        <v>0</v>
      </c>
      <c r="AL49" s="73">
        <f t="shared" si="56"/>
        <v>17716000</v>
      </c>
      <c r="AM49" s="74">
        <f t="shared" si="56"/>
        <v>0</v>
      </c>
      <c r="AN49" s="75">
        <f t="shared" si="56"/>
        <v>0</v>
      </c>
      <c r="AO49" s="75">
        <f t="shared" si="56"/>
        <v>0</v>
      </c>
      <c r="AP49" s="75">
        <f t="shared" si="56"/>
        <v>0</v>
      </c>
      <c r="AQ49" s="73">
        <f t="shared" si="56"/>
        <v>0</v>
      </c>
      <c r="AR49" s="74">
        <f t="shared" si="56"/>
        <v>0</v>
      </c>
      <c r="AS49" s="75">
        <f t="shared" si="56"/>
        <v>0</v>
      </c>
      <c r="AT49" s="73">
        <f t="shared" si="56"/>
        <v>0</v>
      </c>
      <c r="AU49" s="54"/>
      <c r="AV49" s="54"/>
      <c r="AW49" s="73">
        <f>SUM(AW39:AW46)</f>
        <v>7972.2</v>
      </c>
      <c r="AX49" s="73">
        <f>SUM(AX39:AX46)</f>
        <v>8745.5033999999996</v>
      </c>
      <c r="AY49" s="68"/>
      <c r="BB49" s="156">
        <f>SUM(BB39:BB46)</f>
        <v>14486000</v>
      </c>
      <c r="BC49" s="156">
        <f>SUM(BC39:BC46)</f>
        <v>3230000</v>
      </c>
      <c r="BD49" s="156">
        <f>SUM(BD39:BD46)</f>
        <v>0</v>
      </c>
      <c r="BE49" s="268">
        <f>SUM(BE39:BE46)</f>
        <v>17716000</v>
      </c>
      <c r="BF49" s="270"/>
      <c r="BG49" s="270"/>
    </row>
    <row r="50" spans="1:59" ht="12" thickTop="1">
      <c r="A50" s="103"/>
      <c r="B50" s="104"/>
      <c r="C50" s="105"/>
      <c r="D50" s="23"/>
      <c r="E50" s="24"/>
      <c r="F50" s="25"/>
      <c r="G50" s="26"/>
      <c r="H50" s="27"/>
      <c r="I50" s="23"/>
      <c r="J50" s="23"/>
      <c r="K50" s="29"/>
      <c r="L50" s="201"/>
      <c r="M50" s="169"/>
      <c r="N50" s="169"/>
      <c r="O50" s="169"/>
      <c r="P50" s="169"/>
      <c r="Q50" s="169"/>
      <c r="R50" s="258"/>
      <c r="S50" s="169"/>
      <c r="T50" s="169"/>
      <c r="U50" s="169"/>
      <c r="V50" s="258"/>
      <c r="W50" s="171"/>
      <c r="X50" s="169"/>
      <c r="Y50" s="169"/>
      <c r="Z50" s="169"/>
      <c r="AA50" s="174"/>
      <c r="AB50" s="170"/>
      <c r="AC50" s="170"/>
      <c r="AD50" s="170"/>
      <c r="AE50" s="187"/>
      <c r="AF50" s="187"/>
      <c r="AG50" s="187"/>
      <c r="AH50" s="190"/>
      <c r="AI50" s="98"/>
      <c r="AJ50" s="100"/>
      <c r="AK50" s="99"/>
      <c r="AL50" s="101"/>
      <c r="AM50" s="98"/>
      <c r="AN50" s="100"/>
      <c r="AO50" s="100"/>
      <c r="AP50" s="100"/>
      <c r="AQ50" s="101"/>
      <c r="AR50" s="98"/>
      <c r="AS50" s="100"/>
      <c r="AT50" s="101"/>
      <c r="AU50" s="54"/>
      <c r="AV50" s="54"/>
      <c r="AW50" s="101"/>
      <c r="AX50" s="106"/>
      <c r="AY50" s="24"/>
      <c r="BB50" s="154"/>
      <c r="BC50" s="154"/>
      <c r="BD50" s="154"/>
      <c r="BE50" s="267"/>
      <c r="BF50" s="270"/>
      <c r="BG50" s="270"/>
    </row>
    <row r="51" spans="1:59">
      <c r="A51" s="103"/>
      <c r="B51" s="104"/>
      <c r="C51" s="105"/>
      <c r="D51" s="23"/>
      <c r="E51" s="24"/>
      <c r="F51" s="25"/>
      <c r="G51" s="26"/>
      <c r="H51" s="27"/>
      <c r="I51" s="23"/>
      <c r="J51" s="23"/>
      <c r="K51" s="29"/>
      <c r="L51" s="201"/>
      <c r="M51" s="169"/>
      <c r="N51" s="169"/>
      <c r="O51" s="169"/>
      <c r="P51" s="169"/>
      <c r="Q51" s="169"/>
      <c r="R51" s="258"/>
      <c r="S51" s="169"/>
      <c r="T51" s="169"/>
      <c r="U51" s="169"/>
      <c r="V51" s="258"/>
      <c r="W51" s="171"/>
      <c r="X51" s="169"/>
      <c r="Y51" s="169"/>
      <c r="Z51" s="169"/>
      <c r="AA51" s="175"/>
      <c r="AB51" s="176"/>
      <c r="AC51" s="176"/>
      <c r="AD51" s="176"/>
      <c r="AE51" s="187"/>
      <c r="AF51" s="187"/>
      <c r="AG51" s="187"/>
      <c r="AH51" s="190"/>
      <c r="AI51" s="98"/>
      <c r="AJ51" s="100"/>
      <c r="AK51" s="99"/>
      <c r="AL51" s="101"/>
      <c r="AM51" s="98"/>
      <c r="AN51" s="100"/>
      <c r="AO51" s="100"/>
      <c r="AP51" s="100"/>
      <c r="AQ51" s="101"/>
      <c r="AR51" s="98"/>
      <c r="AS51" s="100"/>
      <c r="AT51" s="101"/>
      <c r="AU51" s="54"/>
      <c r="AV51" s="54"/>
      <c r="AW51" s="101"/>
      <c r="AX51" s="106"/>
      <c r="AY51" s="24"/>
      <c r="BB51" s="154"/>
      <c r="BC51" s="154"/>
      <c r="BD51" s="154"/>
      <c r="BE51" s="267"/>
      <c r="BF51" s="270"/>
      <c r="BG51" s="270"/>
    </row>
    <row r="52" spans="1:59" s="122" customFormat="1" ht="12.75" thickBot="1">
      <c r="A52" s="107" t="s">
        <v>109</v>
      </c>
      <c r="B52" s="108"/>
      <c r="C52" s="109"/>
      <c r="D52" s="110"/>
      <c r="E52" s="111"/>
      <c r="F52" s="112"/>
      <c r="G52" s="113"/>
      <c r="H52" s="114">
        <f>H36+H49</f>
        <v>43025000</v>
      </c>
      <c r="I52" s="110">
        <f>I36+I49</f>
        <v>5650000</v>
      </c>
      <c r="J52" s="110">
        <f>J36+J49</f>
        <v>0</v>
      </c>
      <c r="K52" s="115">
        <f>K36+K49</f>
        <v>48675000</v>
      </c>
      <c r="L52" s="206"/>
      <c r="M52" s="259">
        <f>SUM(M49+M36)</f>
        <v>77790300</v>
      </c>
      <c r="N52" s="259">
        <f>SUM(N49+N36)</f>
        <v>8067550</v>
      </c>
      <c r="O52" s="259">
        <f>O36+O49</f>
        <v>97039909.079999998</v>
      </c>
      <c r="P52" s="259">
        <f>P36+P49</f>
        <v>8511849.8599999994</v>
      </c>
      <c r="Q52" s="259"/>
      <c r="R52" s="260">
        <f>SUM(R49+R36)</f>
        <v>105551758.94</v>
      </c>
      <c r="S52" s="259">
        <f>SUM(S49+S36)</f>
        <v>75629100</v>
      </c>
      <c r="T52" s="259">
        <f>SUM(T49+T36)</f>
        <v>8184200</v>
      </c>
      <c r="U52" s="259"/>
      <c r="V52" s="260">
        <f>SUM(V49+V36)</f>
        <v>83813300</v>
      </c>
      <c r="W52" s="180">
        <f t="shared" ref="W52:AD52" si="57">W36+W49</f>
        <v>72027500</v>
      </c>
      <c r="X52" s="177">
        <f t="shared" si="57"/>
        <v>8055300</v>
      </c>
      <c r="Y52" s="177">
        <f t="shared" si="57"/>
        <v>0</v>
      </c>
      <c r="Z52" s="177">
        <f t="shared" si="57"/>
        <v>80082800</v>
      </c>
      <c r="AA52" s="177">
        <f t="shared" si="57"/>
        <v>64156620</v>
      </c>
      <c r="AB52" s="177">
        <f t="shared" si="57"/>
        <v>7744000</v>
      </c>
      <c r="AC52" s="177">
        <f t="shared" si="57"/>
        <v>0</v>
      </c>
      <c r="AD52" s="177">
        <f t="shared" si="57"/>
        <v>71164940</v>
      </c>
      <c r="AE52" s="196">
        <f>AE49+AE36</f>
        <v>55218103.214890018</v>
      </c>
      <c r="AF52" s="197">
        <f>AF49+AF36</f>
        <v>6824794.5518453429</v>
      </c>
      <c r="AG52" s="198">
        <f>AG36+AG49</f>
        <v>0</v>
      </c>
      <c r="AH52" s="199">
        <f>AH49+AH36</f>
        <v>62042897.76673536</v>
      </c>
      <c r="AI52" s="117">
        <f t="shared" ref="AI52:AT52" si="58">AI36+AI49</f>
        <v>43025000</v>
      </c>
      <c r="AJ52" s="118">
        <f t="shared" si="58"/>
        <v>5650000</v>
      </c>
      <c r="AK52" s="119">
        <f t="shared" si="58"/>
        <v>0</v>
      </c>
      <c r="AL52" s="116">
        <f t="shared" si="58"/>
        <v>48675000</v>
      </c>
      <c r="AM52" s="117">
        <f t="shared" si="58"/>
        <v>0</v>
      </c>
      <c r="AN52" s="118">
        <f t="shared" si="58"/>
        <v>0</v>
      </c>
      <c r="AO52" s="118">
        <f t="shared" si="58"/>
        <v>0</v>
      </c>
      <c r="AP52" s="118">
        <f t="shared" si="58"/>
        <v>0</v>
      </c>
      <c r="AQ52" s="120">
        <f t="shared" si="58"/>
        <v>0</v>
      </c>
      <c r="AR52" s="117">
        <f t="shared" si="58"/>
        <v>0</v>
      </c>
      <c r="AS52" s="118">
        <f t="shared" si="58"/>
        <v>0</v>
      </c>
      <c r="AT52" s="120">
        <f t="shared" si="58"/>
        <v>0</v>
      </c>
      <c r="AU52" s="121"/>
      <c r="AV52" s="121"/>
      <c r="AW52" s="120">
        <f>AW36+AW49</f>
        <v>21903.749999999996</v>
      </c>
      <c r="AX52" s="120">
        <f>AX36+AX49</f>
        <v>24028.41375</v>
      </c>
      <c r="AY52" s="111"/>
      <c r="BB52" s="158">
        <f>BB36+BB49</f>
        <v>43025000</v>
      </c>
      <c r="BC52" s="159">
        <f>BC36+BC49</f>
        <v>5650000</v>
      </c>
      <c r="BD52" s="160">
        <f>BD36+BD49</f>
        <v>0</v>
      </c>
      <c r="BE52" s="269">
        <f>BE36+BE49</f>
        <v>48675000</v>
      </c>
      <c r="BF52" s="271"/>
      <c r="BG52" s="271"/>
    </row>
    <row r="53" spans="1:59" ht="12" thickTop="1">
      <c r="A53" s="123"/>
      <c r="B53" s="123"/>
    </row>
    <row r="54" spans="1:59">
      <c r="A54" s="123"/>
      <c r="B54" s="123"/>
      <c r="AA54" s="209"/>
      <c r="AB54" s="209"/>
      <c r="AX54" s="125">
        <v>32257.25</v>
      </c>
      <c r="AY54" s="126">
        <v>32993.069000000003</v>
      </c>
    </row>
    <row r="55" spans="1:59">
      <c r="A55" s="123"/>
      <c r="B55" s="123"/>
      <c r="AB55" s="210"/>
      <c r="AX55" s="128">
        <f>+AX52-AX54</f>
        <v>-8228.8362500000003</v>
      </c>
    </row>
    <row r="56" spans="1:59">
      <c r="A56" s="123"/>
      <c r="B56" s="123"/>
      <c r="AB56" s="209"/>
    </row>
    <row r="57" spans="1:59">
      <c r="A57" s="123"/>
      <c r="B57" s="123"/>
    </row>
    <row r="58" spans="1:59" ht="12">
      <c r="E58" s="130"/>
      <c r="F58" s="131"/>
      <c r="G58" s="131"/>
      <c r="AY58" s="130" t="s">
        <v>110</v>
      </c>
    </row>
    <row r="59" spans="1:59" ht="12">
      <c r="E59" s="130"/>
      <c r="F59" s="131"/>
      <c r="G59" s="131"/>
      <c r="AY59" s="130" t="s">
        <v>111</v>
      </c>
    </row>
    <row r="60" spans="1:59" ht="12.75">
      <c r="E60" s="132"/>
      <c r="F60" s="133"/>
      <c r="G60" s="133"/>
      <c r="AY60" s="132" t="s">
        <v>112</v>
      </c>
    </row>
    <row r="61" spans="1:59" ht="12.75">
      <c r="E61" s="132"/>
      <c r="F61" s="133"/>
      <c r="G61" s="133"/>
      <c r="AY61" s="132" t="s">
        <v>113</v>
      </c>
    </row>
    <row r="62" spans="1:59" ht="12.75">
      <c r="E62" s="134"/>
      <c r="F62" s="133"/>
      <c r="G62" s="133"/>
      <c r="AY62" s="134" t="s">
        <v>114</v>
      </c>
    </row>
    <row r="63" spans="1:59" ht="12.75">
      <c r="A63" s="35"/>
      <c r="B63" s="35"/>
      <c r="C63" s="35"/>
      <c r="D63" s="35"/>
      <c r="E63" s="134"/>
      <c r="F63" s="133"/>
      <c r="G63" s="133"/>
      <c r="AY63" s="134" t="s">
        <v>115</v>
      </c>
    </row>
    <row r="64" spans="1:59" ht="12.75" thickBot="1">
      <c r="A64" s="35"/>
      <c r="B64" s="35"/>
      <c r="C64" s="35"/>
      <c r="D64" s="35"/>
      <c r="E64" s="135"/>
      <c r="F64" s="133"/>
      <c r="G64" s="133"/>
      <c r="H64" s="133"/>
      <c r="I64" s="133"/>
      <c r="AE64" s="148"/>
      <c r="AF64" s="148"/>
      <c r="AG64" s="136"/>
      <c r="AH64" s="136"/>
      <c r="AI64" s="136"/>
      <c r="AJ64" s="136"/>
      <c r="AK64" s="128"/>
      <c r="AN64" s="115">
        <v>-372799</v>
      </c>
      <c r="AP64" s="35"/>
      <c r="AQ64" s="35"/>
      <c r="AU64" s="125"/>
      <c r="AV64" s="125"/>
      <c r="AW64" s="135"/>
      <c r="AX64" s="35"/>
      <c r="AY64" s="35"/>
    </row>
    <row r="65" spans="1:51" ht="24.75" thickTop="1">
      <c r="A65" s="35"/>
      <c r="B65" s="35"/>
      <c r="C65" s="35"/>
      <c r="D65" s="35"/>
      <c r="E65" s="130"/>
      <c r="F65" s="131"/>
      <c r="G65" s="131"/>
      <c r="AY65" s="130" t="s">
        <v>116</v>
      </c>
    </row>
    <row r="66" spans="1:51" ht="12.75">
      <c r="A66" s="35"/>
      <c r="B66" s="35"/>
      <c r="C66" s="35"/>
      <c r="D66" s="35"/>
      <c r="E66" s="132"/>
      <c r="F66" s="133"/>
      <c r="G66" s="133"/>
      <c r="AY66" s="132" t="s">
        <v>117</v>
      </c>
    </row>
    <row r="67" spans="1:51" ht="12">
      <c r="A67" s="35"/>
      <c r="B67" s="35"/>
      <c r="C67" s="35"/>
      <c r="D67" s="35"/>
      <c r="E67" s="135"/>
      <c r="F67" s="133"/>
      <c r="G67" s="133"/>
      <c r="AY67" s="135"/>
    </row>
    <row r="68" spans="1:51" ht="12">
      <c r="A68" s="35"/>
      <c r="B68" s="35"/>
      <c r="C68" s="35"/>
      <c r="D68" s="35"/>
      <c r="E68" s="130"/>
      <c r="F68" s="131"/>
      <c r="G68" s="131"/>
      <c r="AY68" s="130" t="s">
        <v>118</v>
      </c>
    </row>
    <row r="69" spans="1:51" ht="12.75">
      <c r="A69" s="35"/>
      <c r="B69" s="35"/>
      <c r="C69" s="35"/>
      <c r="D69" s="35"/>
      <c r="E69" s="132"/>
      <c r="F69" s="133"/>
      <c r="G69" s="133"/>
      <c r="AY69" s="132" t="s">
        <v>119</v>
      </c>
    </row>
    <row r="70" spans="1:51" ht="12.75">
      <c r="A70" s="35"/>
      <c r="B70" s="35"/>
      <c r="C70" s="35"/>
      <c r="D70" s="35"/>
      <c r="E70" s="137"/>
      <c r="F70" s="133"/>
      <c r="G70" s="133"/>
      <c r="AY70" s="137" t="s">
        <v>120</v>
      </c>
    </row>
    <row r="71" spans="1:51" ht="12.75">
      <c r="A71" s="35"/>
      <c r="B71" s="35"/>
      <c r="C71" s="35"/>
      <c r="D71" s="35"/>
      <c r="E71" s="137"/>
      <c r="F71" s="133"/>
      <c r="G71" s="133"/>
      <c r="AY71" s="137" t="s">
        <v>121</v>
      </c>
    </row>
    <row r="72" spans="1:51" ht="12">
      <c r="A72" s="35"/>
      <c r="B72" s="35"/>
      <c r="C72" s="35"/>
      <c r="D72" s="35"/>
      <c r="E72" s="135"/>
      <c r="F72" s="133"/>
      <c r="G72" s="133"/>
      <c r="AY72" s="135"/>
    </row>
    <row r="73" spans="1:51" ht="12">
      <c r="A73" s="35"/>
      <c r="B73" s="35"/>
      <c r="C73" s="35"/>
      <c r="D73" s="35"/>
      <c r="E73" s="130"/>
      <c r="F73" s="131"/>
      <c r="G73" s="131"/>
      <c r="AY73" s="130" t="s">
        <v>122</v>
      </c>
    </row>
    <row r="74" spans="1:51" ht="12.75">
      <c r="A74" s="35"/>
      <c r="B74" s="35"/>
      <c r="C74" s="35"/>
      <c r="D74" s="35"/>
      <c r="E74" s="132"/>
      <c r="F74" s="133"/>
      <c r="G74" s="133"/>
      <c r="AY74" s="132" t="s">
        <v>123</v>
      </c>
    </row>
    <row r="75" spans="1:51" ht="12.75">
      <c r="A75" s="35"/>
      <c r="B75" s="35"/>
      <c r="C75" s="35"/>
      <c r="D75" s="35"/>
      <c r="E75" s="132"/>
      <c r="F75" s="133"/>
      <c r="G75" s="133"/>
      <c r="AY75" s="132" t="s">
        <v>124</v>
      </c>
    </row>
    <row r="76" spans="1:51" ht="12.75">
      <c r="A76" s="35"/>
      <c r="B76" s="35"/>
      <c r="C76" s="35"/>
      <c r="D76" s="35"/>
      <c r="E76" s="132"/>
      <c r="F76" s="133"/>
      <c r="G76" s="133"/>
      <c r="AY76" s="132" t="s">
        <v>125</v>
      </c>
    </row>
    <row r="77" spans="1:51" ht="12">
      <c r="A77" s="35"/>
      <c r="B77" s="35"/>
      <c r="C77" s="35"/>
      <c r="D77" s="35"/>
      <c r="E77" s="135"/>
      <c r="F77" s="133"/>
      <c r="G77" s="133"/>
      <c r="AY77" s="135"/>
    </row>
    <row r="78" spans="1:51" ht="12.75">
      <c r="A78" s="35"/>
      <c r="B78" s="35"/>
      <c r="C78" s="35"/>
      <c r="D78" s="35"/>
      <c r="E78" s="137"/>
      <c r="F78" s="133"/>
      <c r="G78" s="133"/>
      <c r="AY78" s="137" t="s">
        <v>126</v>
      </c>
    </row>
    <row r="79" spans="1:51" ht="12">
      <c r="A79" s="35"/>
      <c r="B79" s="35"/>
      <c r="C79" s="35"/>
      <c r="D79" s="35"/>
      <c r="E79" s="135"/>
      <c r="F79" s="133"/>
      <c r="G79" s="133"/>
      <c r="AY79" s="135"/>
    </row>
    <row r="80" spans="1:51" ht="12">
      <c r="A80" s="35"/>
      <c r="B80" s="35"/>
      <c r="C80" s="35"/>
      <c r="D80" s="35"/>
      <c r="E80" s="135"/>
      <c r="F80" s="133"/>
      <c r="G80" s="133"/>
      <c r="AY80" s="135"/>
    </row>
  </sheetData>
  <mergeCells count="9">
    <mergeCell ref="AR2:AT2"/>
    <mergeCell ref="BB2:BE2"/>
    <mergeCell ref="O2:P2"/>
    <mergeCell ref="S2:V2"/>
    <mergeCell ref="W2:Z2"/>
    <mergeCell ref="AA2:AD2"/>
    <mergeCell ref="AE2:AH2"/>
    <mergeCell ref="AI2:AL2"/>
    <mergeCell ref="AM2:AQ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2022 incl. index</vt:lpstr>
    </vt:vector>
  </TitlesOfParts>
  <Company>Concordia de Keizer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Janssens, Niek</dc:creator>
  <cp:lastModifiedBy>Joep Naterop</cp:lastModifiedBy>
  <cp:lastPrinted>2022-08-29T15:07:57Z</cp:lastPrinted>
  <dcterms:created xsi:type="dcterms:W3CDTF">2016-09-09T12:43:41Z</dcterms:created>
  <dcterms:modified xsi:type="dcterms:W3CDTF">2022-08-29T15:28:35Z</dcterms:modified>
</cp:coreProperties>
</file>