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KT\KLANTTEAMS OVERIG\(CIJFER) MATERIAAL INKOOPCONTRACTEN\Wagenpark 2023\Engels\PDF\"/>
    </mc:Choice>
  </mc:AlternateContent>
  <xr:revisionPtr revIDLastSave="0" documentId="13_ncr:1_{FCFB6738-A398-4BCF-A1BC-2C2867DBFBE3}" xr6:coauthVersionLast="36" xr6:coauthVersionMax="36" xr10:uidLastSave="{00000000-0000-0000-0000-000000000000}"/>
  <workbookProtection workbookAlgorithmName="SHA-512" workbookHashValue="megnFjy/VSiatWU6mpZdFNTtz1brGf7oxZngz3xDMcVlw3hbvWB6tVvpC2Ij+aP8huu4csolDirxDmKHOyRROw==" workbookSaltValue="9mhNGOvpLoiYGru1LbrHyg==" workbookSpinCount="100000" lockStructure="1"/>
  <bookViews>
    <workbookView xWindow="0" yWindow="0" windowWidth="24000" windowHeight="13635" xr2:uid="{00000000-000D-0000-FFFF-FFFF00000000}"/>
  </bookViews>
  <sheets>
    <sheet name="Driehoeken" sheetId="1" r:id="rId1"/>
    <sheet name="Specificatie schades" sheetId="4" r:id="rId2"/>
  </sheets>
  <definedNames>
    <definedName name="_xlnm._FilterDatabase" localSheetId="0" hidden="1">Driehoeken!$B$2:$AQ$49</definedName>
    <definedName name="_xlnm._FilterDatabase" localSheetId="1" hidden="1">'Specificatie schades'!$A$1:$AH$52</definedName>
  </definedNames>
  <calcPr calcId="191029"/>
</workbook>
</file>

<file path=xl/calcChain.xml><?xml version="1.0" encoding="utf-8"?>
<calcChain xmlns="http://schemas.openxmlformats.org/spreadsheetml/2006/main">
  <c r="V177" i="1" l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AA118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BE54" i="1"/>
  <c r="BE53" i="1"/>
  <c r="BE52" i="1"/>
  <c r="BE51" i="1"/>
  <c r="BE50" i="1"/>
  <c r="BE49" i="1"/>
  <c r="BE48" i="1"/>
  <c r="BE47" i="1"/>
  <c r="BE46" i="1"/>
  <c r="BE45" i="1"/>
  <c r="BE44" i="1"/>
  <c r="BE43" i="1"/>
  <c r="BE42" i="1"/>
  <c r="BE41" i="1"/>
  <c r="BE40" i="1"/>
  <c r="BE39" i="1"/>
  <c r="BE38" i="1"/>
  <c r="BE37" i="1"/>
  <c r="BE36" i="1"/>
  <c r="BE35" i="1"/>
  <c r="BE34" i="1"/>
  <c r="BE33" i="1"/>
  <c r="BE32" i="1"/>
  <c r="BE31" i="1"/>
  <c r="BE30" i="1"/>
  <c r="BE29" i="1"/>
  <c r="BE28" i="1"/>
  <c r="BE27" i="1"/>
  <c r="BE26" i="1"/>
  <c r="BE25" i="1"/>
  <c r="BE24" i="1"/>
  <c r="BE23" i="1"/>
  <c r="BE22" i="1"/>
  <c r="BE21" i="1"/>
  <c r="BE20" i="1"/>
  <c r="BE19" i="1"/>
  <c r="BE18" i="1"/>
  <c r="BE17" i="1"/>
  <c r="BE16" i="1"/>
  <c r="BE15" i="1"/>
  <c r="BE14" i="1"/>
  <c r="BE13" i="1"/>
  <c r="BE12" i="1"/>
  <c r="BE11" i="1"/>
  <c r="BE10" i="1"/>
  <c r="BE9" i="1"/>
  <c r="BE8" i="1"/>
  <c r="BE7" i="1"/>
  <c r="BE6" i="1"/>
  <c r="BE5" i="1"/>
  <c r="BE4" i="1"/>
  <c r="BE3" i="1"/>
  <c r="BD54" i="1"/>
  <c r="BD53" i="1"/>
  <c r="BD52" i="1"/>
  <c r="BD51" i="1"/>
  <c r="BD50" i="1"/>
  <c r="BD49" i="1"/>
  <c r="BD48" i="1"/>
  <c r="BD47" i="1"/>
  <c r="BD46" i="1"/>
  <c r="BD45" i="1"/>
  <c r="BD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D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5" i="1"/>
  <c r="BD4" i="1"/>
  <c r="BD3" i="1"/>
  <c r="BF54" i="1"/>
  <c r="BC54" i="1"/>
  <c r="D54" i="1"/>
  <c r="N53" i="4"/>
  <c r="M53" i="4"/>
  <c r="N52" i="4" l="1"/>
  <c r="M52" i="4"/>
  <c r="N51" i="4"/>
  <c r="M51" i="4"/>
  <c r="N50" i="4"/>
  <c r="M50" i="4"/>
  <c r="N49" i="4"/>
  <c r="M49" i="4"/>
  <c r="N48" i="4"/>
  <c r="M48" i="4"/>
  <c r="N47" i="4"/>
  <c r="M47" i="4"/>
  <c r="N46" i="4"/>
  <c r="M46" i="4"/>
  <c r="N45" i="4"/>
  <c r="M45" i="4"/>
  <c r="AR114" i="1" s="1"/>
  <c r="N44" i="4"/>
  <c r="M44" i="4"/>
  <c r="N43" i="4"/>
  <c r="M43" i="4"/>
  <c r="N42" i="4"/>
  <c r="M42" i="4"/>
  <c r="N41" i="4"/>
  <c r="M41" i="4"/>
  <c r="AR109" i="1" s="1"/>
  <c r="N40" i="4"/>
  <c r="M40" i="4"/>
  <c r="N39" i="4"/>
  <c r="M39" i="4"/>
  <c r="N38" i="4"/>
  <c r="M38" i="4"/>
  <c r="N37" i="4"/>
  <c r="M37" i="4"/>
  <c r="AR104" i="1" s="1"/>
  <c r="N36" i="4"/>
  <c r="M36" i="4"/>
  <c r="N35" i="4"/>
  <c r="M35" i="4"/>
  <c r="N34" i="4"/>
  <c r="M34" i="4"/>
  <c r="N33" i="4"/>
  <c r="M33" i="4"/>
  <c r="AR99" i="1" s="1"/>
  <c r="N32" i="4"/>
  <c r="M32" i="4"/>
  <c r="N31" i="4"/>
  <c r="M31" i="4"/>
  <c r="N30" i="4"/>
  <c r="M30" i="4"/>
  <c r="N29" i="4"/>
  <c r="M29" i="4"/>
  <c r="AR95" i="1" s="1"/>
  <c r="N28" i="4"/>
  <c r="M28" i="4"/>
  <c r="N27" i="4"/>
  <c r="M27" i="4"/>
  <c r="N26" i="4"/>
  <c r="M26" i="4"/>
  <c r="N25" i="4"/>
  <c r="M25" i="4"/>
  <c r="AR91" i="1" s="1"/>
  <c r="N24" i="4"/>
  <c r="M24" i="4"/>
  <c r="N23" i="4"/>
  <c r="M23" i="4"/>
  <c r="N22" i="4"/>
  <c r="M22" i="4"/>
  <c r="N21" i="4"/>
  <c r="M21" i="4"/>
  <c r="AR87" i="1" s="1"/>
  <c r="N20" i="4"/>
  <c r="M20" i="4"/>
  <c r="N19" i="4"/>
  <c r="M19" i="4"/>
  <c r="N18" i="4"/>
  <c r="M18" i="4"/>
  <c r="N17" i="4"/>
  <c r="M17" i="4"/>
  <c r="N16" i="4"/>
  <c r="M16" i="4"/>
  <c r="N15" i="4"/>
  <c r="M15" i="4"/>
  <c r="N14" i="4"/>
  <c r="M14" i="4"/>
  <c r="N13" i="4"/>
  <c r="M13" i="4"/>
  <c r="AR78" i="1" s="1"/>
  <c r="N12" i="4"/>
  <c r="M12" i="4"/>
  <c r="N11" i="4"/>
  <c r="M11" i="4"/>
  <c r="N10" i="4"/>
  <c r="M10" i="4"/>
  <c r="N9" i="4"/>
  <c r="M9" i="4"/>
  <c r="N8" i="4"/>
  <c r="M8" i="4"/>
  <c r="N7" i="4"/>
  <c r="M7" i="4"/>
  <c r="N6" i="4"/>
  <c r="M6" i="4"/>
  <c r="N5" i="4"/>
  <c r="M5" i="4"/>
  <c r="AR71" i="1" s="1"/>
  <c r="N4" i="4"/>
  <c r="M4" i="4"/>
  <c r="N3" i="4"/>
  <c r="M3" i="4"/>
  <c r="N2" i="4"/>
  <c r="M2" i="4"/>
  <c r="V71" i="1"/>
  <c r="AR75" i="1"/>
  <c r="V75" i="1"/>
  <c r="AR77" i="1"/>
  <c r="V82" i="1"/>
  <c r="V83" i="1"/>
  <c r="V141" i="1" s="1"/>
  <c r="V86" i="1"/>
  <c r="V90" i="1"/>
  <c r="V91" i="1"/>
  <c r="V149" i="1" s="1"/>
  <c r="V99" i="1"/>
  <c r="V157" i="1" s="1"/>
  <c r="V103" i="1"/>
  <c r="V104" i="1"/>
  <c r="AR108" i="1"/>
  <c r="V108" i="1"/>
  <c r="V166" i="1" s="1"/>
  <c r="V112" i="1"/>
  <c r="AR113" i="1"/>
  <c r="AR118" i="1"/>
  <c r="V116" i="1"/>
  <c r="V174" i="1" s="1"/>
  <c r="AR116" i="1"/>
  <c r="AR83" i="1"/>
  <c r="AR117" i="1"/>
  <c r="AR115" i="1"/>
  <c r="V114" i="1"/>
  <c r="AR112" i="1"/>
  <c r="AR111" i="1"/>
  <c r="V111" i="1"/>
  <c r="V169" i="1" s="1"/>
  <c r="AR110" i="1"/>
  <c r="V110" i="1"/>
  <c r="AR107" i="1"/>
  <c r="AR106" i="1"/>
  <c r="AR105" i="1"/>
  <c r="AR103" i="1"/>
  <c r="AR102" i="1"/>
  <c r="BF37" i="1"/>
  <c r="AR101" i="1"/>
  <c r="BF36" i="1"/>
  <c r="AR100" i="1"/>
  <c r="V100" i="1"/>
  <c r="V158" i="1" s="1"/>
  <c r="AR98" i="1"/>
  <c r="AR97" i="1"/>
  <c r="V97" i="1"/>
  <c r="V155" i="1" s="1"/>
  <c r="AR96" i="1"/>
  <c r="V96" i="1"/>
  <c r="AR94" i="1"/>
  <c r="AR93" i="1"/>
  <c r="AR92" i="1"/>
  <c r="V92" i="1"/>
  <c r="V150" i="1" s="1"/>
  <c r="AR90" i="1"/>
  <c r="AR89" i="1"/>
  <c r="AR88" i="1"/>
  <c r="V88" i="1"/>
  <c r="V87" i="1"/>
  <c r="AR86" i="1"/>
  <c r="AR85" i="1"/>
  <c r="AR84" i="1"/>
  <c r="V84" i="1"/>
  <c r="V142" i="1" s="1"/>
  <c r="AR82" i="1"/>
  <c r="AR81" i="1"/>
  <c r="AR80" i="1"/>
  <c r="V80" i="1"/>
  <c r="AR79" i="1"/>
  <c r="V79" i="1"/>
  <c r="V137" i="1" s="1"/>
  <c r="V78" i="1"/>
  <c r="AR76" i="1"/>
  <c r="V76" i="1"/>
  <c r="V134" i="1" s="1"/>
  <c r="AR74" i="1"/>
  <c r="V74" i="1"/>
  <c r="AR73" i="1"/>
  <c r="AR72" i="1"/>
  <c r="V72" i="1"/>
  <c r="V130" i="1" s="1"/>
  <c r="AR70" i="1"/>
  <c r="V70" i="1"/>
  <c r="V128" i="1" s="1"/>
  <c r="AR69" i="1"/>
  <c r="AR68" i="1"/>
  <c r="V68" i="1"/>
  <c r="V148" i="1" l="1"/>
  <c r="V129" i="1"/>
  <c r="V138" i="1"/>
  <c r="V168" i="1"/>
  <c r="V126" i="1"/>
  <c r="V172" i="1"/>
  <c r="V170" i="1"/>
  <c r="V144" i="1"/>
  <c r="V136" i="1"/>
  <c r="V140" i="1"/>
  <c r="V145" i="1"/>
  <c r="V162" i="1"/>
  <c r="V132" i="1"/>
  <c r="V146" i="1"/>
  <c r="V154" i="1"/>
  <c r="V161" i="1"/>
  <c r="V133" i="1"/>
  <c r="BF24" i="1"/>
  <c r="BF4" i="1"/>
  <c r="BF52" i="1"/>
  <c r="BF33" i="1"/>
  <c r="BF16" i="1"/>
  <c r="BF28" i="1"/>
  <c r="BF29" i="1"/>
  <c r="BF50" i="1"/>
  <c r="V115" i="1"/>
  <c r="V173" i="1" s="1"/>
  <c r="BF42" i="1"/>
  <c r="V107" i="1"/>
  <c r="V165" i="1" s="1"/>
  <c r="BF41" i="1"/>
  <c r="BF20" i="1"/>
  <c r="BF53" i="1"/>
  <c r="BF12" i="1"/>
  <c r="BF48" i="1"/>
  <c r="BF8" i="1"/>
  <c r="BF40" i="1"/>
  <c r="V106" i="1"/>
  <c r="V164" i="1" s="1"/>
  <c r="V98" i="1"/>
  <c r="V156" i="1" s="1"/>
  <c r="BF49" i="1"/>
  <c r="V113" i="1"/>
  <c r="V171" i="1" s="1"/>
  <c r="V105" i="1"/>
  <c r="V163" i="1" s="1"/>
  <c r="V89" i="1"/>
  <c r="V147" i="1" s="1"/>
  <c r="V81" i="1"/>
  <c r="V139" i="1" s="1"/>
  <c r="V73" i="1"/>
  <c r="V131" i="1" s="1"/>
  <c r="BF30" i="1"/>
  <c r="BF34" i="1"/>
  <c r="V95" i="1"/>
  <c r="V153" i="1" s="1"/>
  <c r="V118" i="1"/>
  <c r="V176" i="1" s="1"/>
  <c r="V102" i="1"/>
  <c r="V160" i="1" s="1"/>
  <c r="V94" i="1"/>
  <c r="V152" i="1" s="1"/>
  <c r="BF44" i="1"/>
  <c r="V117" i="1"/>
  <c r="V175" i="1" s="1"/>
  <c r="V109" i="1"/>
  <c r="V167" i="1" s="1"/>
  <c r="V101" i="1"/>
  <c r="V159" i="1" s="1"/>
  <c r="V93" i="1"/>
  <c r="V151" i="1" s="1"/>
  <c r="V85" i="1"/>
  <c r="V143" i="1" s="1"/>
  <c r="V77" i="1"/>
  <c r="V135" i="1" s="1"/>
  <c r="V69" i="1"/>
  <c r="V127" i="1" s="1"/>
  <c r="BF3" i="1"/>
  <c r="BF7" i="1"/>
  <c r="BF31" i="1"/>
  <c r="BF39" i="1"/>
  <c r="BF5" i="1"/>
  <c r="BF9" i="1"/>
  <c r="BF13" i="1"/>
  <c r="BF25" i="1"/>
  <c r="BF32" i="1"/>
  <c r="BF6" i="1"/>
  <c r="BF18" i="1"/>
  <c r="BF22" i="1"/>
  <c r="BF26" i="1"/>
  <c r="BF11" i="1"/>
  <c r="BF43" i="1"/>
  <c r="BF15" i="1"/>
  <c r="BF47" i="1"/>
  <c r="BF19" i="1"/>
  <c r="BF51" i="1"/>
  <c r="BF23" i="1"/>
  <c r="BF27" i="1"/>
  <c r="BF38" i="1"/>
  <c r="BF45" i="1"/>
  <c r="BF10" i="1"/>
  <c r="BF17" i="1"/>
  <c r="BF14" i="1"/>
  <c r="BF21" i="1"/>
  <c r="BF35" i="1"/>
  <c r="BF46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AP106" i="1"/>
  <c r="AO106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AP98" i="1"/>
  <c r="AO98" i="1"/>
  <c r="AN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AP91" i="1"/>
  <c r="AO91" i="1"/>
  <c r="AN91" i="1"/>
  <c r="AM91" i="1"/>
  <c r="AK91" i="1"/>
  <c r="AJ91" i="1"/>
  <c r="AI91" i="1"/>
  <c r="AH91" i="1"/>
  <c r="AG91" i="1"/>
  <c r="AF91" i="1"/>
  <c r="AE91" i="1"/>
  <c r="AD91" i="1"/>
  <c r="AC91" i="1"/>
  <c r="AB91" i="1"/>
  <c r="AA91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T118" i="1"/>
  <c r="T176" i="1" s="1"/>
  <c r="S118" i="1"/>
  <c r="S176" i="1" s="1"/>
  <c r="R118" i="1"/>
  <c r="Q118" i="1"/>
  <c r="Q176" i="1" s="1"/>
  <c r="P118" i="1"/>
  <c r="P176" i="1" s="1"/>
  <c r="O118" i="1"/>
  <c r="O176" i="1" s="1"/>
  <c r="N118" i="1"/>
  <c r="N176" i="1" s="1"/>
  <c r="M118" i="1"/>
  <c r="M176" i="1" s="1"/>
  <c r="L118" i="1"/>
  <c r="L176" i="1" s="1"/>
  <c r="K118" i="1"/>
  <c r="K176" i="1" s="1"/>
  <c r="J118" i="1"/>
  <c r="I118" i="1"/>
  <c r="I176" i="1" s="1"/>
  <c r="H118" i="1"/>
  <c r="H176" i="1" s="1"/>
  <c r="G118" i="1"/>
  <c r="G176" i="1" s="1"/>
  <c r="F118" i="1"/>
  <c r="F176" i="1" s="1"/>
  <c r="E118" i="1"/>
  <c r="E176" i="1" s="1"/>
  <c r="T117" i="1"/>
  <c r="T175" i="1" s="1"/>
  <c r="S117" i="1"/>
  <c r="S175" i="1" s="1"/>
  <c r="R117" i="1"/>
  <c r="Q117" i="1"/>
  <c r="Q175" i="1" s="1"/>
  <c r="P117" i="1"/>
  <c r="P175" i="1" s="1"/>
  <c r="O117" i="1"/>
  <c r="O175" i="1" s="1"/>
  <c r="N117" i="1"/>
  <c r="N175" i="1" s="1"/>
  <c r="M117" i="1"/>
  <c r="M175" i="1" s="1"/>
  <c r="L117" i="1"/>
  <c r="L175" i="1" s="1"/>
  <c r="K117" i="1"/>
  <c r="K175" i="1" s="1"/>
  <c r="J117" i="1"/>
  <c r="I117" i="1"/>
  <c r="I175" i="1" s="1"/>
  <c r="H117" i="1"/>
  <c r="H175" i="1" s="1"/>
  <c r="G117" i="1"/>
  <c r="G175" i="1" s="1"/>
  <c r="F117" i="1"/>
  <c r="F175" i="1" s="1"/>
  <c r="E117" i="1"/>
  <c r="E175" i="1" s="1"/>
  <c r="T116" i="1"/>
  <c r="T174" i="1" s="1"/>
  <c r="S116" i="1"/>
  <c r="S174" i="1" s="1"/>
  <c r="R116" i="1"/>
  <c r="Q116" i="1"/>
  <c r="Q174" i="1" s="1"/>
  <c r="P116" i="1"/>
  <c r="P174" i="1" s="1"/>
  <c r="O116" i="1"/>
  <c r="O174" i="1" s="1"/>
  <c r="N116" i="1"/>
  <c r="N174" i="1" s="1"/>
  <c r="M116" i="1"/>
  <c r="M174" i="1" s="1"/>
  <c r="L116" i="1"/>
  <c r="L174" i="1" s="1"/>
  <c r="K116" i="1"/>
  <c r="K174" i="1" s="1"/>
  <c r="J116" i="1"/>
  <c r="I116" i="1"/>
  <c r="I174" i="1" s="1"/>
  <c r="H116" i="1"/>
  <c r="H174" i="1" s="1"/>
  <c r="G116" i="1"/>
  <c r="G174" i="1" s="1"/>
  <c r="F116" i="1"/>
  <c r="F174" i="1" s="1"/>
  <c r="E116" i="1"/>
  <c r="E174" i="1" s="1"/>
  <c r="U115" i="1"/>
  <c r="T115" i="1"/>
  <c r="T173" i="1" s="1"/>
  <c r="S115" i="1"/>
  <c r="R115" i="1"/>
  <c r="Q115" i="1"/>
  <c r="Q173" i="1" s="1"/>
  <c r="P115" i="1"/>
  <c r="P173" i="1" s="1"/>
  <c r="O115" i="1"/>
  <c r="O173" i="1" s="1"/>
  <c r="N115" i="1"/>
  <c r="N173" i="1" s="1"/>
  <c r="M115" i="1"/>
  <c r="M173" i="1" s="1"/>
  <c r="L115" i="1"/>
  <c r="L173" i="1" s="1"/>
  <c r="K115" i="1"/>
  <c r="J115" i="1"/>
  <c r="I115" i="1"/>
  <c r="I173" i="1" s="1"/>
  <c r="H115" i="1"/>
  <c r="H173" i="1" s="1"/>
  <c r="G115" i="1"/>
  <c r="G173" i="1" s="1"/>
  <c r="F115" i="1"/>
  <c r="F173" i="1" s="1"/>
  <c r="E115" i="1"/>
  <c r="E173" i="1" s="1"/>
  <c r="T114" i="1"/>
  <c r="T172" i="1" s="1"/>
  <c r="S114" i="1"/>
  <c r="R114" i="1"/>
  <c r="Q114" i="1"/>
  <c r="Q172" i="1" s="1"/>
  <c r="P114" i="1"/>
  <c r="P172" i="1" s="1"/>
  <c r="O114" i="1"/>
  <c r="O172" i="1" s="1"/>
  <c r="N114" i="1"/>
  <c r="N172" i="1" s="1"/>
  <c r="M114" i="1"/>
  <c r="M172" i="1" s="1"/>
  <c r="L114" i="1"/>
  <c r="L172" i="1" s="1"/>
  <c r="K114" i="1"/>
  <c r="J114" i="1"/>
  <c r="I114" i="1"/>
  <c r="I172" i="1" s="1"/>
  <c r="H114" i="1"/>
  <c r="H172" i="1" s="1"/>
  <c r="G114" i="1"/>
  <c r="G172" i="1" s="1"/>
  <c r="F114" i="1"/>
  <c r="F172" i="1" s="1"/>
  <c r="E114" i="1"/>
  <c r="E172" i="1" s="1"/>
  <c r="U113" i="1"/>
  <c r="U171" i="1" s="1"/>
  <c r="T113" i="1"/>
  <c r="S113" i="1"/>
  <c r="R113" i="1"/>
  <c r="R171" i="1" s="1"/>
  <c r="Q113" i="1"/>
  <c r="Q171" i="1" s="1"/>
  <c r="P113" i="1"/>
  <c r="P171" i="1" s="1"/>
  <c r="O113" i="1"/>
  <c r="O171" i="1" s="1"/>
  <c r="N113" i="1"/>
  <c r="N171" i="1" s="1"/>
  <c r="M113" i="1"/>
  <c r="M171" i="1" s="1"/>
  <c r="L113" i="1"/>
  <c r="L171" i="1" s="1"/>
  <c r="K113" i="1"/>
  <c r="J113" i="1"/>
  <c r="J171" i="1" s="1"/>
  <c r="I113" i="1"/>
  <c r="I171" i="1" s="1"/>
  <c r="H113" i="1"/>
  <c r="H171" i="1" s="1"/>
  <c r="G113" i="1"/>
  <c r="G171" i="1" s="1"/>
  <c r="F113" i="1"/>
  <c r="F171" i="1" s="1"/>
  <c r="E113" i="1"/>
  <c r="E171" i="1" s="1"/>
  <c r="T112" i="1"/>
  <c r="T170" i="1" s="1"/>
  <c r="S112" i="1"/>
  <c r="R112" i="1"/>
  <c r="R170" i="1" s="1"/>
  <c r="Q112" i="1"/>
  <c r="Q170" i="1" s="1"/>
  <c r="P112" i="1"/>
  <c r="P170" i="1" s="1"/>
  <c r="O112" i="1"/>
  <c r="O170" i="1" s="1"/>
  <c r="N112" i="1"/>
  <c r="N170" i="1" s="1"/>
  <c r="M112" i="1"/>
  <c r="M170" i="1" s="1"/>
  <c r="L112" i="1"/>
  <c r="L170" i="1" s="1"/>
  <c r="K112" i="1"/>
  <c r="J112" i="1"/>
  <c r="J170" i="1" s="1"/>
  <c r="I112" i="1"/>
  <c r="I170" i="1" s="1"/>
  <c r="H112" i="1"/>
  <c r="H170" i="1" s="1"/>
  <c r="G112" i="1"/>
  <c r="G170" i="1" s="1"/>
  <c r="F112" i="1"/>
  <c r="F170" i="1" s="1"/>
  <c r="E112" i="1"/>
  <c r="E170" i="1" s="1"/>
  <c r="T111" i="1"/>
  <c r="T169" i="1" s="1"/>
  <c r="S111" i="1"/>
  <c r="R111" i="1"/>
  <c r="R169" i="1" s="1"/>
  <c r="Q111" i="1"/>
  <c r="Q169" i="1" s="1"/>
  <c r="P111" i="1"/>
  <c r="P169" i="1" s="1"/>
  <c r="O111" i="1"/>
  <c r="O169" i="1" s="1"/>
  <c r="N111" i="1"/>
  <c r="N169" i="1" s="1"/>
  <c r="M111" i="1"/>
  <c r="M169" i="1" s="1"/>
  <c r="L111" i="1"/>
  <c r="L169" i="1" s="1"/>
  <c r="K111" i="1"/>
  <c r="J111" i="1"/>
  <c r="J169" i="1" s="1"/>
  <c r="I111" i="1"/>
  <c r="I169" i="1" s="1"/>
  <c r="H111" i="1"/>
  <c r="H169" i="1" s="1"/>
  <c r="G111" i="1"/>
  <c r="G169" i="1" s="1"/>
  <c r="F111" i="1"/>
  <c r="F169" i="1" s="1"/>
  <c r="E111" i="1"/>
  <c r="E169" i="1" s="1"/>
  <c r="T110" i="1"/>
  <c r="T168" i="1" s="1"/>
  <c r="S110" i="1"/>
  <c r="R110" i="1"/>
  <c r="R168" i="1" s="1"/>
  <c r="Q110" i="1"/>
  <c r="Q168" i="1" s="1"/>
  <c r="P110" i="1"/>
  <c r="P168" i="1" s="1"/>
  <c r="O110" i="1"/>
  <c r="O168" i="1" s="1"/>
  <c r="N110" i="1"/>
  <c r="N168" i="1" s="1"/>
  <c r="M110" i="1"/>
  <c r="M168" i="1" s="1"/>
  <c r="L110" i="1"/>
  <c r="L168" i="1" s="1"/>
  <c r="K110" i="1"/>
  <c r="J110" i="1"/>
  <c r="J168" i="1" s="1"/>
  <c r="I110" i="1"/>
  <c r="I168" i="1" s="1"/>
  <c r="H110" i="1"/>
  <c r="H168" i="1" s="1"/>
  <c r="G110" i="1"/>
  <c r="G168" i="1" s="1"/>
  <c r="F110" i="1"/>
  <c r="F168" i="1" s="1"/>
  <c r="E110" i="1"/>
  <c r="E168" i="1" s="1"/>
  <c r="T109" i="1"/>
  <c r="T167" i="1" s="1"/>
  <c r="S109" i="1"/>
  <c r="R109" i="1"/>
  <c r="R167" i="1" s="1"/>
  <c r="Q109" i="1"/>
  <c r="Q167" i="1" s="1"/>
  <c r="P109" i="1"/>
  <c r="P167" i="1" s="1"/>
  <c r="O109" i="1"/>
  <c r="O167" i="1" s="1"/>
  <c r="N109" i="1"/>
  <c r="N167" i="1" s="1"/>
  <c r="M109" i="1"/>
  <c r="M167" i="1" s="1"/>
  <c r="L109" i="1"/>
  <c r="L167" i="1" s="1"/>
  <c r="K109" i="1"/>
  <c r="J109" i="1"/>
  <c r="J167" i="1" s="1"/>
  <c r="I109" i="1"/>
  <c r="I167" i="1" s="1"/>
  <c r="H109" i="1"/>
  <c r="H167" i="1" s="1"/>
  <c r="G109" i="1"/>
  <c r="G167" i="1" s="1"/>
  <c r="F109" i="1"/>
  <c r="F167" i="1" s="1"/>
  <c r="E109" i="1"/>
  <c r="E167" i="1" s="1"/>
  <c r="T108" i="1"/>
  <c r="T166" i="1" s="1"/>
  <c r="S108" i="1"/>
  <c r="R108" i="1"/>
  <c r="R166" i="1" s="1"/>
  <c r="Q108" i="1"/>
  <c r="Q166" i="1" s="1"/>
  <c r="P108" i="1"/>
  <c r="P166" i="1" s="1"/>
  <c r="O108" i="1"/>
  <c r="O166" i="1" s="1"/>
  <c r="N108" i="1"/>
  <c r="N166" i="1" s="1"/>
  <c r="M108" i="1"/>
  <c r="M166" i="1" s="1"/>
  <c r="L108" i="1"/>
  <c r="L166" i="1" s="1"/>
  <c r="K108" i="1"/>
  <c r="J108" i="1"/>
  <c r="J166" i="1" s="1"/>
  <c r="I108" i="1"/>
  <c r="I166" i="1" s="1"/>
  <c r="H108" i="1"/>
  <c r="H166" i="1" s="1"/>
  <c r="G108" i="1"/>
  <c r="G166" i="1" s="1"/>
  <c r="F108" i="1"/>
  <c r="F166" i="1" s="1"/>
  <c r="E108" i="1"/>
  <c r="E166" i="1" s="1"/>
  <c r="U107" i="1"/>
  <c r="T107" i="1"/>
  <c r="T165" i="1" s="1"/>
  <c r="S107" i="1"/>
  <c r="R107" i="1"/>
  <c r="R165" i="1" s="1"/>
  <c r="Q107" i="1"/>
  <c r="Q165" i="1" s="1"/>
  <c r="P107" i="1"/>
  <c r="P165" i="1" s="1"/>
  <c r="O107" i="1"/>
  <c r="O165" i="1" s="1"/>
  <c r="N107" i="1"/>
  <c r="N165" i="1" s="1"/>
  <c r="M107" i="1"/>
  <c r="M165" i="1" s="1"/>
  <c r="L107" i="1"/>
  <c r="L165" i="1" s="1"/>
  <c r="K107" i="1"/>
  <c r="J107" i="1"/>
  <c r="J165" i="1" s="1"/>
  <c r="I107" i="1"/>
  <c r="I165" i="1" s="1"/>
  <c r="H107" i="1"/>
  <c r="H165" i="1" s="1"/>
  <c r="G107" i="1"/>
  <c r="G165" i="1" s="1"/>
  <c r="F107" i="1"/>
  <c r="F165" i="1" s="1"/>
  <c r="E107" i="1"/>
  <c r="E165" i="1" s="1"/>
  <c r="T106" i="1"/>
  <c r="T164" i="1" s="1"/>
  <c r="S106" i="1"/>
  <c r="R106" i="1"/>
  <c r="R164" i="1" s="1"/>
  <c r="Q106" i="1"/>
  <c r="Q164" i="1" s="1"/>
  <c r="P106" i="1"/>
  <c r="P164" i="1" s="1"/>
  <c r="O106" i="1"/>
  <c r="O164" i="1" s="1"/>
  <c r="N106" i="1"/>
  <c r="N164" i="1" s="1"/>
  <c r="M106" i="1"/>
  <c r="M164" i="1" s="1"/>
  <c r="L106" i="1"/>
  <c r="L164" i="1" s="1"/>
  <c r="K106" i="1"/>
  <c r="J106" i="1"/>
  <c r="J164" i="1" s="1"/>
  <c r="I106" i="1"/>
  <c r="I164" i="1" s="1"/>
  <c r="H106" i="1"/>
  <c r="H164" i="1" s="1"/>
  <c r="G106" i="1"/>
  <c r="G164" i="1" s="1"/>
  <c r="F106" i="1"/>
  <c r="F164" i="1" s="1"/>
  <c r="E106" i="1"/>
  <c r="E164" i="1" s="1"/>
  <c r="U105" i="1"/>
  <c r="T105" i="1"/>
  <c r="S105" i="1"/>
  <c r="S163" i="1" s="1"/>
  <c r="R105" i="1"/>
  <c r="R163" i="1" s="1"/>
  <c r="Q105" i="1"/>
  <c r="Q163" i="1" s="1"/>
  <c r="P105" i="1"/>
  <c r="P163" i="1" s="1"/>
  <c r="O105" i="1"/>
  <c r="O163" i="1" s="1"/>
  <c r="N105" i="1"/>
  <c r="N163" i="1" s="1"/>
  <c r="M105" i="1"/>
  <c r="M163" i="1" s="1"/>
  <c r="L105" i="1"/>
  <c r="K105" i="1"/>
  <c r="K163" i="1" s="1"/>
  <c r="J105" i="1"/>
  <c r="J163" i="1" s="1"/>
  <c r="I105" i="1"/>
  <c r="I163" i="1" s="1"/>
  <c r="H105" i="1"/>
  <c r="H163" i="1" s="1"/>
  <c r="G105" i="1"/>
  <c r="G163" i="1" s="1"/>
  <c r="F105" i="1"/>
  <c r="F163" i="1" s="1"/>
  <c r="E105" i="1"/>
  <c r="E163" i="1" s="1"/>
  <c r="T104" i="1"/>
  <c r="S104" i="1"/>
  <c r="S162" i="1" s="1"/>
  <c r="R104" i="1"/>
  <c r="R162" i="1" s="1"/>
  <c r="Q104" i="1"/>
  <c r="Q162" i="1" s="1"/>
  <c r="P104" i="1"/>
  <c r="P162" i="1" s="1"/>
  <c r="O104" i="1"/>
  <c r="O162" i="1" s="1"/>
  <c r="N104" i="1"/>
  <c r="N162" i="1" s="1"/>
  <c r="M104" i="1"/>
  <c r="M162" i="1" s="1"/>
  <c r="L104" i="1"/>
  <c r="K104" i="1"/>
  <c r="K162" i="1" s="1"/>
  <c r="J104" i="1"/>
  <c r="J162" i="1" s="1"/>
  <c r="I104" i="1"/>
  <c r="I162" i="1" s="1"/>
  <c r="H104" i="1"/>
  <c r="H162" i="1" s="1"/>
  <c r="G104" i="1"/>
  <c r="G162" i="1" s="1"/>
  <c r="F104" i="1"/>
  <c r="F162" i="1" s="1"/>
  <c r="E104" i="1"/>
  <c r="E162" i="1" s="1"/>
  <c r="T103" i="1"/>
  <c r="S103" i="1"/>
  <c r="S161" i="1" s="1"/>
  <c r="R103" i="1"/>
  <c r="R161" i="1" s="1"/>
  <c r="Q103" i="1"/>
  <c r="Q161" i="1" s="1"/>
  <c r="P103" i="1"/>
  <c r="P161" i="1" s="1"/>
  <c r="O103" i="1"/>
  <c r="O161" i="1" s="1"/>
  <c r="N103" i="1"/>
  <c r="N161" i="1" s="1"/>
  <c r="M103" i="1"/>
  <c r="M161" i="1" s="1"/>
  <c r="L103" i="1"/>
  <c r="K103" i="1"/>
  <c r="K161" i="1" s="1"/>
  <c r="J103" i="1"/>
  <c r="J161" i="1" s="1"/>
  <c r="I103" i="1"/>
  <c r="I161" i="1" s="1"/>
  <c r="H103" i="1"/>
  <c r="H161" i="1" s="1"/>
  <c r="G103" i="1"/>
  <c r="G161" i="1" s="1"/>
  <c r="F103" i="1"/>
  <c r="F161" i="1" s="1"/>
  <c r="E103" i="1"/>
  <c r="E161" i="1" s="1"/>
  <c r="T102" i="1"/>
  <c r="S102" i="1"/>
  <c r="S160" i="1" s="1"/>
  <c r="R102" i="1"/>
  <c r="R160" i="1" s="1"/>
  <c r="Q102" i="1"/>
  <c r="Q160" i="1" s="1"/>
  <c r="P102" i="1"/>
  <c r="P160" i="1" s="1"/>
  <c r="O102" i="1"/>
  <c r="O160" i="1" s="1"/>
  <c r="N102" i="1"/>
  <c r="N160" i="1" s="1"/>
  <c r="M102" i="1"/>
  <c r="M160" i="1" s="1"/>
  <c r="L102" i="1"/>
  <c r="K102" i="1"/>
  <c r="K160" i="1" s="1"/>
  <c r="J102" i="1"/>
  <c r="J160" i="1" s="1"/>
  <c r="I102" i="1"/>
  <c r="I160" i="1" s="1"/>
  <c r="H102" i="1"/>
  <c r="H160" i="1" s="1"/>
  <c r="G102" i="1"/>
  <c r="G160" i="1" s="1"/>
  <c r="F102" i="1"/>
  <c r="F160" i="1" s="1"/>
  <c r="E102" i="1"/>
  <c r="E160" i="1" s="1"/>
  <c r="T101" i="1"/>
  <c r="S101" i="1"/>
  <c r="S159" i="1" s="1"/>
  <c r="R101" i="1"/>
  <c r="R159" i="1" s="1"/>
  <c r="Q101" i="1"/>
  <c r="Q159" i="1" s="1"/>
  <c r="P101" i="1"/>
  <c r="P159" i="1" s="1"/>
  <c r="O101" i="1"/>
  <c r="O159" i="1" s="1"/>
  <c r="N101" i="1"/>
  <c r="N159" i="1" s="1"/>
  <c r="M101" i="1"/>
  <c r="M159" i="1" s="1"/>
  <c r="L101" i="1"/>
  <c r="K101" i="1"/>
  <c r="K159" i="1" s="1"/>
  <c r="J101" i="1"/>
  <c r="J159" i="1" s="1"/>
  <c r="I101" i="1"/>
  <c r="I159" i="1" s="1"/>
  <c r="H101" i="1"/>
  <c r="H159" i="1" s="1"/>
  <c r="G101" i="1"/>
  <c r="G159" i="1" s="1"/>
  <c r="F101" i="1"/>
  <c r="F159" i="1" s="1"/>
  <c r="E101" i="1"/>
  <c r="E159" i="1" s="1"/>
  <c r="T100" i="1"/>
  <c r="S100" i="1"/>
  <c r="S158" i="1" s="1"/>
  <c r="R100" i="1"/>
  <c r="R158" i="1" s="1"/>
  <c r="Q100" i="1"/>
  <c r="Q158" i="1" s="1"/>
  <c r="P100" i="1"/>
  <c r="P158" i="1" s="1"/>
  <c r="O100" i="1"/>
  <c r="O158" i="1" s="1"/>
  <c r="N100" i="1"/>
  <c r="N158" i="1" s="1"/>
  <c r="M100" i="1"/>
  <c r="M158" i="1" s="1"/>
  <c r="L100" i="1"/>
  <c r="K100" i="1"/>
  <c r="K158" i="1" s="1"/>
  <c r="J100" i="1"/>
  <c r="J158" i="1" s="1"/>
  <c r="I100" i="1"/>
  <c r="I158" i="1" s="1"/>
  <c r="H100" i="1"/>
  <c r="H158" i="1" s="1"/>
  <c r="G100" i="1"/>
  <c r="G158" i="1" s="1"/>
  <c r="F100" i="1"/>
  <c r="F158" i="1" s="1"/>
  <c r="E100" i="1"/>
  <c r="E158" i="1" s="1"/>
  <c r="U99" i="1"/>
  <c r="T99" i="1"/>
  <c r="S99" i="1"/>
  <c r="S157" i="1" s="1"/>
  <c r="R99" i="1"/>
  <c r="R157" i="1" s="1"/>
  <c r="Q99" i="1"/>
  <c r="Q157" i="1" s="1"/>
  <c r="P99" i="1"/>
  <c r="P157" i="1" s="1"/>
  <c r="O99" i="1"/>
  <c r="O157" i="1" s="1"/>
  <c r="N99" i="1"/>
  <c r="N157" i="1" s="1"/>
  <c r="M99" i="1"/>
  <c r="M157" i="1" s="1"/>
  <c r="L99" i="1"/>
  <c r="K99" i="1"/>
  <c r="K157" i="1" s="1"/>
  <c r="J99" i="1"/>
  <c r="J157" i="1" s="1"/>
  <c r="I99" i="1"/>
  <c r="I157" i="1" s="1"/>
  <c r="H99" i="1"/>
  <c r="H157" i="1" s="1"/>
  <c r="G99" i="1"/>
  <c r="G157" i="1" s="1"/>
  <c r="F99" i="1"/>
  <c r="F157" i="1" s="1"/>
  <c r="E99" i="1"/>
  <c r="E157" i="1" s="1"/>
  <c r="T98" i="1"/>
  <c r="S98" i="1"/>
  <c r="S156" i="1" s="1"/>
  <c r="R98" i="1"/>
  <c r="R156" i="1" s="1"/>
  <c r="Q98" i="1"/>
  <c r="P98" i="1"/>
  <c r="P156" i="1" s="1"/>
  <c r="O98" i="1"/>
  <c r="O156" i="1" s="1"/>
  <c r="N98" i="1"/>
  <c r="N156" i="1" s="1"/>
  <c r="M98" i="1"/>
  <c r="M156" i="1" s="1"/>
  <c r="L98" i="1"/>
  <c r="L156" i="1" s="1"/>
  <c r="K98" i="1"/>
  <c r="J98" i="1"/>
  <c r="J156" i="1" s="1"/>
  <c r="I98" i="1"/>
  <c r="I156" i="1" s="1"/>
  <c r="H98" i="1"/>
  <c r="H156" i="1" s="1"/>
  <c r="G98" i="1"/>
  <c r="G156" i="1" s="1"/>
  <c r="F98" i="1"/>
  <c r="F156" i="1" s="1"/>
  <c r="E98" i="1"/>
  <c r="E156" i="1" s="1"/>
  <c r="U97" i="1"/>
  <c r="U155" i="1" s="1"/>
  <c r="T97" i="1"/>
  <c r="S97" i="1"/>
  <c r="S155" i="1" s="1"/>
  <c r="R97" i="1"/>
  <c r="R155" i="1" s="1"/>
  <c r="Q97" i="1"/>
  <c r="Q155" i="1" s="1"/>
  <c r="P97" i="1"/>
  <c r="P155" i="1" s="1"/>
  <c r="O97" i="1"/>
  <c r="O155" i="1" s="1"/>
  <c r="N97" i="1"/>
  <c r="N155" i="1" s="1"/>
  <c r="M97" i="1"/>
  <c r="M155" i="1" s="1"/>
  <c r="L97" i="1"/>
  <c r="K97" i="1"/>
  <c r="K155" i="1" s="1"/>
  <c r="J97" i="1"/>
  <c r="J155" i="1" s="1"/>
  <c r="I97" i="1"/>
  <c r="I155" i="1" s="1"/>
  <c r="H97" i="1"/>
  <c r="H155" i="1" s="1"/>
  <c r="G97" i="1"/>
  <c r="G155" i="1" s="1"/>
  <c r="F97" i="1"/>
  <c r="F155" i="1" s="1"/>
  <c r="E97" i="1"/>
  <c r="E155" i="1" s="1"/>
  <c r="T96" i="1"/>
  <c r="S96" i="1"/>
  <c r="S154" i="1" s="1"/>
  <c r="R96" i="1"/>
  <c r="R154" i="1" s="1"/>
  <c r="Q96" i="1"/>
  <c r="Q154" i="1" s="1"/>
  <c r="P96" i="1"/>
  <c r="P154" i="1" s="1"/>
  <c r="O96" i="1"/>
  <c r="O154" i="1" s="1"/>
  <c r="N96" i="1"/>
  <c r="N154" i="1" s="1"/>
  <c r="M96" i="1"/>
  <c r="M154" i="1" s="1"/>
  <c r="L96" i="1"/>
  <c r="K96" i="1"/>
  <c r="K154" i="1" s="1"/>
  <c r="J96" i="1"/>
  <c r="J154" i="1" s="1"/>
  <c r="I96" i="1"/>
  <c r="I154" i="1" s="1"/>
  <c r="H96" i="1"/>
  <c r="H154" i="1" s="1"/>
  <c r="G96" i="1"/>
  <c r="G154" i="1" s="1"/>
  <c r="F96" i="1"/>
  <c r="F154" i="1" s="1"/>
  <c r="E96" i="1"/>
  <c r="E154" i="1" s="1"/>
  <c r="T95" i="1"/>
  <c r="S95" i="1"/>
  <c r="S153" i="1" s="1"/>
  <c r="R95" i="1"/>
  <c r="R153" i="1" s="1"/>
  <c r="Q95" i="1"/>
  <c r="Q153" i="1" s="1"/>
  <c r="P95" i="1"/>
  <c r="P153" i="1" s="1"/>
  <c r="O95" i="1"/>
  <c r="O153" i="1" s="1"/>
  <c r="N95" i="1"/>
  <c r="N153" i="1" s="1"/>
  <c r="M95" i="1"/>
  <c r="M153" i="1" s="1"/>
  <c r="L95" i="1"/>
  <c r="K95" i="1"/>
  <c r="K153" i="1" s="1"/>
  <c r="J95" i="1"/>
  <c r="J153" i="1" s="1"/>
  <c r="I95" i="1"/>
  <c r="I153" i="1" s="1"/>
  <c r="H95" i="1"/>
  <c r="H153" i="1" s="1"/>
  <c r="G95" i="1"/>
  <c r="G153" i="1" s="1"/>
  <c r="F95" i="1"/>
  <c r="F153" i="1" s="1"/>
  <c r="E95" i="1"/>
  <c r="E153" i="1" s="1"/>
  <c r="T94" i="1"/>
  <c r="S94" i="1"/>
  <c r="S152" i="1" s="1"/>
  <c r="R94" i="1"/>
  <c r="R152" i="1" s="1"/>
  <c r="Q94" i="1"/>
  <c r="Q152" i="1" s="1"/>
  <c r="P94" i="1"/>
  <c r="P152" i="1" s="1"/>
  <c r="O94" i="1"/>
  <c r="O152" i="1" s="1"/>
  <c r="N94" i="1"/>
  <c r="N152" i="1" s="1"/>
  <c r="M94" i="1"/>
  <c r="M152" i="1" s="1"/>
  <c r="L94" i="1"/>
  <c r="K94" i="1"/>
  <c r="K152" i="1" s="1"/>
  <c r="J94" i="1"/>
  <c r="J152" i="1" s="1"/>
  <c r="I94" i="1"/>
  <c r="I152" i="1" s="1"/>
  <c r="H94" i="1"/>
  <c r="H152" i="1" s="1"/>
  <c r="G94" i="1"/>
  <c r="G152" i="1" s="1"/>
  <c r="F94" i="1"/>
  <c r="F152" i="1" s="1"/>
  <c r="E94" i="1"/>
  <c r="E152" i="1" s="1"/>
  <c r="T93" i="1"/>
  <c r="S93" i="1"/>
  <c r="S151" i="1" s="1"/>
  <c r="R93" i="1"/>
  <c r="R151" i="1" s="1"/>
  <c r="Q93" i="1"/>
  <c r="Q151" i="1" s="1"/>
  <c r="P93" i="1"/>
  <c r="P151" i="1" s="1"/>
  <c r="O93" i="1"/>
  <c r="O151" i="1" s="1"/>
  <c r="N93" i="1"/>
  <c r="N151" i="1" s="1"/>
  <c r="M93" i="1"/>
  <c r="M151" i="1" s="1"/>
  <c r="L93" i="1"/>
  <c r="K93" i="1"/>
  <c r="K151" i="1" s="1"/>
  <c r="J93" i="1"/>
  <c r="J151" i="1" s="1"/>
  <c r="I93" i="1"/>
  <c r="I151" i="1" s="1"/>
  <c r="H93" i="1"/>
  <c r="H151" i="1" s="1"/>
  <c r="G93" i="1"/>
  <c r="G151" i="1" s="1"/>
  <c r="F93" i="1"/>
  <c r="F151" i="1" s="1"/>
  <c r="E93" i="1"/>
  <c r="E151" i="1" s="1"/>
  <c r="T92" i="1"/>
  <c r="S92" i="1"/>
  <c r="S150" i="1" s="1"/>
  <c r="R92" i="1"/>
  <c r="R150" i="1" s="1"/>
  <c r="Q92" i="1"/>
  <c r="Q150" i="1" s="1"/>
  <c r="P92" i="1"/>
  <c r="P150" i="1" s="1"/>
  <c r="O92" i="1"/>
  <c r="O150" i="1" s="1"/>
  <c r="N92" i="1"/>
  <c r="N150" i="1" s="1"/>
  <c r="M92" i="1"/>
  <c r="M150" i="1" s="1"/>
  <c r="L92" i="1"/>
  <c r="K92" i="1"/>
  <c r="K150" i="1" s="1"/>
  <c r="J92" i="1"/>
  <c r="J150" i="1" s="1"/>
  <c r="I92" i="1"/>
  <c r="I150" i="1" s="1"/>
  <c r="H92" i="1"/>
  <c r="H150" i="1" s="1"/>
  <c r="G92" i="1"/>
  <c r="G150" i="1" s="1"/>
  <c r="F92" i="1"/>
  <c r="F150" i="1" s="1"/>
  <c r="E92" i="1"/>
  <c r="E150" i="1" s="1"/>
  <c r="U91" i="1"/>
  <c r="T91" i="1"/>
  <c r="S91" i="1"/>
  <c r="S149" i="1" s="1"/>
  <c r="R91" i="1"/>
  <c r="R149" i="1" s="1"/>
  <c r="Q91" i="1"/>
  <c r="Q149" i="1" s="1"/>
  <c r="P91" i="1"/>
  <c r="O91" i="1"/>
  <c r="O149" i="1" s="1"/>
  <c r="N91" i="1"/>
  <c r="N149" i="1" s="1"/>
  <c r="M91" i="1"/>
  <c r="M149" i="1" s="1"/>
  <c r="L91" i="1"/>
  <c r="L149" i="1" s="1"/>
  <c r="K91" i="1"/>
  <c r="J91" i="1"/>
  <c r="J149" i="1" s="1"/>
  <c r="I91" i="1"/>
  <c r="I149" i="1" s="1"/>
  <c r="H91" i="1"/>
  <c r="H149" i="1" s="1"/>
  <c r="G91" i="1"/>
  <c r="G149" i="1" s="1"/>
  <c r="F91" i="1"/>
  <c r="F149" i="1" s="1"/>
  <c r="E91" i="1"/>
  <c r="E149" i="1" s="1"/>
  <c r="T90" i="1"/>
  <c r="T148" i="1" s="1"/>
  <c r="S90" i="1"/>
  <c r="R90" i="1"/>
  <c r="R148" i="1" s="1"/>
  <c r="Q90" i="1"/>
  <c r="Q148" i="1" s="1"/>
  <c r="P90" i="1"/>
  <c r="P148" i="1" s="1"/>
  <c r="O90" i="1"/>
  <c r="O148" i="1" s="1"/>
  <c r="N90" i="1"/>
  <c r="N148" i="1" s="1"/>
  <c r="M90" i="1"/>
  <c r="M148" i="1" s="1"/>
  <c r="L90" i="1"/>
  <c r="L148" i="1" s="1"/>
  <c r="K90" i="1"/>
  <c r="J90" i="1"/>
  <c r="J148" i="1" s="1"/>
  <c r="I90" i="1"/>
  <c r="I148" i="1" s="1"/>
  <c r="H90" i="1"/>
  <c r="H148" i="1" s="1"/>
  <c r="G90" i="1"/>
  <c r="G148" i="1" s="1"/>
  <c r="F90" i="1"/>
  <c r="F148" i="1" s="1"/>
  <c r="E90" i="1"/>
  <c r="E148" i="1" s="1"/>
  <c r="U89" i="1"/>
  <c r="T89" i="1"/>
  <c r="S89" i="1"/>
  <c r="S147" i="1" s="1"/>
  <c r="R89" i="1"/>
  <c r="R147" i="1" s="1"/>
  <c r="Q89" i="1"/>
  <c r="Q147" i="1" s="1"/>
  <c r="P89" i="1"/>
  <c r="P147" i="1" s="1"/>
  <c r="O89" i="1"/>
  <c r="O147" i="1" s="1"/>
  <c r="N89" i="1"/>
  <c r="N147" i="1" s="1"/>
  <c r="M89" i="1"/>
  <c r="M147" i="1" s="1"/>
  <c r="L89" i="1"/>
  <c r="K89" i="1"/>
  <c r="K147" i="1" s="1"/>
  <c r="J89" i="1"/>
  <c r="J147" i="1" s="1"/>
  <c r="I89" i="1"/>
  <c r="I147" i="1" s="1"/>
  <c r="H89" i="1"/>
  <c r="H147" i="1" s="1"/>
  <c r="G89" i="1"/>
  <c r="G147" i="1" s="1"/>
  <c r="F89" i="1"/>
  <c r="F147" i="1" s="1"/>
  <c r="E89" i="1"/>
  <c r="E147" i="1" s="1"/>
  <c r="T88" i="1"/>
  <c r="S88" i="1"/>
  <c r="S146" i="1" s="1"/>
  <c r="R88" i="1"/>
  <c r="R146" i="1" s="1"/>
  <c r="Q88" i="1"/>
  <c r="Q146" i="1" s="1"/>
  <c r="P88" i="1"/>
  <c r="P146" i="1" s="1"/>
  <c r="O88" i="1"/>
  <c r="O146" i="1" s="1"/>
  <c r="N88" i="1"/>
  <c r="N146" i="1" s="1"/>
  <c r="M88" i="1"/>
  <c r="M146" i="1" s="1"/>
  <c r="L88" i="1"/>
  <c r="K88" i="1"/>
  <c r="K146" i="1" s="1"/>
  <c r="J88" i="1"/>
  <c r="J146" i="1" s="1"/>
  <c r="I88" i="1"/>
  <c r="I146" i="1" s="1"/>
  <c r="H88" i="1"/>
  <c r="H146" i="1" s="1"/>
  <c r="G88" i="1"/>
  <c r="G146" i="1" s="1"/>
  <c r="F88" i="1"/>
  <c r="F146" i="1" s="1"/>
  <c r="E88" i="1"/>
  <c r="E146" i="1" s="1"/>
  <c r="T87" i="1"/>
  <c r="S87" i="1"/>
  <c r="S145" i="1" s="1"/>
  <c r="R87" i="1"/>
  <c r="R145" i="1" s="1"/>
  <c r="Q87" i="1"/>
  <c r="Q145" i="1" s="1"/>
  <c r="P87" i="1"/>
  <c r="P145" i="1" s="1"/>
  <c r="O87" i="1"/>
  <c r="O145" i="1" s="1"/>
  <c r="N87" i="1"/>
  <c r="N145" i="1" s="1"/>
  <c r="M87" i="1"/>
  <c r="M145" i="1" s="1"/>
  <c r="L87" i="1"/>
  <c r="K87" i="1"/>
  <c r="K145" i="1" s="1"/>
  <c r="J87" i="1"/>
  <c r="J145" i="1" s="1"/>
  <c r="I87" i="1"/>
  <c r="I145" i="1" s="1"/>
  <c r="H87" i="1"/>
  <c r="H145" i="1" s="1"/>
  <c r="G87" i="1"/>
  <c r="G145" i="1" s="1"/>
  <c r="F87" i="1"/>
  <c r="F145" i="1" s="1"/>
  <c r="E87" i="1"/>
  <c r="E145" i="1" s="1"/>
  <c r="T86" i="1"/>
  <c r="S86" i="1"/>
  <c r="S144" i="1" s="1"/>
  <c r="R86" i="1"/>
  <c r="R144" i="1" s="1"/>
  <c r="Q86" i="1"/>
  <c r="Q144" i="1" s="1"/>
  <c r="P86" i="1"/>
  <c r="P144" i="1" s="1"/>
  <c r="O86" i="1"/>
  <c r="O144" i="1" s="1"/>
  <c r="N86" i="1"/>
  <c r="N144" i="1" s="1"/>
  <c r="M86" i="1"/>
  <c r="M144" i="1" s="1"/>
  <c r="L86" i="1"/>
  <c r="K86" i="1"/>
  <c r="K144" i="1" s="1"/>
  <c r="J86" i="1"/>
  <c r="J144" i="1" s="1"/>
  <c r="I86" i="1"/>
  <c r="I144" i="1" s="1"/>
  <c r="H86" i="1"/>
  <c r="H144" i="1" s="1"/>
  <c r="G86" i="1"/>
  <c r="G144" i="1" s="1"/>
  <c r="F86" i="1"/>
  <c r="F144" i="1" s="1"/>
  <c r="E86" i="1"/>
  <c r="E144" i="1" s="1"/>
  <c r="T85" i="1"/>
  <c r="S85" i="1"/>
  <c r="S143" i="1" s="1"/>
  <c r="R85" i="1"/>
  <c r="R143" i="1" s="1"/>
  <c r="Q85" i="1"/>
  <c r="Q143" i="1" s="1"/>
  <c r="P85" i="1"/>
  <c r="P143" i="1" s="1"/>
  <c r="O85" i="1"/>
  <c r="O143" i="1" s="1"/>
  <c r="N85" i="1"/>
  <c r="N143" i="1" s="1"/>
  <c r="M85" i="1"/>
  <c r="M143" i="1" s="1"/>
  <c r="L85" i="1"/>
  <c r="K85" i="1"/>
  <c r="K143" i="1" s="1"/>
  <c r="J85" i="1"/>
  <c r="J143" i="1" s="1"/>
  <c r="I85" i="1"/>
  <c r="I143" i="1" s="1"/>
  <c r="H85" i="1"/>
  <c r="H143" i="1" s="1"/>
  <c r="G85" i="1"/>
  <c r="G143" i="1" s="1"/>
  <c r="F85" i="1"/>
  <c r="F143" i="1" s="1"/>
  <c r="E85" i="1"/>
  <c r="E143" i="1" s="1"/>
  <c r="T84" i="1"/>
  <c r="S84" i="1"/>
  <c r="S142" i="1" s="1"/>
  <c r="R84" i="1"/>
  <c r="R142" i="1" s="1"/>
  <c r="Q84" i="1"/>
  <c r="Q142" i="1" s="1"/>
  <c r="P84" i="1"/>
  <c r="P142" i="1" s="1"/>
  <c r="O84" i="1"/>
  <c r="O142" i="1" s="1"/>
  <c r="N84" i="1"/>
  <c r="N142" i="1" s="1"/>
  <c r="M84" i="1"/>
  <c r="M142" i="1" s="1"/>
  <c r="L84" i="1"/>
  <c r="K84" i="1"/>
  <c r="K142" i="1" s="1"/>
  <c r="J84" i="1"/>
  <c r="J142" i="1" s="1"/>
  <c r="I84" i="1"/>
  <c r="I142" i="1" s="1"/>
  <c r="H84" i="1"/>
  <c r="H142" i="1" s="1"/>
  <c r="G84" i="1"/>
  <c r="G142" i="1" s="1"/>
  <c r="F84" i="1"/>
  <c r="F142" i="1" s="1"/>
  <c r="E84" i="1"/>
  <c r="E142" i="1" s="1"/>
  <c r="U83" i="1"/>
  <c r="T83" i="1"/>
  <c r="T141" i="1" s="1"/>
  <c r="S83" i="1"/>
  <c r="S141" i="1" s="1"/>
  <c r="R83" i="1"/>
  <c r="R141" i="1" s="1"/>
  <c r="Q83" i="1"/>
  <c r="Q141" i="1" s="1"/>
  <c r="P83" i="1"/>
  <c r="P141" i="1" s="1"/>
  <c r="O83" i="1"/>
  <c r="O141" i="1" s="1"/>
  <c r="N83" i="1"/>
  <c r="N141" i="1" s="1"/>
  <c r="M83" i="1"/>
  <c r="M141" i="1" s="1"/>
  <c r="L83" i="1"/>
  <c r="L141" i="1" s="1"/>
  <c r="K83" i="1"/>
  <c r="K141" i="1" s="1"/>
  <c r="J83" i="1"/>
  <c r="J141" i="1" s="1"/>
  <c r="I83" i="1"/>
  <c r="I141" i="1" s="1"/>
  <c r="H83" i="1"/>
  <c r="H141" i="1" s="1"/>
  <c r="G83" i="1"/>
  <c r="G141" i="1" s="1"/>
  <c r="F83" i="1"/>
  <c r="F141" i="1" s="1"/>
  <c r="E83" i="1"/>
  <c r="E141" i="1" s="1"/>
  <c r="T82" i="1"/>
  <c r="T140" i="1" s="1"/>
  <c r="S82" i="1"/>
  <c r="S140" i="1" s="1"/>
  <c r="R82" i="1"/>
  <c r="R140" i="1" s="1"/>
  <c r="Q82" i="1"/>
  <c r="Q140" i="1" s="1"/>
  <c r="P82" i="1"/>
  <c r="P140" i="1" s="1"/>
  <c r="O82" i="1"/>
  <c r="O140" i="1" s="1"/>
  <c r="N82" i="1"/>
  <c r="N140" i="1" s="1"/>
  <c r="M82" i="1"/>
  <c r="M140" i="1" s="1"/>
  <c r="L82" i="1"/>
  <c r="L140" i="1" s="1"/>
  <c r="K82" i="1"/>
  <c r="K140" i="1" s="1"/>
  <c r="J82" i="1"/>
  <c r="J140" i="1" s="1"/>
  <c r="I82" i="1"/>
  <c r="I140" i="1" s="1"/>
  <c r="H82" i="1"/>
  <c r="H140" i="1" s="1"/>
  <c r="G82" i="1"/>
  <c r="G140" i="1" s="1"/>
  <c r="F82" i="1"/>
  <c r="F140" i="1" s="1"/>
  <c r="E82" i="1"/>
  <c r="E140" i="1" s="1"/>
  <c r="U81" i="1"/>
  <c r="U139" i="1" s="1"/>
  <c r="T81" i="1"/>
  <c r="T139" i="1" s="1"/>
  <c r="S81" i="1"/>
  <c r="S139" i="1" s="1"/>
  <c r="R81" i="1"/>
  <c r="R139" i="1" s="1"/>
  <c r="Q81" i="1"/>
  <c r="Q139" i="1" s="1"/>
  <c r="P81" i="1"/>
  <c r="P139" i="1" s="1"/>
  <c r="O81" i="1"/>
  <c r="O139" i="1" s="1"/>
  <c r="N81" i="1"/>
  <c r="N139" i="1" s="1"/>
  <c r="M81" i="1"/>
  <c r="M139" i="1" s="1"/>
  <c r="L81" i="1"/>
  <c r="L139" i="1" s="1"/>
  <c r="K81" i="1"/>
  <c r="K139" i="1" s="1"/>
  <c r="J81" i="1"/>
  <c r="J139" i="1" s="1"/>
  <c r="I81" i="1"/>
  <c r="I139" i="1" s="1"/>
  <c r="H81" i="1"/>
  <c r="H139" i="1" s="1"/>
  <c r="G81" i="1"/>
  <c r="G139" i="1" s="1"/>
  <c r="F81" i="1"/>
  <c r="F139" i="1" s="1"/>
  <c r="E81" i="1"/>
  <c r="E139" i="1" s="1"/>
  <c r="T80" i="1"/>
  <c r="T138" i="1" s="1"/>
  <c r="S80" i="1"/>
  <c r="S138" i="1" s="1"/>
  <c r="R80" i="1"/>
  <c r="R138" i="1" s="1"/>
  <c r="Q80" i="1"/>
  <c r="Q138" i="1" s="1"/>
  <c r="P80" i="1"/>
  <c r="P138" i="1" s="1"/>
  <c r="O80" i="1"/>
  <c r="O138" i="1" s="1"/>
  <c r="N80" i="1"/>
  <c r="N138" i="1" s="1"/>
  <c r="M80" i="1"/>
  <c r="M138" i="1" s="1"/>
  <c r="L80" i="1"/>
  <c r="L138" i="1" s="1"/>
  <c r="K80" i="1"/>
  <c r="K138" i="1" s="1"/>
  <c r="J80" i="1"/>
  <c r="J138" i="1" s="1"/>
  <c r="I80" i="1"/>
  <c r="I138" i="1" s="1"/>
  <c r="H80" i="1"/>
  <c r="H138" i="1" s="1"/>
  <c r="G80" i="1"/>
  <c r="G138" i="1" s="1"/>
  <c r="F80" i="1"/>
  <c r="F138" i="1" s="1"/>
  <c r="E80" i="1"/>
  <c r="E138" i="1" s="1"/>
  <c r="T79" i="1"/>
  <c r="T137" i="1" s="1"/>
  <c r="S79" i="1"/>
  <c r="S137" i="1" s="1"/>
  <c r="R79" i="1"/>
  <c r="R137" i="1" s="1"/>
  <c r="Q79" i="1"/>
  <c r="Q137" i="1" s="1"/>
  <c r="P79" i="1"/>
  <c r="P137" i="1" s="1"/>
  <c r="O79" i="1"/>
  <c r="O137" i="1" s="1"/>
  <c r="N79" i="1"/>
  <c r="N137" i="1" s="1"/>
  <c r="M79" i="1"/>
  <c r="M137" i="1" s="1"/>
  <c r="L79" i="1"/>
  <c r="L137" i="1" s="1"/>
  <c r="K79" i="1"/>
  <c r="K137" i="1" s="1"/>
  <c r="J79" i="1"/>
  <c r="J137" i="1" s="1"/>
  <c r="I79" i="1"/>
  <c r="I137" i="1" s="1"/>
  <c r="H79" i="1"/>
  <c r="H137" i="1" s="1"/>
  <c r="G79" i="1"/>
  <c r="G137" i="1" s="1"/>
  <c r="F79" i="1"/>
  <c r="F137" i="1" s="1"/>
  <c r="E79" i="1"/>
  <c r="E137" i="1" s="1"/>
  <c r="T78" i="1"/>
  <c r="T136" i="1" s="1"/>
  <c r="S78" i="1"/>
  <c r="S136" i="1" s="1"/>
  <c r="R78" i="1"/>
  <c r="R136" i="1" s="1"/>
  <c r="Q78" i="1"/>
  <c r="Q136" i="1" s="1"/>
  <c r="P78" i="1"/>
  <c r="P136" i="1" s="1"/>
  <c r="O78" i="1"/>
  <c r="O136" i="1" s="1"/>
  <c r="N78" i="1"/>
  <c r="N136" i="1" s="1"/>
  <c r="M78" i="1"/>
  <c r="M136" i="1" s="1"/>
  <c r="L78" i="1"/>
  <c r="L136" i="1" s="1"/>
  <c r="K78" i="1"/>
  <c r="K136" i="1" s="1"/>
  <c r="J78" i="1"/>
  <c r="J136" i="1" s="1"/>
  <c r="I78" i="1"/>
  <c r="I136" i="1" s="1"/>
  <c r="H78" i="1"/>
  <c r="H136" i="1" s="1"/>
  <c r="G78" i="1"/>
  <c r="G136" i="1" s="1"/>
  <c r="F78" i="1"/>
  <c r="F136" i="1" s="1"/>
  <c r="E78" i="1"/>
  <c r="E136" i="1" s="1"/>
  <c r="T77" i="1"/>
  <c r="T135" i="1" s="1"/>
  <c r="S77" i="1"/>
  <c r="S135" i="1" s="1"/>
  <c r="R77" i="1"/>
  <c r="R135" i="1" s="1"/>
  <c r="Q77" i="1"/>
  <c r="Q135" i="1" s="1"/>
  <c r="P77" i="1"/>
  <c r="P135" i="1" s="1"/>
  <c r="O77" i="1"/>
  <c r="O135" i="1" s="1"/>
  <c r="N77" i="1"/>
  <c r="N135" i="1" s="1"/>
  <c r="M77" i="1"/>
  <c r="M135" i="1" s="1"/>
  <c r="L77" i="1"/>
  <c r="L135" i="1" s="1"/>
  <c r="K77" i="1"/>
  <c r="K135" i="1" s="1"/>
  <c r="J77" i="1"/>
  <c r="J135" i="1" s="1"/>
  <c r="I77" i="1"/>
  <c r="I135" i="1" s="1"/>
  <c r="H77" i="1"/>
  <c r="H135" i="1" s="1"/>
  <c r="G77" i="1"/>
  <c r="G135" i="1" s="1"/>
  <c r="F77" i="1"/>
  <c r="F135" i="1" s="1"/>
  <c r="E77" i="1"/>
  <c r="E135" i="1" s="1"/>
  <c r="T76" i="1"/>
  <c r="T134" i="1" s="1"/>
  <c r="S76" i="1"/>
  <c r="S134" i="1" s="1"/>
  <c r="R76" i="1"/>
  <c r="R134" i="1" s="1"/>
  <c r="Q76" i="1"/>
  <c r="Q134" i="1" s="1"/>
  <c r="P76" i="1"/>
  <c r="P134" i="1" s="1"/>
  <c r="O76" i="1"/>
  <c r="O134" i="1" s="1"/>
  <c r="N76" i="1"/>
  <c r="N134" i="1" s="1"/>
  <c r="M76" i="1"/>
  <c r="M134" i="1" s="1"/>
  <c r="L76" i="1"/>
  <c r="L134" i="1" s="1"/>
  <c r="K76" i="1"/>
  <c r="K134" i="1" s="1"/>
  <c r="J76" i="1"/>
  <c r="J134" i="1" s="1"/>
  <c r="I76" i="1"/>
  <c r="I134" i="1" s="1"/>
  <c r="H76" i="1"/>
  <c r="H134" i="1" s="1"/>
  <c r="G76" i="1"/>
  <c r="G134" i="1" s="1"/>
  <c r="F76" i="1"/>
  <c r="F134" i="1" s="1"/>
  <c r="E76" i="1"/>
  <c r="E134" i="1" s="1"/>
  <c r="U75" i="1"/>
  <c r="T75" i="1"/>
  <c r="T133" i="1" s="1"/>
  <c r="S75" i="1"/>
  <c r="S133" i="1" s="1"/>
  <c r="R75" i="1"/>
  <c r="R133" i="1" s="1"/>
  <c r="Q75" i="1"/>
  <c r="Q133" i="1" s="1"/>
  <c r="P75" i="1"/>
  <c r="P133" i="1" s="1"/>
  <c r="O75" i="1"/>
  <c r="O133" i="1" s="1"/>
  <c r="N75" i="1"/>
  <c r="N133" i="1" s="1"/>
  <c r="M75" i="1"/>
  <c r="L75" i="1"/>
  <c r="L133" i="1" s="1"/>
  <c r="K75" i="1"/>
  <c r="K133" i="1" s="1"/>
  <c r="J75" i="1"/>
  <c r="J133" i="1" s="1"/>
  <c r="I75" i="1"/>
  <c r="I133" i="1" s="1"/>
  <c r="H75" i="1"/>
  <c r="H133" i="1" s="1"/>
  <c r="G75" i="1"/>
  <c r="G133" i="1" s="1"/>
  <c r="F75" i="1"/>
  <c r="F133" i="1" s="1"/>
  <c r="E75" i="1"/>
  <c r="T74" i="1"/>
  <c r="T132" i="1" s="1"/>
  <c r="S74" i="1"/>
  <c r="S132" i="1" s="1"/>
  <c r="R74" i="1"/>
  <c r="R132" i="1" s="1"/>
  <c r="Q74" i="1"/>
  <c r="Q132" i="1" s="1"/>
  <c r="P74" i="1"/>
  <c r="P132" i="1" s="1"/>
  <c r="O74" i="1"/>
  <c r="O132" i="1" s="1"/>
  <c r="N74" i="1"/>
  <c r="N132" i="1" s="1"/>
  <c r="M74" i="1"/>
  <c r="L74" i="1"/>
  <c r="L132" i="1" s="1"/>
  <c r="K74" i="1"/>
  <c r="K132" i="1" s="1"/>
  <c r="J74" i="1"/>
  <c r="J132" i="1" s="1"/>
  <c r="I74" i="1"/>
  <c r="I132" i="1" s="1"/>
  <c r="H74" i="1"/>
  <c r="H132" i="1" s="1"/>
  <c r="G74" i="1"/>
  <c r="G132" i="1" s="1"/>
  <c r="F74" i="1"/>
  <c r="F132" i="1" s="1"/>
  <c r="E74" i="1"/>
  <c r="T73" i="1"/>
  <c r="T131" i="1" s="1"/>
  <c r="S73" i="1"/>
  <c r="S131" i="1" s="1"/>
  <c r="R73" i="1"/>
  <c r="R131" i="1" s="1"/>
  <c r="Q73" i="1"/>
  <c r="Q131" i="1" s="1"/>
  <c r="P73" i="1"/>
  <c r="P131" i="1" s="1"/>
  <c r="O73" i="1"/>
  <c r="O131" i="1" s="1"/>
  <c r="N73" i="1"/>
  <c r="N131" i="1" s="1"/>
  <c r="M73" i="1"/>
  <c r="L73" i="1"/>
  <c r="L131" i="1" s="1"/>
  <c r="K73" i="1"/>
  <c r="K131" i="1" s="1"/>
  <c r="J73" i="1"/>
  <c r="J131" i="1" s="1"/>
  <c r="I73" i="1"/>
  <c r="I131" i="1" s="1"/>
  <c r="H73" i="1"/>
  <c r="H131" i="1" s="1"/>
  <c r="G73" i="1"/>
  <c r="G131" i="1" s="1"/>
  <c r="F73" i="1"/>
  <c r="F131" i="1" s="1"/>
  <c r="E73" i="1"/>
  <c r="T72" i="1"/>
  <c r="T130" i="1" s="1"/>
  <c r="S72" i="1"/>
  <c r="S130" i="1" s="1"/>
  <c r="R72" i="1"/>
  <c r="R130" i="1" s="1"/>
  <c r="Q72" i="1"/>
  <c r="Q130" i="1" s="1"/>
  <c r="P72" i="1"/>
  <c r="P130" i="1" s="1"/>
  <c r="O72" i="1"/>
  <c r="O130" i="1" s="1"/>
  <c r="N72" i="1"/>
  <c r="N130" i="1" s="1"/>
  <c r="M72" i="1"/>
  <c r="L72" i="1"/>
  <c r="L130" i="1" s="1"/>
  <c r="K72" i="1"/>
  <c r="K130" i="1" s="1"/>
  <c r="J72" i="1"/>
  <c r="J130" i="1" s="1"/>
  <c r="I72" i="1"/>
  <c r="I130" i="1" s="1"/>
  <c r="H72" i="1"/>
  <c r="H130" i="1" s="1"/>
  <c r="G72" i="1"/>
  <c r="G130" i="1" s="1"/>
  <c r="F72" i="1"/>
  <c r="F130" i="1" s="1"/>
  <c r="E72" i="1"/>
  <c r="T71" i="1"/>
  <c r="T129" i="1" s="1"/>
  <c r="S71" i="1"/>
  <c r="S129" i="1" s="1"/>
  <c r="R71" i="1"/>
  <c r="R129" i="1" s="1"/>
  <c r="Q71" i="1"/>
  <c r="Q129" i="1" s="1"/>
  <c r="P71" i="1"/>
  <c r="P129" i="1" s="1"/>
  <c r="O71" i="1"/>
  <c r="O129" i="1" s="1"/>
  <c r="N71" i="1"/>
  <c r="N129" i="1" s="1"/>
  <c r="M71" i="1"/>
  <c r="L71" i="1"/>
  <c r="L129" i="1" s="1"/>
  <c r="K71" i="1"/>
  <c r="K129" i="1" s="1"/>
  <c r="J71" i="1"/>
  <c r="J129" i="1" s="1"/>
  <c r="I71" i="1"/>
  <c r="I129" i="1" s="1"/>
  <c r="H71" i="1"/>
  <c r="H129" i="1" s="1"/>
  <c r="G71" i="1"/>
  <c r="G129" i="1" s="1"/>
  <c r="F71" i="1"/>
  <c r="F129" i="1" s="1"/>
  <c r="E71" i="1"/>
  <c r="T70" i="1"/>
  <c r="T128" i="1" s="1"/>
  <c r="S70" i="1"/>
  <c r="S128" i="1" s="1"/>
  <c r="R70" i="1"/>
  <c r="R128" i="1" s="1"/>
  <c r="Q70" i="1"/>
  <c r="Q128" i="1" s="1"/>
  <c r="P70" i="1"/>
  <c r="P128" i="1" s="1"/>
  <c r="O70" i="1"/>
  <c r="O128" i="1" s="1"/>
  <c r="N70" i="1"/>
  <c r="N128" i="1" s="1"/>
  <c r="M70" i="1"/>
  <c r="L70" i="1"/>
  <c r="L128" i="1" s="1"/>
  <c r="K70" i="1"/>
  <c r="K128" i="1" s="1"/>
  <c r="J70" i="1"/>
  <c r="J128" i="1" s="1"/>
  <c r="I70" i="1"/>
  <c r="I128" i="1" s="1"/>
  <c r="H70" i="1"/>
  <c r="H128" i="1" s="1"/>
  <c r="G70" i="1"/>
  <c r="G128" i="1" s="1"/>
  <c r="F70" i="1"/>
  <c r="F128" i="1" s="1"/>
  <c r="E70" i="1"/>
  <c r="T69" i="1"/>
  <c r="T127" i="1" s="1"/>
  <c r="S69" i="1"/>
  <c r="S127" i="1" s="1"/>
  <c r="R69" i="1"/>
  <c r="R127" i="1" s="1"/>
  <c r="Q69" i="1"/>
  <c r="Q127" i="1" s="1"/>
  <c r="P69" i="1"/>
  <c r="P127" i="1" s="1"/>
  <c r="O69" i="1"/>
  <c r="O127" i="1" s="1"/>
  <c r="N69" i="1"/>
  <c r="N127" i="1" s="1"/>
  <c r="M69" i="1"/>
  <c r="L69" i="1"/>
  <c r="L127" i="1" s="1"/>
  <c r="K69" i="1"/>
  <c r="K127" i="1" s="1"/>
  <c r="J69" i="1"/>
  <c r="J127" i="1" s="1"/>
  <c r="I69" i="1"/>
  <c r="I127" i="1" s="1"/>
  <c r="H69" i="1"/>
  <c r="H127" i="1" s="1"/>
  <c r="G69" i="1"/>
  <c r="G127" i="1" s="1"/>
  <c r="F69" i="1"/>
  <c r="F127" i="1" s="1"/>
  <c r="E69" i="1"/>
  <c r="AW47" i="1"/>
  <c r="AW46" i="1"/>
  <c r="AW45" i="1"/>
  <c r="AW44" i="1"/>
  <c r="AW43" i="1"/>
  <c r="AW42" i="1"/>
  <c r="AW41" i="1"/>
  <c r="AW40" i="1"/>
  <c r="AW39" i="1"/>
  <c r="AW38" i="1"/>
  <c r="AW37" i="1"/>
  <c r="AW36" i="1"/>
  <c r="AW35" i="1"/>
  <c r="AW34" i="1"/>
  <c r="AW33" i="1"/>
  <c r="AW32" i="1"/>
  <c r="AZ52" i="1"/>
  <c r="AZ49" i="1"/>
  <c r="AZ48" i="1"/>
  <c r="AZ47" i="1"/>
  <c r="AZ46" i="1"/>
  <c r="AZ45" i="1"/>
  <c r="AZ44" i="1"/>
  <c r="AZ43" i="1"/>
  <c r="AZ42" i="1"/>
  <c r="AZ41" i="1"/>
  <c r="AZ40" i="1"/>
  <c r="AZ39" i="1"/>
  <c r="AZ38" i="1"/>
  <c r="AZ37" i="1"/>
  <c r="AZ36" i="1"/>
  <c r="AZ35" i="1"/>
  <c r="AZ34" i="1"/>
  <c r="AZ33" i="1"/>
  <c r="AZ32" i="1"/>
  <c r="D52" i="1"/>
  <c r="D53" i="1"/>
  <c r="D51" i="1"/>
  <c r="D50" i="1"/>
  <c r="D48" i="1"/>
  <c r="D45" i="1"/>
  <c r="AT32" i="1"/>
  <c r="AQ32" i="1"/>
  <c r="AN32" i="1"/>
  <c r="AQ90" i="1"/>
  <c r="U101" i="1"/>
  <c r="AQ101" i="1"/>
  <c r="U76" i="1"/>
  <c r="U77" i="1"/>
  <c r="U79" i="1"/>
  <c r="U78" i="1"/>
  <c r="U80" i="1"/>
  <c r="U82" i="1"/>
  <c r="U84" i="1"/>
  <c r="U85" i="1"/>
  <c r="U86" i="1"/>
  <c r="U87" i="1"/>
  <c r="U88" i="1"/>
  <c r="U90" i="1"/>
  <c r="U148" i="1" s="1"/>
  <c r="U92" i="1"/>
  <c r="U93" i="1"/>
  <c r="U94" i="1"/>
  <c r="U95" i="1"/>
  <c r="U96" i="1"/>
  <c r="U98" i="1"/>
  <c r="U100" i="1"/>
  <c r="U102" i="1"/>
  <c r="U103" i="1"/>
  <c r="U104" i="1"/>
  <c r="U106" i="1"/>
  <c r="U108" i="1"/>
  <c r="U109" i="1"/>
  <c r="U110" i="1"/>
  <c r="U111" i="1"/>
  <c r="U112" i="1"/>
  <c r="U114" i="1"/>
  <c r="U117" i="1"/>
  <c r="U116" i="1"/>
  <c r="U118" i="1"/>
  <c r="AQ75" i="1"/>
  <c r="AQ76" i="1"/>
  <c r="AQ77" i="1"/>
  <c r="AQ79" i="1"/>
  <c r="AQ78" i="1"/>
  <c r="AQ80" i="1"/>
  <c r="AQ82" i="1"/>
  <c r="AQ83" i="1"/>
  <c r="AQ84" i="1"/>
  <c r="AQ85" i="1"/>
  <c r="AQ86" i="1"/>
  <c r="AQ87" i="1"/>
  <c r="AQ88" i="1"/>
  <c r="AQ91" i="1"/>
  <c r="AQ92" i="1"/>
  <c r="AQ93" i="1"/>
  <c r="AQ94" i="1"/>
  <c r="AQ95" i="1"/>
  <c r="AQ96" i="1"/>
  <c r="AQ98" i="1"/>
  <c r="AQ99" i="1"/>
  <c r="AQ100" i="1"/>
  <c r="AQ102" i="1"/>
  <c r="AQ103" i="1"/>
  <c r="AQ104" i="1"/>
  <c r="AQ106" i="1"/>
  <c r="AQ107" i="1"/>
  <c r="AQ108" i="1"/>
  <c r="AQ109" i="1"/>
  <c r="AQ110" i="1"/>
  <c r="AQ111" i="1"/>
  <c r="AQ112" i="1"/>
  <c r="AQ114" i="1"/>
  <c r="AQ117" i="1"/>
  <c r="AQ115" i="1"/>
  <c r="AQ116" i="1"/>
  <c r="AQ118" i="1"/>
  <c r="U147" i="1" l="1"/>
  <c r="U163" i="1"/>
  <c r="U176" i="1"/>
  <c r="U168" i="1"/>
  <c r="U160" i="1"/>
  <c r="U151" i="1"/>
  <c r="U143" i="1"/>
  <c r="U135" i="1"/>
  <c r="T171" i="1"/>
  <c r="K172" i="1"/>
  <c r="S172" i="1"/>
  <c r="K173" i="1"/>
  <c r="S173" i="1"/>
  <c r="L142" i="1"/>
  <c r="T142" i="1"/>
  <c r="L143" i="1"/>
  <c r="T143" i="1"/>
  <c r="L144" i="1"/>
  <c r="T144" i="1"/>
  <c r="L145" i="1"/>
  <c r="T145" i="1"/>
  <c r="L146" i="1"/>
  <c r="T146" i="1"/>
  <c r="L147" i="1"/>
  <c r="T147" i="1"/>
  <c r="K148" i="1"/>
  <c r="S148" i="1"/>
  <c r="K149" i="1"/>
  <c r="T149" i="1"/>
  <c r="L150" i="1"/>
  <c r="T150" i="1"/>
  <c r="L151" i="1"/>
  <c r="T151" i="1"/>
  <c r="L152" i="1"/>
  <c r="T152" i="1"/>
  <c r="L153" i="1"/>
  <c r="T153" i="1"/>
  <c r="L154" i="1"/>
  <c r="T154" i="1"/>
  <c r="L155" i="1"/>
  <c r="T155" i="1"/>
  <c r="K156" i="1"/>
  <c r="T156" i="1"/>
  <c r="L157" i="1"/>
  <c r="T157" i="1"/>
  <c r="L158" i="1"/>
  <c r="T158" i="1"/>
  <c r="L159" i="1"/>
  <c r="T159" i="1"/>
  <c r="L160" i="1"/>
  <c r="T160" i="1"/>
  <c r="L161" i="1"/>
  <c r="T161" i="1"/>
  <c r="L162" i="1"/>
  <c r="T162" i="1"/>
  <c r="L163" i="1"/>
  <c r="T163" i="1"/>
  <c r="K164" i="1"/>
  <c r="S164" i="1"/>
  <c r="K165" i="1"/>
  <c r="S165" i="1"/>
  <c r="K166" i="1"/>
  <c r="S166" i="1"/>
  <c r="K167" i="1"/>
  <c r="S167" i="1"/>
  <c r="K168" i="1"/>
  <c r="S168" i="1"/>
  <c r="K169" i="1"/>
  <c r="S169" i="1"/>
  <c r="K170" i="1"/>
  <c r="S170" i="1"/>
  <c r="K171" i="1"/>
  <c r="S171" i="1"/>
  <c r="J172" i="1"/>
  <c r="R172" i="1"/>
  <c r="J173" i="1"/>
  <c r="R173" i="1"/>
  <c r="U174" i="1"/>
  <c r="E127" i="1"/>
  <c r="M127" i="1"/>
  <c r="E128" i="1"/>
  <c r="M128" i="1"/>
  <c r="E129" i="1"/>
  <c r="M129" i="1"/>
  <c r="E130" i="1"/>
  <c r="M130" i="1"/>
  <c r="E131" i="1"/>
  <c r="M131" i="1"/>
  <c r="E132" i="1"/>
  <c r="M132" i="1"/>
  <c r="E133" i="1"/>
  <c r="M133" i="1"/>
  <c r="J174" i="1"/>
  <c r="R174" i="1"/>
  <c r="J175" i="1"/>
  <c r="R175" i="1"/>
  <c r="J176" i="1"/>
  <c r="R176" i="1"/>
  <c r="U157" i="1"/>
  <c r="U167" i="1"/>
  <c r="U158" i="1"/>
  <c r="U150" i="1"/>
  <c r="U142" i="1"/>
  <c r="U134" i="1"/>
  <c r="U172" i="1"/>
  <c r="U154" i="1"/>
  <c r="U146" i="1"/>
  <c r="U138" i="1"/>
  <c r="U169" i="1"/>
  <c r="U161" i="1"/>
  <c r="U152" i="1"/>
  <c r="U144" i="1"/>
  <c r="U137" i="1"/>
  <c r="U166" i="1"/>
  <c r="U133" i="1"/>
  <c r="U165" i="1"/>
  <c r="U156" i="1"/>
  <c r="U159" i="1"/>
  <c r="U141" i="1"/>
  <c r="U173" i="1"/>
  <c r="U175" i="1"/>
  <c r="U140" i="1"/>
  <c r="U164" i="1"/>
  <c r="U170" i="1"/>
  <c r="U162" i="1"/>
  <c r="U153" i="1"/>
  <c r="U145" i="1"/>
  <c r="U136" i="1"/>
  <c r="U149" i="1"/>
  <c r="BC39" i="1"/>
  <c r="BC44" i="1"/>
  <c r="BC35" i="1"/>
  <c r="BC34" i="1"/>
  <c r="BC42" i="1"/>
  <c r="BC36" i="1"/>
  <c r="BC43" i="1"/>
  <c r="BC40" i="1"/>
  <c r="BC47" i="1"/>
  <c r="BC49" i="1"/>
  <c r="BC38" i="1"/>
  <c r="BC41" i="1"/>
  <c r="BC37" i="1"/>
  <c r="BC46" i="1"/>
  <c r="BC32" i="1"/>
  <c r="BC53" i="1"/>
  <c r="BC51" i="1"/>
  <c r="BC50" i="1"/>
  <c r="BC48" i="1"/>
  <c r="BC45" i="1"/>
  <c r="BC33" i="1"/>
  <c r="BC28" i="1"/>
  <c r="BC24" i="1"/>
  <c r="BC20" i="1"/>
  <c r="BC14" i="1"/>
  <c r="BC15" i="1" l="1"/>
  <c r="BC16" i="1"/>
  <c r="BC12" i="1"/>
  <c r="BC23" i="1"/>
  <c r="BC13" i="1"/>
  <c r="BC10" i="1"/>
  <c r="BC21" i="1"/>
  <c r="BC29" i="1"/>
  <c r="BC19" i="1"/>
  <c r="BC52" i="1"/>
  <c r="BC17" i="1"/>
  <c r="BC11" i="1"/>
  <c r="BC18" i="1"/>
  <c r="BC22" i="1"/>
  <c r="BC26" i="1"/>
  <c r="BC30" i="1"/>
  <c r="BC27" i="1"/>
  <c r="BC31" i="1"/>
  <c r="BC25" i="1"/>
  <c r="AW31" i="1"/>
  <c r="AW30" i="1"/>
  <c r="AW29" i="1"/>
  <c r="AW28" i="1"/>
  <c r="AW27" i="1"/>
  <c r="AW26" i="1"/>
  <c r="AW25" i="1"/>
  <c r="AW24" i="1"/>
  <c r="AW23" i="1"/>
  <c r="AW22" i="1"/>
  <c r="AW21" i="1"/>
  <c r="AW20" i="1"/>
  <c r="AW19" i="1"/>
  <c r="AW18" i="1"/>
  <c r="AW17" i="1"/>
  <c r="AW16" i="1"/>
  <c r="AW15" i="1"/>
  <c r="AW14" i="1"/>
  <c r="AW13" i="1"/>
  <c r="AW12" i="1"/>
  <c r="AW11" i="1"/>
  <c r="AW10" i="1"/>
  <c r="AW9" i="1"/>
  <c r="AW8" i="1"/>
  <c r="AW7" i="1"/>
  <c r="AW6" i="1"/>
  <c r="AW5" i="1"/>
  <c r="AW4" i="1"/>
  <c r="AW3" i="1"/>
  <c r="AP68" i="1"/>
  <c r="AT42" i="1"/>
  <c r="AT41" i="1"/>
  <c r="AT39" i="1"/>
  <c r="AP33" i="1"/>
  <c r="AM98" i="1" s="1"/>
  <c r="Q156" i="1" s="1"/>
  <c r="AZ28" i="1"/>
  <c r="AZ20" i="1"/>
  <c r="AZ12" i="1"/>
  <c r="AZ31" i="1"/>
  <c r="AZ30" i="1"/>
  <c r="AZ25" i="1"/>
  <c r="AZ24" i="1"/>
  <c r="AZ23" i="1"/>
  <c r="AZ22" i="1"/>
  <c r="AZ17" i="1"/>
  <c r="AZ16" i="1"/>
  <c r="AZ15" i="1"/>
  <c r="AZ14" i="1"/>
  <c r="AZ9" i="1"/>
  <c r="AZ8" i="1"/>
  <c r="AZ7" i="1"/>
  <c r="AZ6" i="1"/>
  <c r="D49" i="1"/>
  <c r="D47" i="1"/>
  <c r="D46" i="1"/>
  <c r="D44" i="1"/>
  <c r="D43" i="1"/>
  <c r="D42" i="1"/>
  <c r="D41" i="1"/>
  <c r="D40" i="1"/>
  <c r="D39" i="1"/>
  <c r="D38" i="1"/>
  <c r="D37" i="1"/>
  <c r="D36" i="1"/>
  <c r="D35" i="1"/>
  <c r="D34" i="1"/>
  <c r="D33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U68" i="1"/>
  <c r="U69" i="1"/>
  <c r="U127" i="1" s="1"/>
  <c r="U70" i="1"/>
  <c r="U128" i="1" s="1"/>
  <c r="U71" i="1"/>
  <c r="U72" i="1"/>
  <c r="U130" i="1" s="1"/>
  <c r="U73" i="1"/>
  <c r="U131" i="1" s="1"/>
  <c r="U74" i="1"/>
  <c r="AQ68" i="1"/>
  <c r="AQ69" i="1"/>
  <c r="AQ70" i="1"/>
  <c r="AQ71" i="1"/>
  <c r="AQ72" i="1"/>
  <c r="AQ73" i="1"/>
  <c r="AQ74" i="1"/>
  <c r="U129" i="1" l="1"/>
  <c r="U132" i="1"/>
  <c r="U126" i="1"/>
  <c r="BC8" i="1"/>
  <c r="BC4" i="1"/>
  <c r="BC5" i="1"/>
  <c r="BC7" i="1"/>
  <c r="BC6" i="1"/>
  <c r="BC9" i="1"/>
  <c r="BC3" i="1"/>
  <c r="AQ33" i="1"/>
  <c r="AZ11" i="1"/>
  <c r="AZ19" i="1"/>
  <c r="AZ27" i="1"/>
  <c r="AZ5" i="1"/>
  <c r="AZ13" i="1"/>
  <c r="AZ21" i="1"/>
  <c r="AZ29" i="1"/>
  <c r="AZ10" i="1"/>
  <c r="AZ18" i="1"/>
  <c r="AZ26" i="1"/>
  <c r="AN33" i="1"/>
  <c r="AT33" i="1"/>
  <c r="T68" i="1"/>
  <c r="T126" i="1" s="1"/>
  <c r="AZ3" i="1" l="1"/>
  <c r="AZ4" i="1"/>
  <c r="AN68" i="1"/>
  <c r="R68" i="1"/>
  <c r="AQ38" i="1"/>
  <c r="AT3" i="1"/>
  <c r="S68" i="1"/>
  <c r="AO68" i="1"/>
  <c r="S126" i="1" l="1"/>
  <c r="AT38" i="1"/>
  <c r="AT44" i="1"/>
  <c r="AT43" i="1"/>
  <c r="AT40" i="1"/>
  <c r="AQ37" i="1" l="1"/>
  <c r="AQ26" i="1"/>
  <c r="AM26" i="1"/>
  <c r="AL91" i="1" s="1"/>
  <c r="P149" i="1" s="1"/>
  <c r="AQ13" i="1"/>
  <c r="AQ14" i="1"/>
  <c r="AT37" i="1" l="1"/>
  <c r="AT27" i="1"/>
  <c r="AT29" i="1"/>
  <c r="AT26" i="1"/>
  <c r="AT34" i="1"/>
  <c r="AT31" i="1"/>
  <c r="AT35" i="1"/>
  <c r="AT30" i="1"/>
  <c r="AT14" i="1"/>
  <c r="AT28" i="1"/>
  <c r="AT36" i="1"/>
  <c r="AN31" i="1"/>
  <c r="AN30" i="1"/>
  <c r="AN29" i="1"/>
  <c r="AN28" i="1"/>
  <c r="AN27" i="1"/>
  <c r="AN25" i="1"/>
  <c r="AN24" i="1"/>
  <c r="AN23" i="1"/>
  <c r="AN22" i="1"/>
  <c r="AN21" i="1"/>
  <c r="AN20" i="1"/>
  <c r="AN19" i="1"/>
  <c r="AN18" i="1"/>
  <c r="AN17" i="1"/>
  <c r="AN16" i="1"/>
  <c r="AN15" i="1"/>
  <c r="AN13" i="1"/>
  <c r="AN12" i="1"/>
  <c r="AN11" i="1"/>
  <c r="AN10" i="1"/>
  <c r="AN9" i="1"/>
  <c r="AN8" i="1"/>
  <c r="AN7" i="1"/>
  <c r="AN6" i="1"/>
  <c r="AN5" i="1"/>
  <c r="AN4" i="1"/>
  <c r="AN3" i="1"/>
  <c r="AN35" i="1"/>
  <c r="AN34" i="1"/>
  <c r="Q68" i="1" l="1"/>
  <c r="AM68" i="1"/>
  <c r="AQ5" i="1"/>
  <c r="AQ7" i="1"/>
  <c r="AQ9" i="1"/>
  <c r="AQ11" i="1"/>
  <c r="AQ16" i="1"/>
  <c r="AQ18" i="1"/>
  <c r="AQ20" i="1"/>
  <c r="AQ22" i="1"/>
  <c r="AQ24" i="1"/>
  <c r="AQ27" i="1"/>
  <c r="AQ29" i="1"/>
  <c r="AQ31" i="1"/>
  <c r="AQ36" i="1"/>
  <c r="AQ3" i="1"/>
  <c r="AQ35" i="1"/>
  <c r="AQ30" i="1"/>
  <c r="AQ28" i="1"/>
  <c r="AQ25" i="1"/>
  <c r="AQ23" i="1"/>
  <c r="AQ21" i="1"/>
  <c r="AQ19" i="1"/>
  <c r="AQ17" i="1"/>
  <c r="AQ15" i="1"/>
  <c r="AQ12" i="1"/>
  <c r="AQ10" i="1"/>
  <c r="AQ8" i="1"/>
  <c r="AQ6" i="1"/>
  <c r="AQ4" i="1"/>
  <c r="AK68" i="1"/>
  <c r="AJ68" i="1"/>
  <c r="AI68" i="1"/>
  <c r="AH68" i="1"/>
  <c r="AG68" i="1"/>
  <c r="AF68" i="1"/>
  <c r="AE68" i="1"/>
  <c r="AD68" i="1"/>
  <c r="AC68" i="1"/>
  <c r="AB68" i="1"/>
  <c r="AA68" i="1"/>
  <c r="P68" i="1"/>
  <c r="O68" i="1"/>
  <c r="N68" i="1"/>
  <c r="M68" i="1"/>
  <c r="L68" i="1"/>
  <c r="K68" i="1"/>
  <c r="J68" i="1"/>
  <c r="I68" i="1"/>
  <c r="H68" i="1"/>
  <c r="G68" i="1"/>
  <c r="F68" i="1"/>
  <c r="E68" i="1"/>
  <c r="AL68" i="1"/>
  <c r="J126" i="1" l="1"/>
  <c r="K126" i="1"/>
  <c r="I126" i="1"/>
  <c r="L126" i="1"/>
  <c r="E126" i="1"/>
  <c r="F126" i="1"/>
  <c r="R126" i="1"/>
  <c r="M126" i="1"/>
  <c r="P126" i="1"/>
  <c r="Q126" i="1"/>
  <c r="AQ34" i="1"/>
  <c r="AT8" i="1"/>
  <c r="AT15" i="1"/>
  <c r="AT21" i="1"/>
  <c r="AT7" i="1"/>
  <c r="AT13" i="1"/>
  <c r="AT20" i="1"/>
  <c r="AT23" i="1"/>
  <c r="AT11" i="1"/>
  <c r="AT6" i="1"/>
  <c r="AT19" i="1"/>
  <c r="AT25" i="1"/>
  <c r="AT10" i="1"/>
  <c r="AT17" i="1"/>
  <c r="AT18" i="1"/>
  <c r="AT9" i="1"/>
  <c r="AT16" i="1"/>
  <c r="AT22" i="1"/>
  <c r="AT12" i="1"/>
  <c r="AT5" i="1"/>
  <c r="AT24" i="1"/>
  <c r="H126" i="1"/>
  <c r="N126" i="1"/>
  <c r="G126" i="1"/>
  <c r="O126" i="1"/>
  <c r="AT4" i="1"/>
</calcChain>
</file>

<file path=xl/sharedStrings.xml><?xml version="1.0" encoding="utf-8"?>
<sst xmlns="http://schemas.openxmlformats.org/spreadsheetml/2006/main" count="811" uniqueCount="286">
  <si>
    <t>Ultimo 2006</t>
  </si>
  <si>
    <t>Ultimo 2007</t>
  </si>
  <si>
    <t>Ultimo 2008</t>
  </si>
  <si>
    <t>Ultimo 2009</t>
  </si>
  <si>
    <t>Ultimo 2010</t>
  </si>
  <si>
    <t>Ultimo 2011</t>
  </si>
  <si>
    <t>Ultimo 2012</t>
  </si>
  <si>
    <t>Ultimo 2013</t>
  </si>
  <si>
    <t>Ultimo 2014</t>
  </si>
  <si>
    <t>Ultimo 2015</t>
  </si>
  <si>
    <t>Ultimo 2016</t>
  </si>
  <si>
    <t>Schadenummer</t>
  </si>
  <si>
    <t>Cumulatief Betaald</t>
  </si>
  <si>
    <t>Openstaande dossiervoorziening</t>
  </si>
  <si>
    <t>Schadelast</t>
  </si>
  <si>
    <t>Status</t>
  </si>
  <si>
    <t>Schadejaar</t>
  </si>
  <si>
    <t>Paid</t>
  </si>
  <si>
    <t>Incurred</t>
  </si>
  <si>
    <t>claim #</t>
  </si>
  <si>
    <t>loss year</t>
  </si>
  <si>
    <t>status</t>
  </si>
  <si>
    <t>year end positions</t>
  </si>
  <si>
    <t>Reserve</t>
  </si>
  <si>
    <t>Per type</t>
  </si>
  <si>
    <t>Schadenr</t>
  </si>
  <si>
    <t>Kantoorcode</t>
  </si>
  <si>
    <t>Schade Subnr</t>
  </si>
  <si>
    <t>Schadesoort</t>
  </si>
  <si>
    <t>Branche</t>
  </si>
  <si>
    <t>Collectiviteit</t>
  </si>
  <si>
    <t>Relatienr</t>
  </si>
  <si>
    <t>Polisnr</t>
  </si>
  <si>
    <t>Totale Schadelast</t>
  </si>
  <si>
    <t>Reserve WA</t>
  </si>
  <si>
    <t>Reserve Casco</t>
  </si>
  <si>
    <t>Reserve Kosten</t>
  </si>
  <si>
    <t>Betaald WA</t>
  </si>
  <si>
    <t>Betaald Casco</t>
  </si>
  <si>
    <t>Betaald Kosten</t>
  </si>
  <si>
    <t>Verhaald WA</t>
  </si>
  <si>
    <t>Verhaald Casco</t>
  </si>
  <si>
    <t>Verhaald Kosten</t>
  </si>
  <si>
    <t>Afgehandeld</t>
  </si>
  <si>
    <t>Afhandel Dtm</t>
  </si>
  <si>
    <t>Letselschade</t>
  </si>
  <si>
    <t>Behandelaar</t>
  </si>
  <si>
    <t>Aanmelddatum</t>
  </si>
  <si>
    <t>Schadedatum</t>
  </si>
  <si>
    <t>Tekenjaar</t>
  </si>
  <si>
    <t>Maatschappij</t>
  </si>
  <si>
    <t>Maatschappij Soort</t>
  </si>
  <si>
    <t>Schadenr Mij</t>
  </si>
  <si>
    <t>Kenmerk Verz</t>
  </si>
  <si>
    <t>Schadelocatie</t>
  </si>
  <si>
    <t>Kenteken</t>
  </si>
  <si>
    <t>J</t>
  </si>
  <si>
    <t>2008B101</t>
  </si>
  <si>
    <t>BHJG27</t>
  </si>
  <si>
    <t>N</t>
  </si>
  <si>
    <t>2016B127</t>
  </si>
  <si>
    <t>Beethovenstraat / Stadionweg</t>
  </si>
  <si>
    <t>48BDP8</t>
  </si>
  <si>
    <t>LP13059280</t>
  </si>
  <si>
    <t>Maarseveensepoort (Maarssen)</t>
  </si>
  <si>
    <t>12XSJ4</t>
  </si>
  <si>
    <t>2013B595</t>
  </si>
  <si>
    <t>Prins Hendrikkade</t>
  </si>
  <si>
    <t>BZHX44</t>
  </si>
  <si>
    <t>BPRX90</t>
  </si>
  <si>
    <t>Henegouwenstraat</t>
  </si>
  <si>
    <t>5VFS55</t>
  </si>
  <si>
    <t>2015B505</t>
  </si>
  <si>
    <t>Haarlemmerplein</t>
  </si>
  <si>
    <t>BXVZ20</t>
  </si>
  <si>
    <t>2006B272</t>
  </si>
  <si>
    <t>VP04JR</t>
  </si>
  <si>
    <t>2010B737</t>
  </si>
  <si>
    <t>Johan Huizingalaan</t>
  </si>
  <si>
    <t>BLDH61</t>
  </si>
  <si>
    <t>1AG.1.14.055215</t>
  </si>
  <si>
    <t>Waterlooplein</t>
  </si>
  <si>
    <t>VF277R</t>
  </si>
  <si>
    <t>LP13094832</t>
  </si>
  <si>
    <t>Cornelis Troostplein</t>
  </si>
  <si>
    <t>BXJB41</t>
  </si>
  <si>
    <t>Museumplein</t>
  </si>
  <si>
    <t>1VFK74</t>
  </si>
  <si>
    <t>2012B213</t>
  </si>
  <si>
    <t>BXDJ70</t>
  </si>
  <si>
    <t>NIET BEKEND</t>
  </si>
  <si>
    <t>BLLJ35</t>
  </si>
  <si>
    <t>2016B666</t>
  </si>
  <si>
    <t>Transformatorweg</t>
  </si>
  <si>
    <t>BXVR97</t>
  </si>
  <si>
    <t>2011B123</t>
  </si>
  <si>
    <t>Meeuwenlaan</t>
  </si>
  <si>
    <t>BTLJ48</t>
  </si>
  <si>
    <t>niet bekend</t>
  </si>
  <si>
    <t>87RDGK</t>
  </si>
  <si>
    <t>Damrak</t>
  </si>
  <si>
    <t>BTXS31</t>
  </si>
  <si>
    <t>2012B116</t>
  </si>
  <si>
    <t>Burgemeester Ro‰llstraat</t>
  </si>
  <si>
    <t>BNNF51</t>
  </si>
  <si>
    <t>Rokin</t>
  </si>
  <si>
    <t>BVJV18</t>
  </si>
  <si>
    <t>2013B951</t>
  </si>
  <si>
    <t>BJDT53</t>
  </si>
  <si>
    <t>Johan van Hasseltweg</t>
  </si>
  <si>
    <t>BLZV22</t>
  </si>
  <si>
    <t>Leeuwenveldseweg</t>
  </si>
  <si>
    <t>F218LN</t>
  </si>
  <si>
    <t>SAD11109/Z11-39469</t>
  </si>
  <si>
    <t>Coentunnelweg</t>
  </si>
  <si>
    <t>BRZG77</t>
  </si>
  <si>
    <t>LP09002859</t>
  </si>
  <si>
    <t>38GFZ3</t>
  </si>
  <si>
    <t>BRHX21</t>
  </si>
  <si>
    <t>LP17034045</t>
  </si>
  <si>
    <t>Czaar Peterstraat</t>
  </si>
  <si>
    <t>BVNG85</t>
  </si>
  <si>
    <t>stand 20 juli 2017</t>
  </si>
  <si>
    <t>LP17012741</t>
  </si>
  <si>
    <t>Kinkerstraat</t>
  </si>
  <si>
    <t>92BSDG</t>
  </si>
  <si>
    <t>2018B368</t>
  </si>
  <si>
    <t>Molukkenstraat</t>
  </si>
  <si>
    <t>BZNL57</t>
  </si>
  <si>
    <t>2011B565</t>
  </si>
  <si>
    <t>Schiphol Boulevard</t>
  </si>
  <si>
    <t>BLDH76</t>
  </si>
  <si>
    <t>2015B313</t>
  </si>
  <si>
    <t>Mosplein</t>
  </si>
  <si>
    <t>BTLJ60</t>
  </si>
  <si>
    <t>Victorieplein</t>
  </si>
  <si>
    <t>SDZ454</t>
  </si>
  <si>
    <t>2018B766</t>
  </si>
  <si>
    <t>BXVZ19</t>
  </si>
  <si>
    <t>2018B890</t>
  </si>
  <si>
    <t>BTNH80</t>
  </si>
  <si>
    <t>3VGF07</t>
  </si>
  <si>
    <t>38BKR4</t>
  </si>
  <si>
    <t>Totaal Betaald</t>
  </si>
  <si>
    <t>Stadhouderskade</t>
  </si>
  <si>
    <t>BXVT63</t>
  </si>
  <si>
    <t>2015B1007</t>
  </si>
  <si>
    <t>Burg. Eliasstraat</t>
  </si>
  <si>
    <t>00BHN5</t>
  </si>
  <si>
    <t>2017B1023</t>
  </si>
  <si>
    <t>YTD 2020 (31-03)</t>
  </si>
  <si>
    <t>YTD 2019 (30-06)</t>
  </si>
  <si>
    <t>YTD 2018 (23-07)</t>
  </si>
  <si>
    <t>De Munt</t>
  </si>
  <si>
    <t>DB4188</t>
  </si>
  <si>
    <t>30ZGD2</t>
  </si>
  <si>
    <t>2018B743</t>
  </si>
  <si>
    <t>BTLJ47</t>
  </si>
  <si>
    <t>2018B853</t>
  </si>
  <si>
    <t>BXVT56</t>
  </si>
  <si>
    <t>43BHL1</t>
  </si>
  <si>
    <t>BZRX63</t>
  </si>
  <si>
    <t>A01707</t>
  </si>
  <si>
    <t>Totaal Reseve</t>
  </si>
  <si>
    <t>YTD 2021 (26-05)</t>
  </si>
  <si>
    <t>YTD 2022 (02-06)</t>
  </si>
  <si>
    <t>ZAKELIJKE VERZEKERINGEN</t>
  </si>
  <si>
    <t>Verz.rijdt tegen voetg/fietser aan</t>
  </si>
  <si>
    <t>Autobus</t>
  </si>
  <si>
    <t>GVB Busbedrijf</t>
  </si>
  <si>
    <t>Verz. verandert van richting</t>
  </si>
  <si>
    <t>Personenauto</t>
  </si>
  <si>
    <t>Verz.verleent TP geen voorrang</t>
  </si>
  <si>
    <t>W001467</t>
  </si>
  <si>
    <t>Ongekentekend voertuig</t>
  </si>
  <si>
    <t>Alp SD Centrum Materiaalbeheer</t>
  </si>
  <si>
    <t>Wagenpark overig</t>
  </si>
  <si>
    <t>Bestelauto</t>
  </si>
  <si>
    <t>Alp SD Noord</t>
  </si>
  <si>
    <t>Gevallen passagier(s)</t>
  </si>
  <si>
    <t>Alp Stadstoezicht</t>
  </si>
  <si>
    <t>Alp SD Zuideramstel</t>
  </si>
  <si>
    <t>0054145</t>
  </si>
  <si>
    <t>Werk Verkeersongeval</t>
  </si>
  <si>
    <t>Vrachtauto</t>
  </si>
  <si>
    <t>0059527</t>
  </si>
  <si>
    <t>GVB Bus</t>
  </si>
  <si>
    <t>Verz. opent portier</t>
  </si>
  <si>
    <t>Verzekerde rijdt achterop TP</t>
  </si>
  <si>
    <t>Verz. rijdt achteruit tegen TP</t>
  </si>
  <si>
    <t>GGD Amsterdam afd. MGGZ</t>
  </si>
  <si>
    <t>W020100</t>
  </si>
  <si>
    <t>Brandweer Amsterdam Amstelland</t>
  </si>
  <si>
    <t>Bromfiets kenteken</t>
  </si>
  <si>
    <t>W020625</t>
  </si>
  <si>
    <t>TP tegen voertuig klant overig</t>
  </si>
  <si>
    <t>0029073</t>
  </si>
  <si>
    <t>LeasePlan Waternet</t>
  </si>
  <si>
    <t>0078640</t>
  </si>
  <si>
    <t>Verzekerde rijdt tegen obstakel</t>
  </si>
  <si>
    <t>0023479</t>
  </si>
  <si>
    <t>GVB TTS</t>
  </si>
  <si>
    <t>0077205</t>
  </si>
  <si>
    <t>0063726</t>
  </si>
  <si>
    <t>0023487</t>
  </si>
  <si>
    <t>Alp Nieuw-West Groen en OR</t>
  </si>
  <si>
    <t>0087978</t>
  </si>
  <si>
    <t>Alp West Wagenpark</t>
  </si>
  <si>
    <t>Noodstop</t>
  </si>
  <si>
    <t>0074788</t>
  </si>
  <si>
    <t>0034712</t>
  </si>
  <si>
    <t>0040009</t>
  </si>
  <si>
    <t>0087328</t>
  </si>
  <si>
    <t>Alp Zuid</t>
  </si>
  <si>
    <t>Alp Electr. voertuig 50 korting</t>
  </si>
  <si>
    <t>0103531</t>
  </si>
  <si>
    <t>0097932</t>
  </si>
  <si>
    <t>0089291</t>
  </si>
  <si>
    <t>Passagier tussen deur</t>
  </si>
  <si>
    <t>0014961</t>
  </si>
  <si>
    <t>0106213</t>
  </si>
  <si>
    <t>Bromfiets Wagenpark</t>
  </si>
  <si>
    <t>0104472</t>
  </si>
  <si>
    <t>0081061</t>
  </si>
  <si>
    <t>0075063</t>
  </si>
  <si>
    <t>0093720</t>
  </si>
  <si>
    <t>0093688</t>
  </si>
  <si>
    <t>0106707</t>
  </si>
  <si>
    <t>0087354</t>
  </si>
  <si>
    <t>GVB Bus vast tarief</t>
  </si>
  <si>
    <t>0093715</t>
  </si>
  <si>
    <t>0107350</t>
  </si>
  <si>
    <t>Verzekerde verliest lading</t>
  </si>
  <si>
    <t>0085039</t>
  </si>
  <si>
    <t>0053433</t>
  </si>
  <si>
    <t>0081234</t>
  </si>
  <si>
    <t>0074787</t>
  </si>
  <si>
    <t>fb Bestuurscommissie Zuid</t>
  </si>
  <si>
    <t>0109560</t>
  </si>
  <si>
    <t>0098911</t>
  </si>
  <si>
    <t>LP Facilitair bureau</t>
  </si>
  <si>
    <t>0108319</t>
  </si>
  <si>
    <t>0093725</t>
  </si>
  <si>
    <t>0093685</t>
  </si>
  <si>
    <t>0075057</t>
  </si>
  <si>
    <t>fb Bestuurscommissie Nieuw-West</t>
  </si>
  <si>
    <t>0108765</t>
  </si>
  <si>
    <t>W000000-1722</t>
  </si>
  <si>
    <t>fb Stadswerken</t>
  </si>
  <si>
    <t>0108062</t>
  </si>
  <si>
    <t>fb Afval &amp; grondstoffen</t>
  </si>
  <si>
    <t>0109852</t>
  </si>
  <si>
    <t>GVB Personenauto vast tarief</t>
  </si>
  <si>
    <t>0109428</t>
  </si>
  <si>
    <t>0110206</t>
  </si>
  <si>
    <t>0111794</t>
  </si>
  <si>
    <t>0108310</t>
  </si>
  <si>
    <t>Alp DWI</t>
  </si>
  <si>
    <t>0108461</t>
  </si>
  <si>
    <t>0109973</t>
  </si>
  <si>
    <t>AAC</t>
  </si>
  <si>
    <t>Verzekeringsbedrijf Groot Amsterdam</t>
  </si>
  <si>
    <t>Poolverdeling</t>
  </si>
  <si>
    <t>VIX</t>
  </si>
  <si>
    <t>MOS</t>
  </si>
  <si>
    <t>CNA</t>
  </si>
  <si>
    <t>RAA</t>
  </si>
  <si>
    <t>RBR</t>
  </si>
  <si>
    <t>INA</t>
  </si>
  <si>
    <t>Daniel Goedkoopstraat</t>
  </si>
  <si>
    <t>GP471J</t>
  </si>
  <si>
    <t>ABSANVA</t>
  </si>
  <si>
    <t>MSL</t>
  </si>
  <si>
    <t>VANGNET</t>
  </si>
  <si>
    <t>V354XJ</t>
  </si>
  <si>
    <t>PD250F</t>
  </si>
  <si>
    <t>V723JG</t>
  </si>
  <si>
    <t>34BLH5</t>
  </si>
  <si>
    <t>0108255</t>
  </si>
  <si>
    <t>open</t>
  </si>
  <si>
    <t>closed</t>
  </si>
  <si>
    <t>2022(06)</t>
  </si>
  <si>
    <t>2022(08)</t>
  </si>
  <si>
    <t>YTD 2022 (26-08)</t>
  </si>
  <si>
    <t>2022(6)</t>
  </si>
  <si>
    <t>2022(8)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</si>
</sst>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FFFFFF"/>
      <name val="Tahoma"/>
    </font>
    <font>
      <sz val="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4682B4"/>
        <bgColor rgb="FF4682B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2" borderId="0" xfId="0" applyFont="1" applyFill="1" applyAlignment="1">
      <alignment textRotation="90" wrapText="1"/>
    </xf>
    <xf numFmtId="3" fontId="1" fillId="2" borderId="2" xfId="0" applyNumberFormat="1" applyFont="1" applyFill="1" applyBorder="1" applyAlignment="1">
      <alignment textRotation="90" wrapText="1"/>
    </xf>
    <xf numFmtId="3" fontId="1" fillId="2" borderId="0" xfId="0" applyNumberFormat="1" applyFont="1" applyFill="1" applyBorder="1" applyAlignment="1">
      <alignment textRotation="90" wrapText="1"/>
    </xf>
    <xf numFmtId="3" fontId="1" fillId="2" borderId="3" xfId="0" applyNumberFormat="1" applyFont="1" applyFill="1" applyBorder="1" applyAlignment="1">
      <alignment textRotation="90" wrapText="1"/>
    </xf>
    <xf numFmtId="0" fontId="1" fillId="0" borderId="0" xfId="0" applyFont="1" applyAlignment="1">
      <alignment wrapText="1"/>
    </xf>
    <xf numFmtId="0" fontId="1" fillId="0" borderId="4" xfId="0" applyFont="1" applyBorder="1"/>
    <xf numFmtId="3" fontId="1" fillId="0" borderId="2" xfId="0" applyNumberFormat="1" applyFont="1" applyBorder="1"/>
    <xf numFmtId="3" fontId="1" fillId="0" borderId="0" xfId="0" applyNumberFormat="1" applyFont="1" applyBorder="1"/>
    <xf numFmtId="3" fontId="1" fillId="0" borderId="3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1" fillId="0" borderId="0" xfId="0" applyNumberFormat="1" applyFont="1"/>
    <xf numFmtId="0" fontId="1" fillId="0" borderId="8" xfId="0" applyFont="1" applyBorder="1"/>
    <xf numFmtId="0" fontId="1" fillId="0" borderId="2" xfId="0" applyFont="1" applyBorder="1"/>
    <xf numFmtId="0" fontId="2" fillId="0" borderId="0" xfId="0" applyFont="1"/>
    <xf numFmtId="3" fontId="2" fillId="0" borderId="0" xfId="0" applyNumberFormat="1" applyFont="1"/>
    <xf numFmtId="0" fontId="2" fillId="0" borderId="9" xfId="0" applyFont="1" applyBorder="1"/>
    <xf numFmtId="0" fontId="2" fillId="0" borderId="10" xfId="0" applyFont="1" applyBorder="1"/>
    <xf numFmtId="0" fontId="1" fillId="0" borderId="4" xfId="0" applyFont="1" applyFill="1" applyBorder="1"/>
    <xf numFmtId="0" fontId="1" fillId="0" borderId="2" xfId="0" applyFont="1" applyFill="1" applyBorder="1"/>
    <xf numFmtId="0" fontId="1" fillId="0" borderId="0" xfId="0" applyFont="1" applyBorder="1"/>
    <xf numFmtId="0" fontId="2" fillId="0" borderId="6" xfId="0" applyNumberFormat="1" applyFont="1" applyBorder="1"/>
    <xf numFmtId="0" fontId="2" fillId="0" borderId="6" xfId="0" applyFont="1" applyBorder="1"/>
    <xf numFmtId="3" fontId="1" fillId="0" borderId="2" xfId="0" applyNumberFormat="1" applyFont="1" applyFill="1" applyBorder="1"/>
    <xf numFmtId="3" fontId="1" fillId="0" borderId="0" xfId="0" applyNumberFormat="1" applyFont="1" applyFill="1" applyBorder="1"/>
    <xf numFmtId="3" fontId="1" fillId="0" borderId="3" xfId="0" applyNumberFormat="1" applyFont="1" applyFill="1" applyBorder="1"/>
    <xf numFmtId="3" fontId="1" fillId="2" borderId="5" xfId="0" applyNumberFormat="1" applyFont="1" applyFill="1" applyBorder="1" applyAlignment="1">
      <alignment textRotation="90" wrapText="1"/>
    </xf>
    <xf numFmtId="3" fontId="1" fillId="2" borderId="6" xfId="0" applyNumberFormat="1" applyFont="1" applyFill="1" applyBorder="1" applyAlignment="1">
      <alignment textRotation="90" wrapText="1"/>
    </xf>
    <xf numFmtId="3" fontId="1" fillId="2" borderId="7" xfId="0" applyNumberFormat="1" applyFont="1" applyFill="1" applyBorder="1" applyAlignment="1">
      <alignment textRotation="90" wrapText="1"/>
    </xf>
    <xf numFmtId="3" fontId="1" fillId="0" borderId="11" xfId="0" applyNumberFormat="1" applyFont="1" applyBorder="1"/>
    <xf numFmtId="3" fontId="1" fillId="0" borderId="12" xfId="0" applyNumberFormat="1" applyFont="1" applyBorder="1"/>
    <xf numFmtId="3" fontId="1" fillId="0" borderId="13" xfId="0" applyNumberFormat="1" applyFont="1" applyBorder="1"/>
    <xf numFmtId="0" fontId="1" fillId="0" borderId="0" xfId="0" applyFont="1" applyFill="1"/>
    <xf numFmtId="3" fontId="1" fillId="0" borderId="0" xfId="0" applyNumberFormat="1" applyFont="1" applyFill="1"/>
    <xf numFmtId="0" fontId="1" fillId="0" borderId="15" xfId="0" applyFont="1" applyFill="1" applyBorder="1"/>
    <xf numFmtId="0" fontId="4" fillId="4" borderId="16" xfId="1" applyNumberFormat="1" applyFont="1" applyFill="1" applyBorder="1" applyAlignment="1">
      <alignment vertical="top" wrapText="1" readingOrder="1"/>
    </xf>
    <xf numFmtId="0" fontId="4" fillId="4" borderId="16" xfId="1" applyNumberFormat="1" applyFont="1" applyFill="1" applyBorder="1" applyAlignment="1">
      <alignment horizontal="center" vertical="top" wrapText="1" readingOrder="1"/>
    </xf>
    <xf numFmtId="0" fontId="5" fillId="0" borderId="16" xfId="1" applyNumberFormat="1" applyFont="1" applyFill="1" applyBorder="1" applyAlignment="1">
      <alignment vertical="top" wrapText="1" readingOrder="1"/>
    </xf>
    <xf numFmtId="164" fontId="5" fillId="0" borderId="16" xfId="1" applyNumberFormat="1" applyFont="1" applyFill="1" applyBorder="1" applyAlignment="1">
      <alignment vertical="top" wrapText="1" readingOrder="1"/>
    </xf>
    <xf numFmtId="165" fontId="5" fillId="0" borderId="16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4" borderId="17" xfId="1" applyNumberFormat="1" applyFont="1" applyFill="1" applyBorder="1" applyAlignment="1">
      <alignment vertical="top" wrapText="1" readingOrder="1"/>
    </xf>
    <xf numFmtId="1" fontId="1" fillId="0" borderId="6" xfId="0" applyNumberFormat="1" applyFont="1" applyBorder="1"/>
    <xf numFmtId="1" fontId="1" fillId="0" borderId="7" xfId="0" applyNumberFormat="1" applyFont="1" applyBorder="1"/>
    <xf numFmtId="0" fontId="1" fillId="0" borderId="18" xfId="0" applyFont="1" applyFill="1" applyBorder="1"/>
    <xf numFmtId="0" fontId="1" fillId="0" borderId="19" xfId="0" applyFont="1" applyBorder="1"/>
    <xf numFmtId="0" fontId="1" fillId="0" borderId="19" xfId="0" applyFont="1" applyFill="1" applyBorder="1"/>
    <xf numFmtId="0" fontId="1" fillId="0" borderId="6" xfId="0" applyFont="1" applyBorder="1"/>
    <xf numFmtId="0" fontId="1" fillId="0" borderId="6" xfId="0" applyFont="1" applyFill="1" applyBorder="1"/>
    <xf numFmtId="0" fontId="1" fillId="0" borderId="9" xfId="0" applyFont="1" applyFill="1" applyBorder="1"/>
    <xf numFmtId="0" fontId="2" fillId="0" borderId="0" xfId="0" applyNumberFormat="1" applyFont="1" applyBorder="1"/>
    <xf numFmtId="0" fontId="2" fillId="0" borderId="7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right"/>
    </xf>
    <xf numFmtId="3" fontId="2" fillId="3" borderId="8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8" xfId="0" applyFont="1" applyBorder="1" applyAlignment="1"/>
    <xf numFmtId="3" fontId="2" fillId="3" borderId="1" xfId="0" applyNumberFormat="1" applyFont="1" applyFill="1" applyBorder="1" applyAlignment="1">
      <alignment horizontal="center"/>
    </xf>
  </cellXfs>
  <cellStyles count="2">
    <cellStyle name="Normal" xfId="1" xr:uid="{CB53D512-6DD5-44F3-ACE0-59492DEA72B3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77"/>
  <sheetViews>
    <sheetView tabSelected="1" zoomScale="115" zoomScaleNormal="11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O5" sqref="O5"/>
    </sheetView>
  </sheetViews>
  <sheetFormatPr defaultColWidth="6.85546875" defaultRowHeight="11.25" x14ac:dyDescent="0.2"/>
  <cols>
    <col min="1" max="1" width="6.85546875" style="2"/>
    <col min="2" max="2" width="7.140625" style="2" bestFit="1" customWidth="1"/>
    <col min="3" max="4" width="7" style="2" customWidth="1"/>
    <col min="5" max="5" width="5.85546875" style="15" customWidth="1"/>
    <col min="6" max="7" width="6.42578125" style="15" customWidth="1"/>
    <col min="8" max="14" width="6.5703125" style="15" customWidth="1"/>
    <col min="15" max="15" width="7.85546875" style="15" customWidth="1"/>
    <col min="16" max="16" width="9.140625" style="15" customWidth="1"/>
    <col min="17" max="17" width="7" style="15" customWidth="1"/>
    <col min="18" max="25" width="6.5703125" style="15" customWidth="1"/>
    <col min="26" max="31" width="6.5703125" style="15" bestFit="1" customWidth="1"/>
    <col min="32" max="32" width="7.85546875" style="15" bestFit="1" customWidth="1"/>
    <col min="33" max="33" width="6.5703125" style="15" bestFit="1" customWidth="1"/>
    <col min="34" max="34" width="6.85546875" style="15" bestFit="1" customWidth="1"/>
    <col min="35" max="37" width="6.5703125" style="15" bestFit="1" customWidth="1"/>
    <col min="38" max="39" width="6.5703125" style="15" customWidth="1"/>
    <col min="40" max="42" width="6.85546875" style="2"/>
    <col min="43" max="43" width="7.85546875" style="2" bestFit="1" customWidth="1"/>
    <col min="44" max="46" width="6.85546875" style="2"/>
    <col min="47" max="47" width="9.140625" style="2" customWidth="1"/>
    <col min="48" max="16384" width="6.85546875" style="2"/>
  </cols>
  <sheetData>
    <row r="1" spans="1:59" ht="15.75" thickBot="1" x14ac:dyDescent="0.3">
      <c r="B1" s="1"/>
      <c r="C1" s="16"/>
      <c r="D1" s="16"/>
      <c r="E1" s="61" t="s">
        <v>0</v>
      </c>
      <c r="F1" s="57"/>
      <c r="G1" s="57"/>
      <c r="H1" s="57" t="s">
        <v>1</v>
      </c>
      <c r="I1" s="57"/>
      <c r="J1" s="57"/>
      <c r="K1" s="57" t="s">
        <v>2</v>
      </c>
      <c r="L1" s="57"/>
      <c r="M1" s="57"/>
      <c r="N1" s="57" t="s">
        <v>3</v>
      </c>
      <c r="O1" s="57"/>
      <c r="P1" s="57"/>
      <c r="Q1" s="57" t="s">
        <v>4</v>
      </c>
      <c r="R1" s="57"/>
      <c r="S1" s="57"/>
      <c r="T1" s="57" t="s">
        <v>5</v>
      </c>
      <c r="U1" s="57"/>
      <c r="V1" s="57"/>
      <c r="W1" s="57" t="s">
        <v>6</v>
      </c>
      <c r="X1" s="60"/>
      <c r="Y1" s="60"/>
      <c r="Z1" s="57" t="s">
        <v>7</v>
      </c>
      <c r="AA1" s="57"/>
      <c r="AB1" s="57"/>
      <c r="AC1" s="57" t="s">
        <v>8</v>
      </c>
      <c r="AD1" s="57"/>
      <c r="AE1" s="57"/>
      <c r="AF1" s="57" t="s">
        <v>9</v>
      </c>
      <c r="AG1" s="57"/>
      <c r="AH1" s="57"/>
      <c r="AI1" s="57" t="s">
        <v>10</v>
      </c>
      <c r="AJ1" s="57"/>
      <c r="AK1" s="57"/>
      <c r="AL1" s="57" t="s">
        <v>122</v>
      </c>
      <c r="AM1" s="57"/>
      <c r="AN1" s="57"/>
      <c r="AO1" s="57" t="s">
        <v>152</v>
      </c>
      <c r="AP1" s="58"/>
      <c r="AQ1" s="59"/>
      <c r="AR1" s="57" t="s">
        <v>151</v>
      </c>
      <c r="AS1" s="58"/>
      <c r="AT1" s="59"/>
      <c r="AU1" s="57" t="s">
        <v>150</v>
      </c>
      <c r="AV1" s="58"/>
      <c r="AW1" s="59"/>
      <c r="AX1" s="57" t="s">
        <v>164</v>
      </c>
      <c r="AY1" s="58"/>
      <c r="AZ1" s="59"/>
      <c r="BA1" s="57" t="s">
        <v>165</v>
      </c>
      <c r="BB1" s="58"/>
      <c r="BC1" s="59"/>
      <c r="BD1" s="57" t="s">
        <v>283</v>
      </c>
      <c r="BE1" s="58"/>
      <c r="BF1" s="59"/>
    </row>
    <row r="2" spans="1:59" s="7" customFormat="1" ht="59.1" customHeight="1" x14ac:dyDescent="0.2">
      <c r="A2" s="36"/>
      <c r="B2" s="3" t="s">
        <v>11</v>
      </c>
      <c r="C2" s="3" t="s">
        <v>16</v>
      </c>
      <c r="D2" s="3" t="s">
        <v>15</v>
      </c>
      <c r="E2" s="4" t="s">
        <v>12</v>
      </c>
      <c r="F2" s="5" t="s">
        <v>13</v>
      </c>
      <c r="G2" s="6" t="s">
        <v>14</v>
      </c>
      <c r="H2" s="4" t="s">
        <v>12</v>
      </c>
      <c r="I2" s="5" t="s">
        <v>13</v>
      </c>
      <c r="J2" s="6" t="s">
        <v>14</v>
      </c>
      <c r="K2" s="4" t="s">
        <v>12</v>
      </c>
      <c r="L2" s="5" t="s">
        <v>13</v>
      </c>
      <c r="M2" s="6" t="s">
        <v>14</v>
      </c>
      <c r="N2" s="4" t="s">
        <v>12</v>
      </c>
      <c r="O2" s="5" t="s">
        <v>13</v>
      </c>
      <c r="P2" s="6" t="s">
        <v>14</v>
      </c>
      <c r="Q2" s="4" t="s">
        <v>12</v>
      </c>
      <c r="R2" s="5" t="s">
        <v>13</v>
      </c>
      <c r="S2" s="6" t="s">
        <v>14</v>
      </c>
      <c r="T2" s="4" t="s">
        <v>12</v>
      </c>
      <c r="U2" s="5" t="s">
        <v>13</v>
      </c>
      <c r="V2" s="6" t="s">
        <v>14</v>
      </c>
      <c r="W2" s="4" t="s">
        <v>12</v>
      </c>
      <c r="X2" s="5" t="s">
        <v>13</v>
      </c>
      <c r="Y2" s="6" t="s">
        <v>14</v>
      </c>
      <c r="Z2" s="4" t="s">
        <v>12</v>
      </c>
      <c r="AA2" s="5" t="s">
        <v>13</v>
      </c>
      <c r="AB2" s="6" t="s">
        <v>14</v>
      </c>
      <c r="AC2" s="4" t="s">
        <v>12</v>
      </c>
      <c r="AD2" s="5" t="s">
        <v>13</v>
      </c>
      <c r="AE2" s="6" t="s">
        <v>14</v>
      </c>
      <c r="AF2" s="4" t="s">
        <v>12</v>
      </c>
      <c r="AG2" s="5" t="s">
        <v>13</v>
      </c>
      <c r="AH2" s="6" t="s">
        <v>14</v>
      </c>
      <c r="AI2" s="4" t="s">
        <v>12</v>
      </c>
      <c r="AJ2" s="5" t="s">
        <v>13</v>
      </c>
      <c r="AK2" s="5" t="s">
        <v>14</v>
      </c>
      <c r="AL2" s="30" t="s">
        <v>12</v>
      </c>
      <c r="AM2" s="31" t="s">
        <v>13</v>
      </c>
      <c r="AN2" s="32" t="s">
        <v>14</v>
      </c>
      <c r="AO2" s="30" t="s">
        <v>12</v>
      </c>
      <c r="AP2" s="31" t="s">
        <v>13</v>
      </c>
      <c r="AQ2" s="32" t="s">
        <v>14</v>
      </c>
      <c r="AR2" s="30" t="s">
        <v>12</v>
      </c>
      <c r="AS2" s="31" t="s">
        <v>13</v>
      </c>
      <c r="AT2" s="32" t="s">
        <v>14</v>
      </c>
      <c r="AU2" s="30" t="s">
        <v>12</v>
      </c>
      <c r="AV2" s="31" t="s">
        <v>13</v>
      </c>
      <c r="AW2" s="32" t="s">
        <v>14</v>
      </c>
      <c r="AX2" s="30" t="s">
        <v>12</v>
      </c>
      <c r="AY2" s="31" t="s">
        <v>13</v>
      </c>
      <c r="AZ2" s="32" t="s">
        <v>14</v>
      </c>
      <c r="BA2" s="30" t="s">
        <v>12</v>
      </c>
      <c r="BB2" s="31" t="s">
        <v>13</v>
      </c>
      <c r="BC2" s="32" t="s">
        <v>14</v>
      </c>
      <c r="BD2" s="30" t="s">
        <v>12</v>
      </c>
      <c r="BE2" s="31" t="s">
        <v>13</v>
      </c>
      <c r="BF2" s="32" t="s">
        <v>14</v>
      </c>
    </row>
    <row r="3" spans="1:59" x14ac:dyDescent="0.2">
      <c r="A3" s="36"/>
      <c r="B3" s="22">
        <v>652579</v>
      </c>
      <c r="C3" s="23">
        <v>2006</v>
      </c>
      <c r="D3" s="23" t="str">
        <f>IF(VLOOKUP(B3,'Specificatie schades'!$B$2:$U$2382,20,FALSE)="J","closed","open")</f>
        <v>closed</v>
      </c>
      <c r="E3" s="27">
        <v>13611.7</v>
      </c>
      <c r="F3" s="28">
        <v>116388.3</v>
      </c>
      <c r="G3" s="29">
        <v>130000</v>
      </c>
      <c r="H3" s="27">
        <v>21137.53</v>
      </c>
      <c r="I3" s="28">
        <v>173862.47</v>
      </c>
      <c r="J3" s="29">
        <v>195000</v>
      </c>
      <c r="K3" s="27">
        <v>31218.44</v>
      </c>
      <c r="L3" s="28">
        <v>167781.56</v>
      </c>
      <c r="M3" s="29">
        <v>199000</v>
      </c>
      <c r="N3" s="27">
        <v>42308.95</v>
      </c>
      <c r="O3" s="28">
        <v>156691.04999999999</v>
      </c>
      <c r="P3" s="29">
        <v>199000</v>
      </c>
      <c r="Q3" s="27">
        <v>143444.33000000002</v>
      </c>
      <c r="R3" s="28">
        <v>136555.66999999998</v>
      </c>
      <c r="S3" s="29">
        <v>280000</v>
      </c>
      <c r="T3" s="27">
        <v>154682.33000000002</v>
      </c>
      <c r="U3" s="28">
        <v>125317.66999999998</v>
      </c>
      <c r="V3" s="29">
        <v>280000</v>
      </c>
      <c r="W3" s="27">
        <v>155490.82</v>
      </c>
      <c r="X3" s="28">
        <v>124509.18</v>
      </c>
      <c r="Y3" s="29">
        <v>280000</v>
      </c>
      <c r="Z3" s="27">
        <v>263486.11</v>
      </c>
      <c r="AA3" s="28">
        <v>0</v>
      </c>
      <c r="AB3" s="29">
        <v>263486.11</v>
      </c>
      <c r="AC3" s="27">
        <v>263486.11</v>
      </c>
      <c r="AD3" s="28">
        <v>0</v>
      </c>
      <c r="AE3" s="29">
        <v>263486.11</v>
      </c>
      <c r="AF3" s="27">
        <v>263486.11</v>
      </c>
      <c r="AG3" s="28">
        <v>0</v>
      </c>
      <c r="AH3" s="29">
        <v>263486.11</v>
      </c>
      <c r="AI3" s="27">
        <v>263486.11</v>
      </c>
      <c r="AJ3" s="28">
        <v>0</v>
      </c>
      <c r="AK3" s="29">
        <v>263486.11</v>
      </c>
      <c r="AL3" s="33">
        <v>263486.11</v>
      </c>
      <c r="AM3" s="34">
        <v>0</v>
      </c>
      <c r="AN3" s="11">
        <f t="shared" ref="AN3:AN33" si="0">AL3+AM3</f>
        <v>263486.11</v>
      </c>
      <c r="AO3" s="15">
        <v>263486.11</v>
      </c>
      <c r="AP3" s="15">
        <v>0</v>
      </c>
      <c r="AQ3" s="35">
        <f>AO3+AP3</f>
        <v>263486.11</v>
      </c>
      <c r="AR3" s="9">
        <v>263486.11</v>
      </c>
      <c r="AS3" s="10">
        <v>0</v>
      </c>
      <c r="AT3" s="35">
        <f t="shared" ref="AT3:AT44" si="1">AR3+AS3</f>
        <v>263486.11</v>
      </c>
      <c r="AU3" s="33">
        <v>263486.11</v>
      </c>
      <c r="AV3" s="34">
        <v>0</v>
      </c>
      <c r="AW3" s="35">
        <f t="shared" ref="AW3:AW47" si="2">AU3+AV3</f>
        <v>263486.11</v>
      </c>
      <c r="AX3" s="33">
        <v>263486.11</v>
      </c>
      <c r="AY3" s="34">
        <v>0</v>
      </c>
      <c r="AZ3" s="11">
        <f t="shared" ref="AZ3:AZ52" si="3">AX3+AY3</f>
        <v>263486.11</v>
      </c>
      <c r="BA3" s="33">
        <v>263486.11</v>
      </c>
      <c r="BB3" s="34">
        <v>0</v>
      </c>
      <c r="BC3" s="11">
        <f t="shared" ref="BC3:BC53" si="4">BA3+BB3</f>
        <v>263486.11</v>
      </c>
      <c r="BD3" s="33">
        <f>VLOOKUP($B3,'Specificatie schades'!$B$2:$P$53,13,FALSE)*-1</f>
        <v>263486.11</v>
      </c>
      <c r="BE3" s="34">
        <f>VLOOKUP($B3,'Specificatie schades'!$B$2:$N$53,12,FALSE)</f>
        <v>0</v>
      </c>
      <c r="BF3" s="11">
        <f t="shared" ref="BF3:BF53" si="5">BD3+BE3</f>
        <v>263486.11</v>
      </c>
      <c r="BG3" s="15"/>
    </row>
    <row r="4" spans="1:59" x14ac:dyDescent="0.2">
      <c r="A4" s="36"/>
      <c r="B4" s="22">
        <v>753817</v>
      </c>
      <c r="C4" s="17">
        <v>2007</v>
      </c>
      <c r="D4" s="23" t="str">
        <f>IF(VLOOKUP(B4,'Specificatie schades'!$B$2:$U$2382,20,FALSE)="J","closed","open")</f>
        <v>closed</v>
      </c>
      <c r="E4" s="9"/>
      <c r="F4" s="10">
        <v>0</v>
      </c>
      <c r="G4" s="11"/>
      <c r="H4" s="9"/>
      <c r="I4" s="10">
        <v>0</v>
      </c>
      <c r="J4" s="11"/>
      <c r="K4" s="9"/>
      <c r="L4" s="10">
        <v>0</v>
      </c>
      <c r="M4" s="11"/>
      <c r="N4" s="9"/>
      <c r="O4" s="10">
        <v>0</v>
      </c>
      <c r="P4" s="11"/>
      <c r="Q4" s="9"/>
      <c r="R4" s="10">
        <v>0</v>
      </c>
      <c r="S4" s="11"/>
      <c r="T4" s="9">
        <v>34950.17</v>
      </c>
      <c r="U4" s="10">
        <v>47549.83</v>
      </c>
      <c r="V4" s="11">
        <v>82500</v>
      </c>
      <c r="W4" s="9">
        <v>131471.29</v>
      </c>
      <c r="X4" s="10">
        <v>23528.71</v>
      </c>
      <c r="Y4" s="11">
        <v>155000</v>
      </c>
      <c r="Z4" s="9">
        <v>131471.29</v>
      </c>
      <c r="AA4" s="10">
        <v>23528.71</v>
      </c>
      <c r="AB4" s="11">
        <v>155000</v>
      </c>
      <c r="AC4" s="9">
        <v>131471.29</v>
      </c>
      <c r="AD4" s="10">
        <v>23528.71</v>
      </c>
      <c r="AE4" s="11">
        <v>155000</v>
      </c>
      <c r="AF4" s="9">
        <v>131471.29</v>
      </c>
      <c r="AG4" s="10">
        <v>2016.78</v>
      </c>
      <c r="AH4" s="11">
        <v>133488.07</v>
      </c>
      <c r="AI4" s="9">
        <v>131471.29</v>
      </c>
      <c r="AJ4" s="10">
        <v>2016.78</v>
      </c>
      <c r="AK4" s="11">
        <v>133488.07</v>
      </c>
      <c r="AL4" s="9">
        <v>131471.29</v>
      </c>
      <c r="AM4" s="10">
        <v>2016.78</v>
      </c>
      <c r="AN4" s="11">
        <f t="shared" si="0"/>
        <v>133488.07</v>
      </c>
      <c r="AO4" s="15">
        <v>131471.29</v>
      </c>
      <c r="AP4" s="15">
        <v>0</v>
      </c>
      <c r="AQ4" s="15">
        <f t="shared" ref="AQ4:AQ38" si="6">AO4+AP4</f>
        <v>131471.29</v>
      </c>
      <c r="AR4" s="9">
        <v>131471.29</v>
      </c>
      <c r="AS4" s="10">
        <v>0</v>
      </c>
      <c r="AT4" s="11">
        <f t="shared" si="1"/>
        <v>131471.29</v>
      </c>
      <c r="AU4" s="9">
        <v>131471.29</v>
      </c>
      <c r="AV4" s="10">
        <v>0</v>
      </c>
      <c r="AW4" s="11">
        <f t="shared" si="2"/>
        <v>131471.29</v>
      </c>
      <c r="AX4" s="9">
        <v>131471.29</v>
      </c>
      <c r="AY4" s="10">
        <v>0</v>
      </c>
      <c r="AZ4" s="11">
        <f t="shared" si="3"/>
        <v>131471.29</v>
      </c>
      <c r="BA4" s="9">
        <v>131471.29</v>
      </c>
      <c r="BB4" s="10">
        <v>0</v>
      </c>
      <c r="BC4" s="11">
        <f t="shared" si="4"/>
        <v>131471.29</v>
      </c>
      <c r="BD4" s="9">
        <f>VLOOKUP($B4,'Specificatie schades'!$B$2:$P$53,13,FALSE)*-1</f>
        <v>131471.29</v>
      </c>
      <c r="BE4" s="10">
        <f>VLOOKUP($B4,'Specificatie schades'!$B$2:$N$53,12,FALSE)</f>
        <v>0</v>
      </c>
      <c r="BF4" s="11">
        <f t="shared" si="5"/>
        <v>131471.29</v>
      </c>
      <c r="BG4" s="15"/>
    </row>
    <row r="5" spans="1:59" x14ac:dyDescent="0.2">
      <c r="A5" s="36"/>
      <c r="B5" s="22">
        <v>756238</v>
      </c>
      <c r="C5" s="23">
        <v>2007</v>
      </c>
      <c r="D5" s="23" t="str">
        <f>IF(VLOOKUP(B5,'Specificatie schades'!$B$2:$U$2382,20,FALSE)="J","closed","open")</f>
        <v>closed</v>
      </c>
      <c r="E5" s="27"/>
      <c r="F5" s="28">
        <v>0</v>
      </c>
      <c r="G5" s="29"/>
      <c r="H5" s="27">
        <v>7351.73</v>
      </c>
      <c r="I5" s="28">
        <v>50148.270000000004</v>
      </c>
      <c r="J5" s="29">
        <v>57500</v>
      </c>
      <c r="K5" s="27">
        <v>29468.049999999996</v>
      </c>
      <c r="L5" s="28">
        <v>31447.950000000004</v>
      </c>
      <c r="M5" s="29">
        <v>60916</v>
      </c>
      <c r="N5" s="27">
        <v>40970.75</v>
      </c>
      <c r="O5" s="28">
        <v>18445.25</v>
      </c>
      <c r="P5" s="29">
        <v>59416</v>
      </c>
      <c r="Q5" s="27">
        <v>46588.74</v>
      </c>
      <c r="R5" s="28">
        <v>25911.260000000002</v>
      </c>
      <c r="S5" s="29">
        <v>72500</v>
      </c>
      <c r="T5" s="27">
        <v>50386.54</v>
      </c>
      <c r="U5" s="28">
        <v>22113.46</v>
      </c>
      <c r="V5" s="29">
        <v>72500</v>
      </c>
      <c r="W5" s="27">
        <v>101721.91</v>
      </c>
      <c r="X5" s="28">
        <v>0</v>
      </c>
      <c r="Y5" s="29">
        <v>101721.91</v>
      </c>
      <c r="Z5" s="27">
        <v>101721.91</v>
      </c>
      <c r="AA5" s="28">
        <v>0</v>
      </c>
      <c r="AB5" s="29">
        <v>101721.91</v>
      </c>
      <c r="AC5" s="27">
        <v>101721.91</v>
      </c>
      <c r="AD5" s="28">
        <v>0</v>
      </c>
      <c r="AE5" s="29">
        <v>101721.91</v>
      </c>
      <c r="AF5" s="27">
        <v>101721.91</v>
      </c>
      <c r="AG5" s="28">
        <v>0</v>
      </c>
      <c r="AH5" s="29">
        <v>101721.91</v>
      </c>
      <c r="AI5" s="27">
        <v>101721.91</v>
      </c>
      <c r="AJ5" s="28">
        <v>0</v>
      </c>
      <c r="AK5" s="29">
        <v>101721.91</v>
      </c>
      <c r="AL5" s="9">
        <v>101721.91</v>
      </c>
      <c r="AM5" s="10">
        <v>0</v>
      </c>
      <c r="AN5" s="11">
        <f t="shared" si="0"/>
        <v>101721.91</v>
      </c>
      <c r="AO5" s="15">
        <v>101721.91</v>
      </c>
      <c r="AP5" s="15">
        <v>0</v>
      </c>
      <c r="AQ5" s="15">
        <f t="shared" si="6"/>
        <v>101721.91</v>
      </c>
      <c r="AR5" s="9">
        <v>101721.91</v>
      </c>
      <c r="AS5" s="10">
        <v>0</v>
      </c>
      <c r="AT5" s="11">
        <f t="shared" si="1"/>
        <v>101721.91</v>
      </c>
      <c r="AU5" s="9">
        <v>101721.91</v>
      </c>
      <c r="AV5" s="10">
        <v>0</v>
      </c>
      <c r="AW5" s="11">
        <f t="shared" si="2"/>
        <v>101721.91</v>
      </c>
      <c r="AX5" s="9">
        <v>101721.91</v>
      </c>
      <c r="AY5" s="10">
        <v>0</v>
      </c>
      <c r="AZ5" s="11">
        <f t="shared" si="3"/>
        <v>101721.91</v>
      </c>
      <c r="BA5" s="9">
        <v>101721.91</v>
      </c>
      <c r="BB5" s="10">
        <v>0</v>
      </c>
      <c r="BC5" s="11">
        <f t="shared" si="4"/>
        <v>101721.91</v>
      </c>
      <c r="BD5" s="9">
        <f>VLOOKUP($B5,'Specificatie schades'!$B$2:$P$53,13,FALSE)*-1</f>
        <v>101721.91</v>
      </c>
      <c r="BE5" s="10">
        <f>VLOOKUP($B5,'Specificatie schades'!$B$2:$N$53,12,FALSE)</f>
        <v>0</v>
      </c>
      <c r="BF5" s="11">
        <f t="shared" si="5"/>
        <v>101721.91</v>
      </c>
      <c r="BG5" s="15"/>
    </row>
    <row r="6" spans="1:59" x14ac:dyDescent="0.2">
      <c r="A6" s="36"/>
      <c r="B6" s="22">
        <v>761554</v>
      </c>
      <c r="C6" s="23">
        <v>2007</v>
      </c>
      <c r="D6" s="23" t="str">
        <f>IF(VLOOKUP(B6,'Specificatie schades'!$B$2:$U$2382,20,FALSE)="J","closed","open")</f>
        <v>closed</v>
      </c>
      <c r="E6" s="27"/>
      <c r="F6" s="28">
        <v>0</v>
      </c>
      <c r="G6" s="29"/>
      <c r="H6" s="27">
        <v>0</v>
      </c>
      <c r="I6" s="28">
        <v>50001</v>
      </c>
      <c r="J6" s="29">
        <v>50001</v>
      </c>
      <c r="K6" s="27">
        <v>51216.28</v>
      </c>
      <c r="L6" s="28">
        <v>138783.72</v>
      </c>
      <c r="M6" s="29">
        <v>190000</v>
      </c>
      <c r="N6" s="27">
        <v>71931.56</v>
      </c>
      <c r="O6" s="28">
        <v>178068.44</v>
      </c>
      <c r="P6" s="29">
        <v>250000</v>
      </c>
      <c r="Q6" s="27">
        <v>89983.209999999992</v>
      </c>
      <c r="R6" s="28">
        <v>165016.79</v>
      </c>
      <c r="S6" s="29">
        <v>255000</v>
      </c>
      <c r="T6" s="27">
        <v>128618.29999999999</v>
      </c>
      <c r="U6" s="28">
        <v>141381.70000000001</v>
      </c>
      <c r="V6" s="29">
        <v>270000</v>
      </c>
      <c r="W6" s="27">
        <v>165951.56999999998</v>
      </c>
      <c r="X6" s="28">
        <v>154048.43000000002</v>
      </c>
      <c r="Y6" s="29">
        <v>320000</v>
      </c>
      <c r="Z6" s="27">
        <v>206185.71999999997</v>
      </c>
      <c r="AA6" s="28">
        <v>188814.28000000003</v>
      </c>
      <c r="AB6" s="29">
        <v>395000</v>
      </c>
      <c r="AC6" s="27">
        <v>358741.47</v>
      </c>
      <c r="AD6" s="28">
        <v>-93.479999999981374</v>
      </c>
      <c r="AE6" s="29">
        <v>358647.99</v>
      </c>
      <c r="AF6" s="27">
        <v>358741.47</v>
      </c>
      <c r="AG6" s="28">
        <v>-93.479999999981374</v>
      </c>
      <c r="AH6" s="29">
        <v>358647.99</v>
      </c>
      <c r="AI6" s="27">
        <v>358741.47</v>
      </c>
      <c r="AJ6" s="28">
        <v>-93.479999999981374</v>
      </c>
      <c r="AK6" s="29">
        <v>358647.99</v>
      </c>
      <c r="AL6" s="9">
        <v>358741.47</v>
      </c>
      <c r="AM6" s="10">
        <v>0</v>
      </c>
      <c r="AN6" s="11">
        <f t="shared" si="0"/>
        <v>358741.47</v>
      </c>
      <c r="AO6" s="15">
        <v>358741.47</v>
      </c>
      <c r="AP6" s="15">
        <v>0</v>
      </c>
      <c r="AQ6" s="15">
        <f t="shared" si="6"/>
        <v>358741.47</v>
      </c>
      <c r="AR6" s="9">
        <v>358741.47</v>
      </c>
      <c r="AS6" s="10">
        <v>0</v>
      </c>
      <c r="AT6" s="11">
        <f t="shared" si="1"/>
        <v>358741.47</v>
      </c>
      <c r="AU6" s="9">
        <v>358741.47</v>
      </c>
      <c r="AV6" s="10">
        <v>0</v>
      </c>
      <c r="AW6" s="11">
        <f t="shared" si="2"/>
        <v>358741.47</v>
      </c>
      <c r="AX6" s="9">
        <v>358741.47</v>
      </c>
      <c r="AY6" s="10">
        <v>0</v>
      </c>
      <c r="AZ6" s="11">
        <f t="shared" si="3"/>
        <v>358741.47</v>
      </c>
      <c r="BA6" s="9">
        <v>358741.47</v>
      </c>
      <c r="BB6" s="10">
        <v>0</v>
      </c>
      <c r="BC6" s="11">
        <f t="shared" si="4"/>
        <v>358741.47</v>
      </c>
      <c r="BD6" s="9">
        <f>VLOOKUP($B6,'Specificatie schades'!$B$2:$P$53,13,FALSE)*-1</f>
        <v>358741.47</v>
      </c>
      <c r="BE6" s="10">
        <f>VLOOKUP($B6,'Specificatie schades'!$B$2:$N$53,12,FALSE)</f>
        <v>0</v>
      </c>
      <c r="BF6" s="11">
        <f t="shared" si="5"/>
        <v>358741.47</v>
      </c>
      <c r="BG6" s="15"/>
    </row>
    <row r="7" spans="1:59" x14ac:dyDescent="0.2">
      <c r="A7" s="36"/>
      <c r="B7" s="22">
        <v>851336</v>
      </c>
      <c r="C7" s="23">
        <v>2008</v>
      </c>
      <c r="D7" s="23" t="str">
        <f>IF(VLOOKUP(B7,'Specificatie schades'!$B$2:$U$2382,20,FALSE)="J","closed","open")</f>
        <v>closed</v>
      </c>
      <c r="E7" s="27"/>
      <c r="F7" s="28">
        <v>0</v>
      </c>
      <c r="G7" s="29"/>
      <c r="H7" s="27"/>
      <c r="I7" s="28">
        <v>0</v>
      </c>
      <c r="J7" s="29"/>
      <c r="K7" s="27">
        <v>0</v>
      </c>
      <c r="L7" s="28">
        <v>55000</v>
      </c>
      <c r="M7" s="29">
        <v>55000</v>
      </c>
      <c r="N7" s="27">
        <v>106.39</v>
      </c>
      <c r="O7" s="28">
        <v>73893.61</v>
      </c>
      <c r="P7" s="29">
        <v>74000</v>
      </c>
      <c r="Q7" s="27">
        <v>1240.6200000000001</v>
      </c>
      <c r="R7" s="28">
        <v>198759.38</v>
      </c>
      <c r="S7" s="29">
        <v>200000</v>
      </c>
      <c r="T7" s="27">
        <v>88160.569999999992</v>
      </c>
      <c r="U7" s="28">
        <v>411839.43</v>
      </c>
      <c r="V7" s="29">
        <v>500000</v>
      </c>
      <c r="W7" s="27">
        <v>102550.10999999999</v>
      </c>
      <c r="X7" s="28">
        <v>397449.89</v>
      </c>
      <c r="Y7" s="29">
        <v>500000</v>
      </c>
      <c r="Z7" s="27">
        <v>287258.45999999996</v>
      </c>
      <c r="AA7" s="28">
        <v>312741.54000000004</v>
      </c>
      <c r="AB7" s="29">
        <v>600000</v>
      </c>
      <c r="AC7" s="27">
        <v>600195.32999999996</v>
      </c>
      <c r="AD7" s="28">
        <v>0</v>
      </c>
      <c r="AE7" s="29">
        <v>600195.32999999996</v>
      </c>
      <c r="AF7" s="27">
        <v>600195.32999999996</v>
      </c>
      <c r="AG7" s="28">
        <v>0</v>
      </c>
      <c r="AH7" s="29">
        <v>600195.32999999996</v>
      </c>
      <c r="AI7" s="27">
        <v>600195.32999999996</v>
      </c>
      <c r="AJ7" s="28">
        <v>0</v>
      </c>
      <c r="AK7" s="29">
        <v>600195.32999999996</v>
      </c>
      <c r="AL7" s="9">
        <v>600195.33000000007</v>
      </c>
      <c r="AM7" s="10">
        <v>0</v>
      </c>
      <c r="AN7" s="11">
        <f t="shared" si="0"/>
        <v>600195.33000000007</v>
      </c>
      <c r="AO7" s="15">
        <v>600195.33000000007</v>
      </c>
      <c r="AP7" s="15">
        <v>0</v>
      </c>
      <c r="AQ7" s="15">
        <f t="shared" si="6"/>
        <v>600195.33000000007</v>
      </c>
      <c r="AR7" s="9">
        <v>600195.33000000007</v>
      </c>
      <c r="AS7" s="10">
        <v>0</v>
      </c>
      <c r="AT7" s="11">
        <f t="shared" si="1"/>
        <v>600195.33000000007</v>
      </c>
      <c r="AU7" s="9">
        <v>600195.33000000007</v>
      </c>
      <c r="AV7" s="10">
        <v>0</v>
      </c>
      <c r="AW7" s="11">
        <f t="shared" si="2"/>
        <v>600195.33000000007</v>
      </c>
      <c r="AX7" s="9">
        <v>600195.33000000007</v>
      </c>
      <c r="AY7" s="10">
        <v>0</v>
      </c>
      <c r="AZ7" s="11">
        <f t="shared" si="3"/>
        <v>600195.33000000007</v>
      </c>
      <c r="BA7" s="9">
        <v>600195.33000000007</v>
      </c>
      <c r="BB7" s="10">
        <v>0</v>
      </c>
      <c r="BC7" s="11">
        <f t="shared" si="4"/>
        <v>600195.33000000007</v>
      </c>
      <c r="BD7" s="9">
        <f>VLOOKUP($B7,'Specificatie schades'!$B$2:$P$53,13,FALSE)*-1</f>
        <v>600195.33000000007</v>
      </c>
      <c r="BE7" s="10">
        <f>VLOOKUP($B7,'Specificatie schades'!$B$2:$N$53,12,FALSE)</f>
        <v>0</v>
      </c>
      <c r="BF7" s="11">
        <f t="shared" si="5"/>
        <v>600195.33000000007</v>
      </c>
      <c r="BG7" s="15"/>
    </row>
    <row r="8" spans="1:59" x14ac:dyDescent="0.2">
      <c r="A8" s="36"/>
      <c r="B8" s="22">
        <v>855221</v>
      </c>
      <c r="C8" s="23">
        <v>2008</v>
      </c>
      <c r="D8" s="23" t="str">
        <f>IF(VLOOKUP(B8,'Specificatie schades'!$B$2:$U$2382,20,FALSE)="J","closed","open")</f>
        <v>closed</v>
      </c>
      <c r="E8" s="27"/>
      <c r="F8" s="28">
        <v>0</v>
      </c>
      <c r="G8" s="29"/>
      <c r="H8" s="27"/>
      <c r="I8" s="28">
        <v>0</v>
      </c>
      <c r="J8" s="29"/>
      <c r="K8" s="27">
        <v>147957.30000000002</v>
      </c>
      <c r="L8" s="28">
        <v>57042.699999999983</v>
      </c>
      <c r="M8" s="29">
        <v>205000</v>
      </c>
      <c r="N8" s="27">
        <v>190953.88</v>
      </c>
      <c r="O8" s="28">
        <v>0</v>
      </c>
      <c r="P8" s="29">
        <v>190953.88</v>
      </c>
      <c r="Q8" s="27">
        <v>190953.88</v>
      </c>
      <c r="R8" s="28">
        <v>0</v>
      </c>
      <c r="S8" s="29">
        <v>190953.88</v>
      </c>
      <c r="T8" s="27">
        <v>190953.88</v>
      </c>
      <c r="U8" s="28">
        <v>0</v>
      </c>
      <c r="V8" s="29">
        <v>190953.88</v>
      </c>
      <c r="W8" s="27">
        <v>190953.88</v>
      </c>
      <c r="X8" s="28">
        <v>0</v>
      </c>
      <c r="Y8" s="29">
        <v>190953.88</v>
      </c>
      <c r="Z8" s="27">
        <v>190953.88</v>
      </c>
      <c r="AA8" s="28">
        <v>0</v>
      </c>
      <c r="AB8" s="29">
        <v>190953.88</v>
      </c>
      <c r="AC8" s="27">
        <v>190953.88</v>
      </c>
      <c r="AD8" s="28">
        <v>0</v>
      </c>
      <c r="AE8" s="29">
        <v>190953.88</v>
      </c>
      <c r="AF8" s="27">
        <v>190953.88</v>
      </c>
      <c r="AG8" s="28">
        <v>0</v>
      </c>
      <c r="AH8" s="29">
        <v>190953.88</v>
      </c>
      <c r="AI8" s="27">
        <v>190953.88</v>
      </c>
      <c r="AJ8" s="28">
        <v>0</v>
      </c>
      <c r="AK8" s="29">
        <v>190953.88</v>
      </c>
      <c r="AL8" s="9">
        <v>190953.88</v>
      </c>
      <c r="AM8" s="10">
        <v>0</v>
      </c>
      <c r="AN8" s="11">
        <f t="shared" si="0"/>
        <v>190953.88</v>
      </c>
      <c r="AO8" s="15">
        <v>190953.88</v>
      </c>
      <c r="AP8" s="15">
        <v>0</v>
      </c>
      <c r="AQ8" s="15">
        <f t="shared" si="6"/>
        <v>190953.88</v>
      </c>
      <c r="AR8" s="9">
        <v>190953.88</v>
      </c>
      <c r="AS8" s="10">
        <v>0</v>
      </c>
      <c r="AT8" s="11">
        <f t="shared" si="1"/>
        <v>190953.88</v>
      </c>
      <c r="AU8" s="9">
        <v>190953.88</v>
      </c>
      <c r="AV8" s="10">
        <v>0</v>
      </c>
      <c r="AW8" s="11">
        <f t="shared" si="2"/>
        <v>190953.88</v>
      </c>
      <c r="AX8" s="9">
        <v>190953.88</v>
      </c>
      <c r="AY8" s="10">
        <v>0</v>
      </c>
      <c r="AZ8" s="11">
        <f t="shared" si="3"/>
        <v>190953.88</v>
      </c>
      <c r="BA8" s="9">
        <v>190953.88</v>
      </c>
      <c r="BB8" s="10">
        <v>0</v>
      </c>
      <c r="BC8" s="11">
        <f t="shared" si="4"/>
        <v>190953.88</v>
      </c>
      <c r="BD8" s="9">
        <f>VLOOKUP($B8,'Specificatie schades'!$B$2:$P$53,13,FALSE)*-1</f>
        <v>190953.88</v>
      </c>
      <c r="BE8" s="10">
        <f>VLOOKUP($B8,'Specificatie schades'!$B$2:$N$53,12,FALSE)</f>
        <v>0</v>
      </c>
      <c r="BF8" s="11">
        <f t="shared" si="5"/>
        <v>190953.88</v>
      </c>
      <c r="BG8" s="15"/>
    </row>
    <row r="9" spans="1:59" x14ac:dyDescent="0.2">
      <c r="A9" s="36"/>
      <c r="B9" s="22">
        <v>955216</v>
      </c>
      <c r="C9" s="23">
        <v>2009</v>
      </c>
      <c r="D9" s="23" t="str">
        <f>IF(VLOOKUP(B9,'Specificatie schades'!$B$2:$U$2382,20,FALSE)="J","closed","open")</f>
        <v>closed</v>
      </c>
      <c r="E9" s="27"/>
      <c r="F9" s="28">
        <v>0</v>
      </c>
      <c r="G9" s="29"/>
      <c r="H9" s="27"/>
      <c r="I9" s="28">
        <v>0</v>
      </c>
      <c r="J9" s="29"/>
      <c r="K9" s="27"/>
      <c r="L9" s="28">
        <v>0</v>
      </c>
      <c r="M9" s="29"/>
      <c r="N9" s="27">
        <v>8827.5400000000009</v>
      </c>
      <c r="O9" s="28">
        <v>69172.459999999992</v>
      </c>
      <c r="P9" s="29">
        <v>78000</v>
      </c>
      <c r="Q9" s="27">
        <v>27137.3</v>
      </c>
      <c r="R9" s="28">
        <v>68012.7</v>
      </c>
      <c r="S9" s="29">
        <v>95150</v>
      </c>
      <c r="T9" s="27">
        <v>47006.89</v>
      </c>
      <c r="U9" s="28">
        <v>124593.11</v>
      </c>
      <c r="V9" s="29">
        <v>171600</v>
      </c>
      <c r="W9" s="27">
        <v>66845.25</v>
      </c>
      <c r="X9" s="28">
        <v>109754.75</v>
      </c>
      <c r="Y9" s="29">
        <v>176600</v>
      </c>
      <c r="Z9" s="27">
        <v>73779.7</v>
      </c>
      <c r="AA9" s="28">
        <v>36220.300000000003</v>
      </c>
      <c r="AB9" s="29">
        <v>110000</v>
      </c>
      <c r="AC9" s="27">
        <v>104087.04999999999</v>
      </c>
      <c r="AD9" s="28">
        <v>0</v>
      </c>
      <c r="AE9" s="29">
        <v>104087.05</v>
      </c>
      <c r="AF9" s="27">
        <v>104087.04999999999</v>
      </c>
      <c r="AG9" s="28">
        <v>0</v>
      </c>
      <c r="AH9" s="29">
        <v>104087.05</v>
      </c>
      <c r="AI9" s="27">
        <v>104087.04999999999</v>
      </c>
      <c r="AJ9" s="28">
        <v>0</v>
      </c>
      <c r="AK9" s="29">
        <v>104087.05</v>
      </c>
      <c r="AL9" s="9">
        <v>104087.05</v>
      </c>
      <c r="AM9" s="10">
        <v>0</v>
      </c>
      <c r="AN9" s="11">
        <f t="shared" si="0"/>
        <v>104087.05</v>
      </c>
      <c r="AO9" s="15">
        <v>104087.05</v>
      </c>
      <c r="AP9" s="15">
        <v>0</v>
      </c>
      <c r="AQ9" s="15">
        <f t="shared" si="6"/>
        <v>104087.05</v>
      </c>
      <c r="AR9" s="9">
        <v>104087.05</v>
      </c>
      <c r="AS9" s="10">
        <v>0</v>
      </c>
      <c r="AT9" s="11">
        <f t="shared" si="1"/>
        <v>104087.05</v>
      </c>
      <c r="AU9" s="9">
        <v>104087.05</v>
      </c>
      <c r="AV9" s="10">
        <v>0</v>
      </c>
      <c r="AW9" s="11">
        <f t="shared" si="2"/>
        <v>104087.05</v>
      </c>
      <c r="AX9" s="9">
        <v>104087.05</v>
      </c>
      <c r="AY9" s="10">
        <v>0</v>
      </c>
      <c r="AZ9" s="11">
        <f t="shared" si="3"/>
        <v>104087.05</v>
      </c>
      <c r="BA9" s="9">
        <v>104087.05</v>
      </c>
      <c r="BB9" s="10">
        <v>0</v>
      </c>
      <c r="BC9" s="11">
        <f t="shared" si="4"/>
        <v>104087.05</v>
      </c>
      <c r="BD9" s="9">
        <f>VLOOKUP($B9,'Specificatie schades'!$B$2:$P$53,13,FALSE)*-1</f>
        <v>104087.05</v>
      </c>
      <c r="BE9" s="10">
        <f>VLOOKUP($B9,'Specificatie schades'!$B$2:$N$53,12,FALSE)</f>
        <v>0</v>
      </c>
      <c r="BF9" s="11">
        <f t="shared" si="5"/>
        <v>104087.05</v>
      </c>
      <c r="BG9" s="15"/>
    </row>
    <row r="10" spans="1:59" x14ac:dyDescent="0.2">
      <c r="A10" s="36"/>
      <c r="B10" s="22">
        <v>1057776</v>
      </c>
      <c r="C10" s="23">
        <v>2010</v>
      </c>
      <c r="D10" s="23" t="str">
        <f>IF(VLOOKUP(B10,'Specificatie schades'!$B$2:$U$2382,20,FALSE)="J","closed","open")</f>
        <v>closed</v>
      </c>
      <c r="E10" s="27"/>
      <c r="F10" s="28">
        <v>0</v>
      </c>
      <c r="G10" s="29"/>
      <c r="H10" s="27"/>
      <c r="I10" s="28">
        <v>0</v>
      </c>
      <c r="J10" s="29"/>
      <c r="K10" s="27"/>
      <c r="L10" s="28">
        <v>0</v>
      </c>
      <c r="M10" s="29"/>
      <c r="N10" s="27"/>
      <c r="O10" s="28">
        <v>0</v>
      </c>
      <c r="P10" s="29"/>
      <c r="Q10" s="27">
        <v>6000</v>
      </c>
      <c r="R10" s="28">
        <v>151500</v>
      </c>
      <c r="S10" s="29">
        <v>157500</v>
      </c>
      <c r="T10" s="27">
        <v>72986.48000000001</v>
      </c>
      <c r="U10" s="28">
        <v>542013.52</v>
      </c>
      <c r="V10" s="29">
        <v>615000</v>
      </c>
      <c r="W10" s="27">
        <v>99536.400000000009</v>
      </c>
      <c r="X10" s="28">
        <v>385463.6</v>
      </c>
      <c r="Y10" s="29">
        <v>485000</v>
      </c>
      <c r="Z10" s="27">
        <v>121011.73000000001</v>
      </c>
      <c r="AA10" s="28">
        <v>363988.27</v>
      </c>
      <c r="AB10" s="29">
        <v>485000</v>
      </c>
      <c r="AC10" s="27">
        <v>126538.59000000001</v>
      </c>
      <c r="AD10" s="28">
        <v>158461.40999999997</v>
      </c>
      <c r="AE10" s="29">
        <v>285000</v>
      </c>
      <c r="AF10" s="27">
        <v>260450.20999999996</v>
      </c>
      <c r="AG10" s="28">
        <v>0</v>
      </c>
      <c r="AH10" s="29">
        <v>260450.21</v>
      </c>
      <c r="AI10" s="27">
        <v>260450.20999999996</v>
      </c>
      <c r="AJ10" s="28">
        <v>0</v>
      </c>
      <c r="AK10" s="29">
        <v>260450.21</v>
      </c>
      <c r="AL10" s="9">
        <v>260450.21000000002</v>
      </c>
      <c r="AM10" s="10">
        <v>0</v>
      </c>
      <c r="AN10" s="11">
        <f t="shared" si="0"/>
        <v>260450.21000000002</v>
      </c>
      <c r="AO10" s="15">
        <v>260450.21000000002</v>
      </c>
      <c r="AP10" s="15">
        <v>0</v>
      </c>
      <c r="AQ10" s="15">
        <f t="shared" si="6"/>
        <v>260450.21000000002</v>
      </c>
      <c r="AR10" s="9">
        <v>260450.21000000002</v>
      </c>
      <c r="AS10" s="10">
        <v>0</v>
      </c>
      <c r="AT10" s="11">
        <f t="shared" si="1"/>
        <v>260450.21000000002</v>
      </c>
      <c r="AU10" s="9">
        <v>260450.21000000002</v>
      </c>
      <c r="AV10" s="10">
        <v>0</v>
      </c>
      <c r="AW10" s="11">
        <f t="shared" si="2"/>
        <v>260450.21000000002</v>
      </c>
      <c r="AX10" s="9">
        <v>260450.21000000002</v>
      </c>
      <c r="AY10" s="10">
        <v>0</v>
      </c>
      <c r="AZ10" s="11">
        <f t="shared" si="3"/>
        <v>260450.21000000002</v>
      </c>
      <c r="BA10" s="9">
        <v>260450.21000000002</v>
      </c>
      <c r="BB10" s="10">
        <v>0</v>
      </c>
      <c r="BC10" s="11">
        <f t="shared" si="4"/>
        <v>260450.21000000002</v>
      </c>
      <c r="BD10" s="9">
        <f>VLOOKUP($B10,'Specificatie schades'!$B$2:$P$53,13,FALSE)*-1</f>
        <v>260450.21000000002</v>
      </c>
      <c r="BE10" s="10">
        <f>VLOOKUP($B10,'Specificatie schades'!$B$2:$N$53,12,FALSE)</f>
        <v>0</v>
      </c>
      <c r="BF10" s="11">
        <f t="shared" si="5"/>
        <v>260450.21000000002</v>
      </c>
      <c r="BG10" s="15"/>
    </row>
    <row r="11" spans="1:59" x14ac:dyDescent="0.2">
      <c r="A11" s="36"/>
      <c r="B11" s="22">
        <v>1060871</v>
      </c>
      <c r="C11" s="23">
        <v>2010</v>
      </c>
      <c r="D11" s="23" t="str">
        <f>IF(VLOOKUP(B11,'Specificatie schades'!$B$2:$U$2382,20,FALSE)="J","closed","open")</f>
        <v>open</v>
      </c>
      <c r="E11" s="9"/>
      <c r="F11" s="28">
        <v>0</v>
      </c>
      <c r="G11" s="11"/>
      <c r="H11" s="9"/>
      <c r="I11" s="28">
        <v>0</v>
      </c>
      <c r="J11" s="11"/>
      <c r="K11" s="9"/>
      <c r="L11" s="28">
        <v>0</v>
      </c>
      <c r="M11" s="11"/>
      <c r="N11" s="9"/>
      <c r="O11" s="28">
        <v>0</v>
      </c>
      <c r="P11" s="11"/>
      <c r="Q11" s="9"/>
      <c r="R11" s="10">
        <v>0</v>
      </c>
      <c r="S11" s="11"/>
      <c r="T11" s="9">
        <v>12042.85</v>
      </c>
      <c r="U11" s="10">
        <v>62457.15</v>
      </c>
      <c r="V11" s="11">
        <v>74500</v>
      </c>
      <c r="W11" s="9">
        <v>17794.68</v>
      </c>
      <c r="X11" s="10">
        <v>60205.32</v>
      </c>
      <c r="Y11" s="11">
        <v>78000</v>
      </c>
      <c r="Z11" s="9">
        <v>22461.919999999998</v>
      </c>
      <c r="AA11" s="10">
        <v>57538.080000000002</v>
      </c>
      <c r="AB11" s="11">
        <v>80000</v>
      </c>
      <c r="AC11" s="9">
        <v>34368.1</v>
      </c>
      <c r="AD11" s="10">
        <v>63631.9</v>
      </c>
      <c r="AE11" s="11">
        <v>98000</v>
      </c>
      <c r="AF11" s="9">
        <v>34368.1</v>
      </c>
      <c r="AG11" s="10">
        <v>63631.9</v>
      </c>
      <c r="AH11" s="11">
        <v>98000</v>
      </c>
      <c r="AI11" s="9">
        <v>46093.95</v>
      </c>
      <c r="AJ11" s="10">
        <v>82906.05</v>
      </c>
      <c r="AK11" s="11">
        <v>129000</v>
      </c>
      <c r="AL11" s="9">
        <v>46093.95</v>
      </c>
      <c r="AM11" s="10">
        <v>82906.05</v>
      </c>
      <c r="AN11" s="11">
        <f t="shared" si="0"/>
        <v>129000</v>
      </c>
      <c r="AO11" s="15">
        <v>48613.47</v>
      </c>
      <c r="AP11" s="15">
        <v>80386.53</v>
      </c>
      <c r="AQ11" s="15">
        <f t="shared" si="6"/>
        <v>129000</v>
      </c>
      <c r="AR11" s="9">
        <v>66417.31</v>
      </c>
      <c r="AS11" s="10">
        <v>82582.69</v>
      </c>
      <c r="AT11" s="11">
        <f t="shared" si="1"/>
        <v>149000</v>
      </c>
      <c r="AU11" s="9">
        <v>70489.570000000007</v>
      </c>
      <c r="AV11" s="10">
        <v>115010.43</v>
      </c>
      <c r="AW11" s="11">
        <f t="shared" si="2"/>
        <v>185500</v>
      </c>
      <c r="AX11" s="9">
        <v>87624.45</v>
      </c>
      <c r="AY11" s="10">
        <v>178375.55</v>
      </c>
      <c r="AZ11" s="11">
        <f t="shared" si="3"/>
        <v>266000</v>
      </c>
      <c r="BA11" s="9">
        <v>100815.20999999999</v>
      </c>
      <c r="BB11" s="10">
        <v>167184.79</v>
      </c>
      <c r="BC11" s="11">
        <f t="shared" si="4"/>
        <v>268000</v>
      </c>
      <c r="BD11" s="9">
        <f>VLOOKUP($B11,'Specificatie schades'!$B$2:$P$53,13,FALSE)*-1</f>
        <v>103315.20999999999</v>
      </c>
      <c r="BE11" s="10">
        <f>VLOOKUP($B11,'Specificatie schades'!$B$2:$N$53,12,FALSE)</f>
        <v>164684.79</v>
      </c>
      <c r="BF11" s="11">
        <f t="shared" si="5"/>
        <v>268000</v>
      </c>
      <c r="BG11" s="15"/>
    </row>
    <row r="12" spans="1:59" x14ac:dyDescent="0.2">
      <c r="A12" s="36"/>
      <c r="B12" s="22">
        <v>1103681</v>
      </c>
      <c r="C12" s="23">
        <v>2011</v>
      </c>
      <c r="D12" s="23" t="str">
        <f>IF(VLOOKUP(B12,'Specificatie schades'!$B$2:$U$2382,20,FALSE)="J","closed","open")</f>
        <v>closed</v>
      </c>
      <c r="E12" s="27"/>
      <c r="F12" s="28">
        <v>0</v>
      </c>
      <c r="G12" s="29"/>
      <c r="H12" s="27"/>
      <c r="I12" s="28">
        <v>0</v>
      </c>
      <c r="J12" s="29"/>
      <c r="K12" s="27"/>
      <c r="L12" s="28">
        <v>0</v>
      </c>
      <c r="M12" s="29"/>
      <c r="N12" s="27"/>
      <c r="O12" s="28">
        <v>0</v>
      </c>
      <c r="P12" s="29"/>
      <c r="Q12" s="27"/>
      <c r="R12" s="28">
        <v>0</v>
      </c>
      <c r="S12" s="29"/>
      <c r="T12" s="27">
        <v>8555.9500000000007</v>
      </c>
      <c r="U12" s="28">
        <v>51444.05</v>
      </c>
      <c r="V12" s="29">
        <v>60000</v>
      </c>
      <c r="W12" s="27">
        <v>22923.510000000002</v>
      </c>
      <c r="X12" s="28">
        <v>62076.49</v>
      </c>
      <c r="Y12" s="29">
        <v>85000</v>
      </c>
      <c r="Z12" s="27">
        <v>45291.170000000006</v>
      </c>
      <c r="AA12" s="28">
        <v>35708.829999999994</v>
      </c>
      <c r="AB12" s="29">
        <v>81000</v>
      </c>
      <c r="AC12" s="27">
        <v>105086.86000000002</v>
      </c>
      <c r="AD12" s="28">
        <v>0</v>
      </c>
      <c r="AE12" s="29">
        <v>105086.86</v>
      </c>
      <c r="AF12" s="27">
        <v>105086.86000000002</v>
      </c>
      <c r="AG12" s="28">
        <v>0</v>
      </c>
      <c r="AH12" s="29">
        <v>105086.86</v>
      </c>
      <c r="AI12" s="27">
        <v>105086.86000000002</v>
      </c>
      <c r="AJ12" s="28">
        <v>0</v>
      </c>
      <c r="AK12" s="29">
        <v>105086.86</v>
      </c>
      <c r="AL12" s="9">
        <v>105086.85999999999</v>
      </c>
      <c r="AM12" s="10">
        <v>0</v>
      </c>
      <c r="AN12" s="11">
        <f t="shared" si="0"/>
        <v>105086.85999999999</v>
      </c>
      <c r="AO12" s="15">
        <v>105086.85999999999</v>
      </c>
      <c r="AP12" s="15">
        <v>0</v>
      </c>
      <c r="AQ12" s="15">
        <f t="shared" si="6"/>
        <v>105086.85999999999</v>
      </c>
      <c r="AR12" s="9">
        <v>105086.85999999999</v>
      </c>
      <c r="AS12" s="10">
        <v>0</v>
      </c>
      <c r="AT12" s="11">
        <f t="shared" si="1"/>
        <v>105086.85999999999</v>
      </c>
      <c r="AU12" s="9">
        <v>105086.85999999999</v>
      </c>
      <c r="AV12" s="10">
        <v>0</v>
      </c>
      <c r="AW12" s="11">
        <f t="shared" si="2"/>
        <v>105086.85999999999</v>
      </c>
      <c r="AX12" s="9">
        <v>105086.85999999999</v>
      </c>
      <c r="AY12" s="10">
        <v>0</v>
      </c>
      <c r="AZ12" s="11">
        <f t="shared" si="3"/>
        <v>105086.85999999999</v>
      </c>
      <c r="BA12" s="9">
        <v>105086.85999999999</v>
      </c>
      <c r="BB12" s="10">
        <v>0</v>
      </c>
      <c r="BC12" s="11">
        <f t="shared" si="4"/>
        <v>105086.85999999999</v>
      </c>
      <c r="BD12" s="9">
        <f>VLOOKUP($B12,'Specificatie schades'!$B$2:$P$53,13,FALSE)*-1</f>
        <v>105086.85999999999</v>
      </c>
      <c r="BE12" s="10">
        <f>VLOOKUP($B12,'Specificatie schades'!$B$2:$N$53,12,FALSE)</f>
        <v>0</v>
      </c>
      <c r="BF12" s="11">
        <f t="shared" si="5"/>
        <v>105086.85999999999</v>
      </c>
      <c r="BG12" s="15"/>
    </row>
    <row r="13" spans="1:59" x14ac:dyDescent="0.2">
      <c r="A13" s="36"/>
      <c r="B13" s="8">
        <v>1104724</v>
      </c>
      <c r="C13" s="17">
        <v>2011</v>
      </c>
      <c r="D13" s="23" t="str">
        <f>IF(VLOOKUP(B13,'Specificatie schades'!$B$2:$U$2382,20,FALSE)="J","closed","open")</f>
        <v>closed</v>
      </c>
      <c r="E13" s="9"/>
      <c r="F13" s="28">
        <v>0</v>
      </c>
      <c r="G13" s="11"/>
      <c r="H13" s="9"/>
      <c r="I13" s="28">
        <v>0</v>
      </c>
      <c r="J13" s="11"/>
      <c r="K13" s="9"/>
      <c r="L13" s="28">
        <v>0</v>
      </c>
      <c r="M13" s="11"/>
      <c r="N13" s="9"/>
      <c r="O13" s="28">
        <v>0</v>
      </c>
      <c r="P13" s="11"/>
      <c r="Q13" s="9"/>
      <c r="R13" s="10">
        <v>0</v>
      </c>
      <c r="S13" s="11"/>
      <c r="T13" s="9">
        <v>0</v>
      </c>
      <c r="U13" s="10">
        <v>9446.36</v>
      </c>
      <c r="V13" s="11">
        <v>9446.36</v>
      </c>
      <c r="W13" s="9">
        <v>8779.89</v>
      </c>
      <c r="X13" s="10">
        <v>236220.11</v>
      </c>
      <c r="Y13" s="11">
        <v>245000</v>
      </c>
      <c r="Z13" s="9">
        <v>15786.63</v>
      </c>
      <c r="AA13" s="10">
        <v>229213.37</v>
      </c>
      <c r="AB13" s="11">
        <v>245000</v>
      </c>
      <c r="AC13" s="9">
        <v>67964.78</v>
      </c>
      <c r="AD13" s="10">
        <v>177035.22</v>
      </c>
      <c r="AE13" s="11">
        <v>245000</v>
      </c>
      <c r="AF13" s="9">
        <v>75235.539999999994</v>
      </c>
      <c r="AG13" s="10">
        <v>214764.46000000002</v>
      </c>
      <c r="AH13" s="11">
        <v>290000</v>
      </c>
      <c r="AI13" s="9">
        <v>79519.03</v>
      </c>
      <c r="AJ13" s="10">
        <v>210480.97</v>
      </c>
      <c r="AK13" s="11">
        <v>290000</v>
      </c>
      <c r="AL13" s="9">
        <v>91681.760000000009</v>
      </c>
      <c r="AM13" s="10">
        <v>198318.24</v>
      </c>
      <c r="AN13" s="11">
        <f t="shared" si="0"/>
        <v>290000</v>
      </c>
      <c r="AO13" s="15">
        <v>95820.69</v>
      </c>
      <c r="AP13" s="15">
        <v>194179.31</v>
      </c>
      <c r="AQ13" s="15">
        <f>AO13+AP13</f>
        <v>290000</v>
      </c>
      <c r="AR13" s="9">
        <v>95820.69</v>
      </c>
      <c r="AS13" s="10">
        <v>224179.31</v>
      </c>
      <c r="AT13" s="11">
        <f t="shared" si="1"/>
        <v>320000</v>
      </c>
      <c r="AU13" s="9">
        <v>316614.14</v>
      </c>
      <c r="AV13" s="10">
        <v>0</v>
      </c>
      <c r="AW13" s="11">
        <f t="shared" si="2"/>
        <v>316614.14</v>
      </c>
      <c r="AX13" s="9">
        <v>316614.14</v>
      </c>
      <c r="AY13" s="10">
        <v>0</v>
      </c>
      <c r="AZ13" s="11">
        <f t="shared" si="3"/>
        <v>316614.14</v>
      </c>
      <c r="BA13" s="9">
        <v>316614.14</v>
      </c>
      <c r="BB13" s="10">
        <v>0</v>
      </c>
      <c r="BC13" s="11">
        <f t="shared" si="4"/>
        <v>316614.14</v>
      </c>
      <c r="BD13" s="9">
        <f>VLOOKUP($B13,'Specificatie schades'!$B$2:$P$53,13,FALSE)*-1</f>
        <v>316614.14</v>
      </c>
      <c r="BE13" s="10">
        <f>VLOOKUP($B13,'Specificatie schades'!$B$2:$N$53,12,FALSE)</f>
        <v>0</v>
      </c>
      <c r="BF13" s="11">
        <f t="shared" si="5"/>
        <v>316614.14</v>
      </c>
      <c r="BG13" s="15"/>
    </row>
    <row r="14" spans="1:59" x14ac:dyDescent="0.2">
      <c r="A14" s="36"/>
      <c r="B14" s="8">
        <v>1104031</v>
      </c>
      <c r="C14" s="17">
        <v>2011</v>
      </c>
      <c r="D14" s="23" t="str">
        <f>IF(VLOOKUP(B14,'Specificatie schades'!$B$2:$U$2382,20,FALSE)="J","closed","open")</f>
        <v>closed</v>
      </c>
      <c r="E14" s="9"/>
      <c r="F14" s="28">
        <v>0</v>
      </c>
      <c r="G14" s="11"/>
      <c r="H14" s="9"/>
      <c r="I14" s="28">
        <v>0</v>
      </c>
      <c r="J14" s="11"/>
      <c r="K14" s="9"/>
      <c r="L14" s="28">
        <v>0</v>
      </c>
      <c r="M14" s="11"/>
      <c r="N14" s="9"/>
      <c r="O14" s="28">
        <v>0</v>
      </c>
      <c r="P14" s="11"/>
      <c r="Q14" s="9"/>
      <c r="R14" s="10">
        <v>0</v>
      </c>
      <c r="S14" s="11"/>
      <c r="T14" s="9"/>
      <c r="U14" s="10">
        <v>0</v>
      </c>
      <c r="V14" s="11"/>
      <c r="W14" s="9"/>
      <c r="X14" s="10">
        <v>0</v>
      </c>
      <c r="Y14" s="11"/>
      <c r="Z14" s="9">
        <v>12352.02</v>
      </c>
      <c r="AA14" s="10">
        <v>87647.98</v>
      </c>
      <c r="AB14" s="11">
        <v>100000</v>
      </c>
      <c r="AC14" s="9">
        <v>17778.560000000001</v>
      </c>
      <c r="AD14" s="10">
        <v>122221.44</v>
      </c>
      <c r="AE14" s="11">
        <v>140000</v>
      </c>
      <c r="AF14" s="9">
        <v>46166.58</v>
      </c>
      <c r="AG14" s="10">
        <v>19505.55</v>
      </c>
      <c r="AH14" s="11">
        <v>65672.13</v>
      </c>
      <c r="AI14" s="27">
        <v>46166.58</v>
      </c>
      <c r="AJ14" s="28">
        <v>19505.75</v>
      </c>
      <c r="AK14" s="29">
        <v>65672.13</v>
      </c>
      <c r="AL14" s="9">
        <v>46387.45</v>
      </c>
      <c r="AM14" s="10">
        <v>44505.55</v>
      </c>
      <c r="AN14" s="11">
        <v>90890</v>
      </c>
      <c r="AO14" s="9">
        <v>46384.45</v>
      </c>
      <c r="AP14" s="10">
        <v>79615.55</v>
      </c>
      <c r="AQ14" s="11">
        <f>AO14+AP14</f>
        <v>126000</v>
      </c>
      <c r="AR14" s="9">
        <v>46384.45</v>
      </c>
      <c r="AS14" s="10">
        <v>49615.55</v>
      </c>
      <c r="AT14" s="11">
        <f t="shared" si="1"/>
        <v>96000</v>
      </c>
      <c r="AU14" s="9">
        <v>46960.71</v>
      </c>
      <c r="AV14" s="10">
        <v>49039.29</v>
      </c>
      <c r="AW14" s="11">
        <f t="shared" si="2"/>
        <v>96000</v>
      </c>
      <c r="AX14" s="9">
        <v>46960.71</v>
      </c>
      <c r="AY14" s="10">
        <v>49039.29</v>
      </c>
      <c r="AZ14" s="11">
        <f t="shared" si="3"/>
        <v>96000</v>
      </c>
      <c r="BA14" s="9">
        <v>46960.71</v>
      </c>
      <c r="BB14" s="10">
        <v>0</v>
      </c>
      <c r="BC14" s="11">
        <f t="shared" si="4"/>
        <v>46960.71</v>
      </c>
      <c r="BD14" s="9">
        <f>VLOOKUP($B14,'Specificatie schades'!$B$2:$P$53,13,FALSE)*-1</f>
        <v>46960.71</v>
      </c>
      <c r="BE14" s="10">
        <f>VLOOKUP($B14,'Specificatie schades'!$B$2:$N$53,12,FALSE)</f>
        <v>0</v>
      </c>
      <c r="BF14" s="11">
        <f t="shared" si="5"/>
        <v>46960.71</v>
      </c>
      <c r="BG14" s="15"/>
    </row>
    <row r="15" spans="1:59" x14ac:dyDescent="0.2">
      <c r="A15" s="36"/>
      <c r="B15" s="8">
        <v>1151157</v>
      </c>
      <c r="C15" s="17">
        <v>2011</v>
      </c>
      <c r="D15" s="23" t="str">
        <f>IF(VLOOKUP(B15,'Specificatie schades'!$B$2:$U$2382,20,FALSE)="J","closed","open")</f>
        <v>closed</v>
      </c>
      <c r="E15" s="9"/>
      <c r="F15" s="28">
        <v>0</v>
      </c>
      <c r="G15" s="11"/>
      <c r="H15" s="9"/>
      <c r="I15" s="28">
        <v>0</v>
      </c>
      <c r="J15" s="11"/>
      <c r="K15" s="9"/>
      <c r="L15" s="28">
        <v>0</v>
      </c>
      <c r="M15" s="11"/>
      <c r="N15" s="9"/>
      <c r="O15" s="28">
        <v>0</v>
      </c>
      <c r="P15" s="11"/>
      <c r="Q15" s="9"/>
      <c r="R15" s="10">
        <v>0</v>
      </c>
      <c r="S15" s="11"/>
      <c r="T15" s="9">
        <v>5216.22</v>
      </c>
      <c r="U15" s="10">
        <v>68783.78</v>
      </c>
      <c r="V15" s="11">
        <v>74000</v>
      </c>
      <c r="W15" s="9">
        <v>12314.400000000001</v>
      </c>
      <c r="X15" s="10">
        <v>74685.600000000006</v>
      </c>
      <c r="Y15" s="11">
        <v>87000</v>
      </c>
      <c r="Z15" s="9">
        <v>13493.160000000002</v>
      </c>
      <c r="AA15" s="10">
        <v>73506.84</v>
      </c>
      <c r="AB15" s="11">
        <v>87000</v>
      </c>
      <c r="AC15" s="9">
        <v>25989.590000000004</v>
      </c>
      <c r="AD15" s="10">
        <v>124010.41</v>
      </c>
      <c r="AE15" s="11">
        <v>150000</v>
      </c>
      <c r="AF15" s="9">
        <v>29226.710000000003</v>
      </c>
      <c r="AG15" s="10">
        <v>124773.29</v>
      </c>
      <c r="AH15" s="11">
        <v>154000</v>
      </c>
      <c r="AI15" s="9">
        <v>29929.72</v>
      </c>
      <c r="AJ15" s="10">
        <v>124070.28</v>
      </c>
      <c r="AK15" s="11">
        <v>154000</v>
      </c>
      <c r="AL15" s="9">
        <v>31374.22</v>
      </c>
      <c r="AM15" s="10">
        <v>126625.78</v>
      </c>
      <c r="AN15" s="11">
        <f t="shared" si="0"/>
        <v>158000</v>
      </c>
      <c r="AO15" s="15">
        <v>40637.050000000003</v>
      </c>
      <c r="AP15" s="15">
        <v>143862.95000000001</v>
      </c>
      <c r="AQ15" s="15">
        <f t="shared" si="6"/>
        <v>184500</v>
      </c>
      <c r="AR15" s="9">
        <v>44550.559999999998</v>
      </c>
      <c r="AS15" s="10">
        <v>218949.44</v>
      </c>
      <c r="AT15" s="11">
        <f t="shared" si="1"/>
        <v>263500</v>
      </c>
      <c r="AU15" s="9">
        <v>195333.24</v>
      </c>
      <c r="AV15" s="10">
        <v>68166.759999999995</v>
      </c>
      <c r="AW15" s="11">
        <f t="shared" si="2"/>
        <v>263500</v>
      </c>
      <c r="AX15" s="9">
        <v>225872.1</v>
      </c>
      <c r="AY15" s="10">
        <v>9127.9</v>
      </c>
      <c r="AZ15" s="11">
        <f t="shared" si="3"/>
        <v>235000</v>
      </c>
      <c r="BA15" s="9">
        <v>225872.1</v>
      </c>
      <c r="BB15" s="10">
        <v>0</v>
      </c>
      <c r="BC15" s="11">
        <f t="shared" si="4"/>
        <v>225872.1</v>
      </c>
      <c r="BD15" s="9">
        <f>VLOOKUP($B15,'Specificatie schades'!$B$2:$P$53,13,FALSE)*-1</f>
        <v>225872.1</v>
      </c>
      <c r="BE15" s="10">
        <f>VLOOKUP($B15,'Specificatie schades'!$B$2:$N$53,12,FALSE)</f>
        <v>0</v>
      </c>
      <c r="BF15" s="11">
        <f t="shared" si="5"/>
        <v>225872.1</v>
      </c>
      <c r="BG15" s="15"/>
    </row>
    <row r="16" spans="1:59" x14ac:dyDescent="0.2">
      <c r="A16" s="36"/>
      <c r="B16" s="22">
        <v>1154938</v>
      </c>
      <c r="C16" s="23">
        <v>2011</v>
      </c>
      <c r="D16" s="23" t="str">
        <f>IF(VLOOKUP(B16,'Specificatie schades'!$B$2:$U$2382,20,FALSE)="J","closed","open")</f>
        <v>closed</v>
      </c>
      <c r="E16" s="27"/>
      <c r="F16" s="28">
        <v>0</v>
      </c>
      <c r="G16" s="29"/>
      <c r="H16" s="27"/>
      <c r="I16" s="28">
        <v>0</v>
      </c>
      <c r="J16" s="29"/>
      <c r="K16" s="27"/>
      <c r="L16" s="28">
        <v>0</v>
      </c>
      <c r="M16" s="29"/>
      <c r="N16" s="27"/>
      <c r="O16" s="28">
        <v>0</v>
      </c>
      <c r="P16" s="29"/>
      <c r="Q16" s="27"/>
      <c r="R16" s="28">
        <v>0</v>
      </c>
      <c r="S16" s="29"/>
      <c r="T16" s="27">
        <v>110897.5</v>
      </c>
      <c r="U16" s="28">
        <v>0</v>
      </c>
      <c r="V16" s="29">
        <v>110897.5</v>
      </c>
      <c r="W16" s="27">
        <v>110897.5</v>
      </c>
      <c r="X16" s="28">
        <v>0</v>
      </c>
      <c r="Y16" s="29">
        <v>110897.5</v>
      </c>
      <c r="Z16" s="27">
        <v>110897.5</v>
      </c>
      <c r="AA16" s="28">
        <v>0</v>
      </c>
      <c r="AB16" s="29">
        <v>110897.5</v>
      </c>
      <c r="AC16" s="27">
        <v>110897.5</v>
      </c>
      <c r="AD16" s="28">
        <v>0</v>
      </c>
      <c r="AE16" s="29">
        <v>110897.5</v>
      </c>
      <c r="AF16" s="27">
        <v>110897.5</v>
      </c>
      <c r="AG16" s="28">
        <v>0</v>
      </c>
      <c r="AH16" s="29">
        <v>110897.5</v>
      </c>
      <c r="AI16" s="27">
        <v>110897.5</v>
      </c>
      <c r="AJ16" s="28">
        <v>0</v>
      </c>
      <c r="AK16" s="29">
        <v>110897.5</v>
      </c>
      <c r="AL16" s="9">
        <v>110897.5</v>
      </c>
      <c r="AM16" s="10">
        <v>0</v>
      </c>
      <c r="AN16" s="11">
        <f t="shared" si="0"/>
        <v>110897.5</v>
      </c>
      <c r="AO16" s="15">
        <v>110897.5</v>
      </c>
      <c r="AP16" s="15">
        <v>0</v>
      </c>
      <c r="AQ16" s="15">
        <f t="shared" si="6"/>
        <v>110897.5</v>
      </c>
      <c r="AR16" s="9">
        <v>110897.5</v>
      </c>
      <c r="AS16" s="10">
        <v>0</v>
      </c>
      <c r="AT16" s="11">
        <f t="shared" si="1"/>
        <v>110897.5</v>
      </c>
      <c r="AU16" s="9">
        <v>110897.5</v>
      </c>
      <c r="AV16" s="10">
        <v>0</v>
      </c>
      <c r="AW16" s="11">
        <f t="shared" si="2"/>
        <v>110897.5</v>
      </c>
      <c r="AX16" s="9">
        <v>110897.5</v>
      </c>
      <c r="AY16" s="10">
        <v>0</v>
      </c>
      <c r="AZ16" s="11">
        <f t="shared" si="3"/>
        <v>110897.5</v>
      </c>
      <c r="BA16" s="9">
        <v>110897.5</v>
      </c>
      <c r="BB16" s="10">
        <v>0</v>
      </c>
      <c r="BC16" s="11">
        <f t="shared" si="4"/>
        <v>110897.5</v>
      </c>
      <c r="BD16" s="9">
        <f>VLOOKUP($B16,'Specificatie schades'!$B$2:$P$53,13,FALSE)*-1</f>
        <v>110897.5</v>
      </c>
      <c r="BE16" s="10">
        <f>VLOOKUP($B16,'Specificatie schades'!$B$2:$N$53,12,FALSE)</f>
        <v>0</v>
      </c>
      <c r="BF16" s="11">
        <f t="shared" si="5"/>
        <v>110897.5</v>
      </c>
      <c r="BG16" s="15"/>
    </row>
    <row r="17" spans="1:59" x14ac:dyDescent="0.2">
      <c r="A17" s="36"/>
      <c r="B17" s="22">
        <v>1251402</v>
      </c>
      <c r="C17" s="23">
        <v>2012</v>
      </c>
      <c r="D17" s="23" t="str">
        <f>IF(VLOOKUP(B17,'Specificatie schades'!$B$2:$U$2382,20,FALSE)="J","closed","open")</f>
        <v>closed</v>
      </c>
      <c r="E17" s="27"/>
      <c r="F17" s="28">
        <v>0</v>
      </c>
      <c r="G17" s="29"/>
      <c r="H17" s="27"/>
      <c r="I17" s="28">
        <v>0</v>
      </c>
      <c r="J17" s="29"/>
      <c r="K17" s="27"/>
      <c r="L17" s="28">
        <v>0</v>
      </c>
      <c r="M17" s="29"/>
      <c r="N17" s="27"/>
      <c r="O17" s="28">
        <v>0</v>
      </c>
      <c r="P17" s="29"/>
      <c r="Q17" s="27"/>
      <c r="R17" s="28">
        <v>0</v>
      </c>
      <c r="S17" s="29"/>
      <c r="T17" s="27"/>
      <c r="U17" s="28">
        <v>0</v>
      </c>
      <c r="V17" s="29"/>
      <c r="W17" s="27">
        <v>13292.949999999999</v>
      </c>
      <c r="X17" s="28">
        <v>261707.05</v>
      </c>
      <c r="Y17" s="29">
        <v>275000</v>
      </c>
      <c r="Z17" s="27">
        <v>87671.81</v>
      </c>
      <c r="AA17" s="28">
        <v>112328.19</v>
      </c>
      <c r="AB17" s="29">
        <v>200000</v>
      </c>
      <c r="AC17" s="27">
        <v>91296.43</v>
      </c>
      <c r="AD17" s="28">
        <v>108703.57</v>
      </c>
      <c r="AE17" s="29">
        <v>200000</v>
      </c>
      <c r="AF17" s="27">
        <v>126701.20999999999</v>
      </c>
      <c r="AG17" s="28">
        <v>0</v>
      </c>
      <c r="AH17" s="29">
        <v>126701.20999999999</v>
      </c>
      <c r="AI17" s="27">
        <v>126701.20999999999</v>
      </c>
      <c r="AJ17" s="28">
        <v>0</v>
      </c>
      <c r="AK17" s="29">
        <v>126701.20999999999</v>
      </c>
      <c r="AL17" s="9">
        <v>126701.20999999999</v>
      </c>
      <c r="AM17" s="10">
        <v>0</v>
      </c>
      <c r="AN17" s="11">
        <f t="shared" si="0"/>
        <v>126701.20999999999</v>
      </c>
      <c r="AO17" s="15">
        <v>126701.20999999999</v>
      </c>
      <c r="AP17" s="15">
        <v>0</v>
      </c>
      <c r="AQ17" s="15">
        <f t="shared" si="6"/>
        <v>126701.20999999999</v>
      </c>
      <c r="AR17" s="9">
        <v>126701.20999999999</v>
      </c>
      <c r="AS17" s="10">
        <v>0</v>
      </c>
      <c r="AT17" s="11">
        <f t="shared" si="1"/>
        <v>126701.20999999999</v>
      </c>
      <c r="AU17" s="9">
        <v>126701.20999999999</v>
      </c>
      <c r="AV17" s="10">
        <v>0</v>
      </c>
      <c r="AW17" s="11">
        <f t="shared" si="2"/>
        <v>126701.20999999999</v>
      </c>
      <c r="AX17" s="9">
        <v>126701.20999999999</v>
      </c>
      <c r="AY17" s="10">
        <v>0</v>
      </c>
      <c r="AZ17" s="11">
        <f t="shared" si="3"/>
        <v>126701.20999999999</v>
      </c>
      <c r="BA17" s="9">
        <v>126701.20999999999</v>
      </c>
      <c r="BB17" s="10">
        <v>0</v>
      </c>
      <c r="BC17" s="11">
        <f t="shared" si="4"/>
        <v>126701.20999999999</v>
      </c>
      <c r="BD17" s="9">
        <f>VLOOKUP($B17,'Specificatie schades'!$B$2:$P$53,13,FALSE)*-1</f>
        <v>126701.20999999999</v>
      </c>
      <c r="BE17" s="10">
        <f>VLOOKUP($B17,'Specificatie schades'!$B$2:$N$53,12,FALSE)</f>
        <v>0</v>
      </c>
      <c r="BF17" s="11">
        <f t="shared" si="5"/>
        <v>126701.20999999999</v>
      </c>
      <c r="BG17" s="15"/>
    </row>
    <row r="18" spans="1:59" x14ac:dyDescent="0.2">
      <c r="A18" s="36"/>
      <c r="B18" s="8">
        <v>1252327</v>
      </c>
      <c r="C18" s="17">
        <v>2012</v>
      </c>
      <c r="D18" s="23" t="str">
        <f>IF(VLOOKUP(B18,'Specificatie schades'!$B$2:$U$2382,20,FALSE)="J","closed","open")</f>
        <v>closed</v>
      </c>
      <c r="E18" s="9"/>
      <c r="F18" s="28">
        <v>0</v>
      </c>
      <c r="G18" s="11"/>
      <c r="H18" s="9"/>
      <c r="I18" s="28">
        <v>0</v>
      </c>
      <c r="J18" s="11"/>
      <c r="K18" s="9"/>
      <c r="L18" s="28">
        <v>0</v>
      </c>
      <c r="M18" s="11"/>
      <c r="N18" s="9"/>
      <c r="O18" s="28">
        <v>0</v>
      </c>
      <c r="P18" s="11"/>
      <c r="Q18" s="9"/>
      <c r="R18" s="10">
        <v>0</v>
      </c>
      <c r="S18" s="11"/>
      <c r="T18" s="9"/>
      <c r="U18" s="10">
        <v>0</v>
      </c>
      <c r="V18" s="11"/>
      <c r="W18" s="9">
        <v>8414.39</v>
      </c>
      <c r="X18" s="10">
        <v>92227.22</v>
      </c>
      <c r="Y18" s="11">
        <v>100641.61</v>
      </c>
      <c r="Z18" s="9">
        <v>19886.629999999997</v>
      </c>
      <c r="AA18" s="10">
        <v>85754.98000000001</v>
      </c>
      <c r="AB18" s="11">
        <v>105641.61</v>
      </c>
      <c r="AC18" s="9">
        <v>30181.01</v>
      </c>
      <c r="AD18" s="10">
        <v>85460.6</v>
      </c>
      <c r="AE18" s="11">
        <v>115641.61</v>
      </c>
      <c r="AF18" s="9">
        <v>43990.36</v>
      </c>
      <c r="AG18" s="10">
        <v>76910.78</v>
      </c>
      <c r="AH18" s="11">
        <v>120901.14</v>
      </c>
      <c r="AI18" s="9">
        <v>63230.25</v>
      </c>
      <c r="AJ18" s="10">
        <v>140770.89000000001</v>
      </c>
      <c r="AK18" s="11">
        <v>204001.14</v>
      </c>
      <c r="AL18" s="9">
        <v>73488.94</v>
      </c>
      <c r="AM18" s="10">
        <v>136511.20000000001</v>
      </c>
      <c r="AN18" s="11">
        <f t="shared" si="0"/>
        <v>210000.14</v>
      </c>
      <c r="AO18" s="15">
        <v>128988.45000000001</v>
      </c>
      <c r="AP18" s="15">
        <v>81011.69</v>
      </c>
      <c r="AQ18" s="15">
        <f t="shared" si="6"/>
        <v>210000.14</v>
      </c>
      <c r="AR18" s="9">
        <v>130454.24</v>
      </c>
      <c r="AS18" s="10">
        <v>47545.9</v>
      </c>
      <c r="AT18" s="11">
        <f t="shared" si="1"/>
        <v>178000.14</v>
      </c>
      <c r="AU18" s="9">
        <v>149986.32</v>
      </c>
      <c r="AV18" s="10">
        <v>0</v>
      </c>
      <c r="AW18" s="11">
        <f t="shared" si="2"/>
        <v>149986.32</v>
      </c>
      <c r="AX18" s="9">
        <v>149986.32</v>
      </c>
      <c r="AY18" s="10">
        <v>0</v>
      </c>
      <c r="AZ18" s="11">
        <f t="shared" si="3"/>
        <v>149986.32</v>
      </c>
      <c r="BA18" s="9">
        <v>149986.32</v>
      </c>
      <c r="BB18" s="10">
        <v>0</v>
      </c>
      <c r="BC18" s="11">
        <f t="shared" si="4"/>
        <v>149986.32</v>
      </c>
      <c r="BD18" s="9">
        <f>VLOOKUP($B18,'Specificatie schades'!$B$2:$P$53,13,FALSE)*-1</f>
        <v>149986.32</v>
      </c>
      <c r="BE18" s="10">
        <f>VLOOKUP($B18,'Specificatie schades'!$B$2:$N$53,12,FALSE)</f>
        <v>0</v>
      </c>
      <c r="BF18" s="11">
        <f t="shared" si="5"/>
        <v>149986.32</v>
      </c>
      <c r="BG18" s="15"/>
    </row>
    <row r="19" spans="1:59" x14ac:dyDescent="0.2">
      <c r="A19" s="36"/>
      <c r="B19" s="8">
        <v>1302969</v>
      </c>
      <c r="C19" s="17">
        <v>2013</v>
      </c>
      <c r="D19" s="23" t="str">
        <f>IF(VLOOKUP(B19,'Specificatie schades'!$B$2:$U$2382,20,FALSE)="J","closed","open")</f>
        <v>open</v>
      </c>
      <c r="E19" s="9"/>
      <c r="F19" s="28">
        <v>0</v>
      </c>
      <c r="G19" s="11"/>
      <c r="H19" s="9"/>
      <c r="I19" s="28">
        <v>0</v>
      </c>
      <c r="J19" s="11"/>
      <c r="K19" s="9"/>
      <c r="L19" s="28">
        <v>0</v>
      </c>
      <c r="M19" s="11"/>
      <c r="N19" s="9"/>
      <c r="O19" s="28">
        <v>0</v>
      </c>
      <c r="P19" s="11"/>
      <c r="Q19" s="9"/>
      <c r="R19" s="10">
        <v>0</v>
      </c>
      <c r="S19" s="11"/>
      <c r="T19" s="9"/>
      <c r="U19" s="10">
        <v>0</v>
      </c>
      <c r="V19" s="11"/>
      <c r="W19" s="9"/>
      <c r="X19" s="10">
        <v>0</v>
      </c>
      <c r="Y19" s="11"/>
      <c r="Z19" s="9">
        <v>12582</v>
      </c>
      <c r="AA19" s="10">
        <v>114793.73999999999</v>
      </c>
      <c r="AB19" s="11">
        <v>127375.73999999999</v>
      </c>
      <c r="AC19" s="9">
        <v>44351.63</v>
      </c>
      <c r="AD19" s="10">
        <v>385648.37</v>
      </c>
      <c r="AE19" s="11">
        <v>430000</v>
      </c>
      <c r="AF19" s="9">
        <v>148724.29999999999</v>
      </c>
      <c r="AG19" s="10">
        <v>281275.7</v>
      </c>
      <c r="AH19" s="11">
        <v>430000</v>
      </c>
      <c r="AI19" s="9">
        <v>191644.27</v>
      </c>
      <c r="AJ19" s="10">
        <v>238355.73</v>
      </c>
      <c r="AK19" s="11">
        <v>430000</v>
      </c>
      <c r="AL19" s="9">
        <v>216699.63999999998</v>
      </c>
      <c r="AM19" s="10">
        <v>281800.36</v>
      </c>
      <c r="AN19" s="11">
        <f t="shared" si="0"/>
        <v>498500</v>
      </c>
      <c r="AO19" s="15">
        <v>247114.68</v>
      </c>
      <c r="AP19" s="15">
        <v>900885.32</v>
      </c>
      <c r="AQ19" s="15">
        <f t="shared" si="6"/>
        <v>1148000</v>
      </c>
      <c r="AR19" s="9">
        <v>273514.51</v>
      </c>
      <c r="AS19" s="10">
        <v>518137.05999999994</v>
      </c>
      <c r="AT19" s="11">
        <f t="shared" si="1"/>
        <v>791651.57</v>
      </c>
      <c r="AU19" s="9">
        <v>296550.48</v>
      </c>
      <c r="AV19" s="10">
        <v>496043.05999999994</v>
      </c>
      <c r="AW19" s="11">
        <f t="shared" si="2"/>
        <v>792593.53999999992</v>
      </c>
      <c r="AX19" s="9">
        <v>312041.21999999997</v>
      </c>
      <c r="AY19" s="10">
        <v>480552.31999999995</v>
      </c>
      <c r="AZ19" s="11">
        <f t="shared" si="3"/>
        <v>792593.53999999992</v>
      </c>
      <c r="BA19" s="9">
        <v>322247.69999999995</v>
      </c>
      <c r="BB19" s="10">
        <v>470345.83999999991</v>
      </c>
      <c r="BC19" s="11">
        <f t="shared" si="4"/>
        <v>792593.5399999998</v>
      </c>
      <c r="BD19" s="9">
        <f>VLOOKUP($B19,'Specificatie schades'!$B$2:$P$53,13,FALSE)*-1</f>
        <v>323535.14</v>
      </c>
      <c r="BE19" s="10">
        <f>VLOOKUP($B19,'Specificatie schades'!$B$2:$N$53,12,FALSE)</f>
        <v>469058.39999999991</v>
      </c>
      <c r="BF19" s="11">
        <f t="shared" si="5"/>
        <v>792593.53999999992</v>
      </c>
      <c r="BG19" s="15"/>
    </row>
    <row r="20" spans="1:59" x14ac:dyDescent="0.2">
      <c r="A20" s="36"/>
      <c r="B20" s="22">
        <v>1303030</v>
      </c>
      <c r="C20" s="23">
        <v>2013</v>
      </c>
      <c r="D20" s="23" t="str">
        <f>IF(VLOOKUP(B20,'Specificatie schades'!$B$2:$U$2382,20,FALSE)="J","closed","open")</f>
        <v>closed</v>
      </c>
      <c r="E20" s="9"/>
      <c r="F20" s="28">
        <v>0</v>
      </c>
      <c r="G20" s="11"/>
      <c r="H20" s="9"/>
      <c r="I20" s="28">
        <v>0</v>
      </c>
      <c r="J20" s="11"/>
      <c r="K20" s="9"/>
      <c r="L20" s="28">
        <v>0</v>
      </c>
      <c r="M20" s="11"/>
      <c r="N20" s="9"/>
      <c r="O20" s="28">
        <v>0</v>
      </c>
      <c r="P20" s="11"/>
      <c r="Q20" s="9"/>
      <c r="R20" s="10">
        <v>0</v>
      </c>
      <c r="S20" s="11"/>
      <c r="T20" s="9"/>
      <c r="U20" s="10">
        <v>0</v>
      </c>
      <c r="V20" s="11"/>
      <c r="W20" s="9"/>
      <c r="X20" s="10">
        <v>0</v>
      </c>
      <c r="Y20" s="11"/>
      <c r="Z20" s="9">
        <v>39001.97</v>
      </c>
      <c r="AA20" s="10">
        <v>68498.070000000007</v>
      </c>
      <c r="AB20" s="11">
        <v>107500</v>
      </c>
      <c r="AC20" s="9">
        <v>39001.97</v>
      </c>
      <c r="AD20" s="10">
        <v>68498.070000000007</v>
      </c>
      <c r="AE20" s="11">
        <v>107500</v>
      </c>
      <c r="AF20" s="9">
        <v>66542.06</v>
      </c>
      <c r="AG20" s="10">
        <v>105457.94</v>
      </c>
      <c r="AH20" s="11">
        <v>172000</v>
      </c>
      <c r="AI20" s="27">
        <v>134292.56</v>
      </c>
      <c r="AJ20" s="28">
        <v>228707.44</v>
      </c>
      <c r="AK20" s="29">
        <v>363000</v>
      </c>
      <c r="AL20" s="9">
        <v>144621.72</v>
      </c>
      <c r="AM20" s="10">
        <v>235878.28</v>
      </c>
      <c r="AN20" s="11">
        <f t="shared" si="0"/>
        <v>380500</v>
      </c>
      <c r="AO20" s="15">
        <v>196990.7</v>
      </c>
      <c r="AP20" s="15">
        <v>183509.3</v>
      </c>
      <c r="AQ20" s="15">
        <f t="shared" si="6"/>
        <v>380500</v>
      </c>
      <c r="AR20" s="9">
        <v>454074.67</v>
      </c>
      <c r="AS20" s="10">
        <v>1342.37</v>
      </c>
      <c r="AT20" s="11">
        <f t="shared" si="1"/>
        <v>455417.04</v>
      </c>
      <c r="AU20" s="9">
        <v>455681.31</v>
      </c>
      <c r="AV20" s="10">
        <v>0</v>
      </c>
      <c r="AW20" s="11">
        <f t="shared" si="2"/>
        <v>455681.31</v>
      </c>
      <c r="AX20" s="9">
        <v>455681.31</v>
      </c>
      <c r="AY20" s="10">
        <v>0</v>
      </c>
      <c r="AZ20" s="11">
        <f t="shared" si="3"/>
        <v>455681.31</v>
      </c>
      <c r="BA20" s="9">
        <v>455681.31</v>
      </c>
      <c r="BB20" s="10">
        <v>0</v>
      </c>
      <c r="BC20" s="11">
        <f t="shared" si="4"/>
        <v>455681.31</v>
      </c>
      <c r="BD20" s="9">
        <f>VLOOKUP($B20,'Specificatie schades'!$B$2:$P$53,13,FALSE)*-1</f>
        <v>455681.31</v>
      </c>
      <c r="BE20" s="10">
        <f>VLOOKUP($B20,'Specificatie schades'!$B$2:$N$53,12,FALSE)</f>
        <v>0</v>
      </c>
      <c r="BF20" s="11">
        <f t="shared" si="5"/>
        <v>455681.31</v>
      </c>
      <c r="BG20" s="15"/>
    </row>
    <row r="21" spans="1:59" x14ac:dyDescent="0.2">
      <c r="A21" s="36"/>
      <c r="B21" s="8">
        <v>1304887</v>
      </c>
      <c r="C21" s="17">
        <v>2013</v>
      </c>
      <c r="D21" s="23" t="str">
        <f>IF(VLOOKUP(B21,'Specificatie schades'!$B$2:$U$2382,20,FALSE)="J","closed","open")</f>
        <v>open</v>
      </c>
      <c r="E21" s="9"/>
      <c r="F21" s="28">
        <v>0</v>
      </c>
      <c r="G21" s="11"/>
      <c r="H21" s="9"/>
      <c r="I21" s="28">
        <v>0</v>
      </c>
      <c r="J21" s="11"/>
      <c r="K21" s="9"/>
      <c r="L21" s="28">
        <v>0</v>
      </c>
      <c r="M21" s="11"/>
      <c r="N21" s="9"/>
      <c r="O21" s="28">
        <v>0</v>
      </c>
      <c r="P21" s="11"/>
      <c r="Q21" s="9"/>
      <c r="R21" s="10">
        <v>0</v>
      </c>
      <c r="S21" s="11"/>
      <c r="T21" s="9"/>
      <c r="U21" s="10">
        <v>0</v>
      </c>
      <c r="V21" s="11"/>
      <c r="W21" s="9"/>
      <c r="X21" s="10">
        <v>0</v>
      </c>
      <c r="Y21" s="11"/>
      <c r="Z21" s="9">
        <v>24643.1</v>
      </c>
      <c r="AA21" s="10">
        <v>50356.9</v>
      </c>
      <c r="AB21" s="11">
        <v>75000</v>
      </c>
      <c r="AC21" s="9">
        <v>31143.1</v>
      </c>
      <c r="AD21" s="10">
        <v>68856.899999999994</v>
      </c>
      <c r="AE21" s="11">
        <v>100000</v>
      </c>
      <c r="AF21" s="9">
        <v>44407.46</v>
      </c>
      <c r="AG21" s="10">
        <v>141092.54</v>
      </c>
      <c r="AH21" s="11">
        <v>185500</v>
      </c>
      <c r="AI21" s="9">
        <v>61919.869999999995</v>
      </c>
      <c r="AJ21" s="10">
        <v>123580.13</v>
      </c>
      <c r="AK21" s="11">
        <v>185500</v>
      </c>
      <c r="AL21" s="9">
        <v>64919.869999999995</v>
      </c>
      <c r="AM21" s="10">
        <v>160580.13</v>
      </c>
      <c r="AN21" s="11">
        <f t="shared" si="0"/>
        <v>225500</v>
      </c>
      <c r="AO21" s="15">
        <v>107390.99</v>
      </c>
      <c r="AP21" s="15">
        <v>192609.01</v>
      </c>
      <c r="AQ21" s="15">
        <f t="shared" si="6"/>
        <v>300000</v>
      </c>
      <c r="AR21" s="9">
        <v>159642.07</v>
      </c>
      <c r="AS21" s="10">
        <v>140357.93</v>
      </c>
      <c r="AT21" s="11">
        <f t="shared" si="1"/>
        <v>300000</v>
      </c>
      <c r="AU21" s="9">
        <v>160324.51</v>
      </c>
      <c r="AV21" s="10">
        <v>139675.49</v>
      </c>
      <c r="AW21" s="11">
        <f t="shared" si="2"/>
        <v>300000</v>
      </c>
      <c r="AX21" s="9">
        <v>191661.03999999998</v>
      </c>
      <c r="AY21" s="10">
        <v>158338.96</v>
      </c>
      <c r="AZ21" s="11">
        <f t="shared" si="3"/>
        <v>350000</v>
      </c>
      <c r="BA21" s="9">
        <v>239463.47999999998</v>
      </c>
      <c r="BB21" s="10">
        <v>485536.51999999996</v>
      </c>
      <c r="BC21" s="11">
        <f t="shared" si="4"/>
        <v>725000</v>
      </c>
      <c r="BD21" s="9">
        <f>VLOOKUP($B21,'Specificatie schades'!$B$2:$P$53,13,FALSE)*-1</f>
        <v>245997.47999999998</v>
      </c>
      <c r="BE21" s="10">
        <f>VLOOKUP($B21,'Specificatie schades'!$B$2:$N$53,12,FALSE)</f>
        <v>479002.51999999996</v>
      </c>
      <c r="BF21" s="11">
        <f t="shared" si="5"/>
        <v>725000</v>
      </c>
      <c r="BG21" s="15"/>
    </row>
    <row r="22" spans="1:59" x14ac:dyDescent="0.2">
      <c r="A22" s="36"/>
      <c r="B22" s="22">
        <v>1305036</v>
      </c>
      <c r="C22" s="23">
        <v>2013</v>
      </c>
      <c r="D22" s="23" t="str">
        <f>IF(VLOOKUP(B22,'Specificatie schades'!$B$2:$U$2382,20,FALSE)="J","closed","open")</f>
        <v>closed</v>
      </c>
      <c r="E22" s="9"/>
      <c r="F22" s="28">
        <v>0</v>
      </c>
      <c r="G22" s="11"/>
      <c r="H22" s="9"/>
      <c r="I22" s="28">
        <v>0</v>
      </c>
      <c r="J22" s="11"/>
      <c r="K22" s="9"/>
      <c r="L22" s="28">
        <v>0</v>
      </c>
      <c r="M22" s="11"/>
      <c r="N22" s="9"/>
      <c r="O22" s="28">
        <v>0</v>
      </c>
      <c r="P22" s="11"/>
      <c r="Q22" s="9"/>
      <c r="R22" s="10">
        <v>0</v>
      </c>
      <c r="S22" s="11"/>
      <c r="T22" s="9"/>
      <c r="U22" s="10">
        <v>0</v>
      </c>
      <c r="V22" s="11"/>
      <c r="W22" s="9"/>
      <c r="X22" s="10">
        <v>0</v>
      </c>
      <c r="Y22" s="11"/>
      <c r="Z22" s="9">
        <v>0</v>
      </c>
      <c r="AA22" s="10">
        <v>7000</v>
      </c>
      <c r="AB22" s="11">
        <v>7000</v>
      </c>
      <c r="AC22" s="9">
        <v>15541.51</v>
      </c>
      <c r="AD22" s="10">
        <v>78394.490000000005</v>
      </c>
      <c r="AE22" s="11">
        <v>103390</v>
      </c>
      <c r="AF22" s="9">
        <v>23939.040000000001</v>
      </c>
      <c r="AG22" s="10">
        <v>79450.960000000006</v>
      </c>
      <c r="AH22" s="11">
        <v>103390</v>
      </c>
      <c r="AI22" s="9">
        <v>23939.040000000001</v>
      </c>
      <c r="AJ22" s="10">
        <v>88450.96</v>
      </c>
      <c r="AK22" s="11">
        <v>112390</v>
      </c>
      <c r="AL22" s="9">
        <v>23939.040000000001</v>
      </c>
      <c r="AM22" s="10">
        <v>88450.96</v>
      </c>
      <c r="AN22" s="11">
        <f t="shared" si="0"/>
        <v>112390</v>
      </c>
      <c r="AO22" s="15">
        <v>33939.040000000001</v>
      </c>
      <c r="AP22" s="15">
        <v>78450.960000000006</v>
      </c>
      <c r="AQ22" s="15">
        <f t="shared" si="6"/>
        <v>112390</v>
      </c>
      <c r="AR22" s="9">
        <v>35894.460000000006</v>
      </c>
      <c r="AS22" s="10">
        <v>76495.540000000008</v>
      </c>
      <c r="AT22" s="11">
        <f t="shared" si="1"/>
        <v>112390.00000000001</v>
      </c>
      <c r="AU22" s="9">
        <v>35894.460000000006</v>
      </c>
      <c r="AV22" s="10">
        <v>76605.539999999994</v>
      </c>
      <c r="AW22" s="11">
        <f t="shared" si="2"/>
        <v>112500</v>
      </c>
      <c r="AX22" s="9">
        <v>77285.460000000006</v>
      </c>
      <c r="AY22" s="10">
        <v>0</v>
      </c>
      <c r="AZ22" s="11">
        <f t="shared" si="3"/>
        <v>77285.460000000006</v>
      </c>
      <c r="BA22" s="9">
        <v>77285.460000000006</v>
      </c>
      <c r="BB22" s="10">
        <v>0</v>
      </c>
      <c r="BC22" s="11">
        <f t="shared" si="4"/>
        <v>77285.460000000006</v>
      </c>
      <c r="BD22" s="9">
        <f>VLOOKUP($B22,'Specificatie schades'!$B$2:$P$53,13,FALSE)*-1</f>
        <v>77285.460000000006</v>
      </c>
      <c r="BE22" s="10">
        <f>VLOOKUP($B22,'Specificatie schades'!$B$2:$N$53,12,FALSE)</f>
        <v>0</v>
      </c>
      <c r="BF22" s="11">
        <f t="shared" si="5"/>
        <v>77285.460000000006</v>
      </c>
      <c r="BG22" s="15"/>
    </row>
    <row r="23" spans="1:59" x14ac:dyDescent="0.2">
      <c r="A23" s="36"/>
      <c r="B23" s="8">
        <v>1401638</v>
      </c>
      <c r="C23" s="17">
        <v>2014</v>
      </c>
      <c r="D23" s="23" t="str">
        <f>IF(VLOOKUP(B23,'Specificatie schades'!$B$2:$U$2382,20,FALSE)="J","closed","open")</f>
        <v>open</v>
      </c>
      <c r="E23" s="9"/>
      <c r="F23" s="28">
        <v>0</v>
      </c>
      <c r="G23" s="11"/>
      <c r="H23" s="9"/>
      <c r="I23" s="28">
        <v>0</v>
      </c>
      <c r="J23" s="11"/>
      <c r="K23" s="9"/>
      <c r="L23" s="28">
        <v>0</v>
      </c>
      <c r="M23" s="11"/>
      <c r="N23" s="9"/>
      <c r="O23" s="28">
        <v>0</v>
      </c>
      <c r="P23" s="11"/>
      <c r="Q23" s="9"/>
      <c r="R23" s="10">
        <v>0</v>
      </c>
      <c r="S23" s="11"/>
      <c r="T23" s="9"/>
      <c r="U23" s="10">
        <v>0</v>
      </c>
      <c r="V23" s="11"/>
      <c r="W23" s="9"/>
      <c r="X23" s="10">
        <v>0</v>
      </c>
      <c r="Y23" s="11"/>
      <c r="Z23" s="9"/>
      <c r="AA23" s="10">
        <v>0</v>
      </c>
      <c r="AB23" s="11"/>
      <c r="AC23" s="9">
        <v>301.44</v>
      </c>
      <c r="AD23" s="10">
        <v>750000</v>
      </c>
      <c r="AE23" s="11">
        <v>750301.44</v>
      </c>
      <c r="AF23" s="9">
        <v>14574.81</v>
      </c>
      <c r="AG23" s="10">
        <v>230425.18999999994</v>
      </c>
      <c r="AH23" s="11">
        <v>244999.99999999994</v>
      </c>
      <c r="AI23" s="9">
        <v>17161.03</v>
      </c>
      <c r="AJ23" s="10">
        <v>227838.96999999994</v>
      </c>
      <c r="AK23" s="11">
        <v>244999.99999999994</v>
      </c>
      <c r="AL23" s="9">
        <v>19818.739999999998</v>
      </c>
      <c r="AM23" s="10">
        <v>225181.26</v>
      </c>
      <c r="AN23" s="11">
        <f t="shared" si="0"/>
        <v>245000</v>
      </c>
      <c r="AO23" s="15">
        <v>35563.19</v>
      </c>
      <c r="AP23" s="15">
        <v>209436.81</v>
      </c>
      <c r="AQ23" s="15">
        <f t="shared" si="6"/>
        <v>245000</v>
      </c>
      <c r="AR23" s="9">
        <v>51149.810000000005</v>
      </c>
      <c r="AS23" s="10">
        <v>193850.19</v>
      </c>
      <c r="AT23" s="11">
        <f t="shared" si="1"/>
        <v>245000</v>
      </c>
      <c r="AU23" s="9">
        <v>54317.1</v>
      </c>
      <c r="AV23" s="10">
        <v>113984.34</v>
      </c>
      <c r="AW23" s="11">
        <f t="shared" si="2"/>
        <v>168301.44</v>
      </c>
      <c r="AX23" s="9">
        <v>67696.83</v>
      </c>
      <c r="AY23" s="10">
        <v>103604.61</v>
      </c>
      <c r="AZ23" s="11">
        <f t="shared" si="3"/>
        <v>171301.44</v>
      </c>
      <c r="BA23" s="9">
        <v>77805.740000000005</v>
      </c>
      <c r="BB23" s="10">
        <v>93495.7</v>
      </c>
      <c r="BC23" s="11">
        <f t="shared" si="4"/>
        <v>171301.44</v>
      </c>
      <c r="BD23" s="9">
        <f>VLOOKUP($B23,'Specificatie schades'!$B$2:$P$53,13,FALSE)*-1</f>
        <v>79867.700000000012</v>
      </c>
      <c r="BE23" s="10">
        <f>VLOOKUP($B23,'Specificatie schades'!$B$2:$N$53,12,FALSE)</f>
        <v>91433.739999999991</v>
      </c>
      <c r="BF23" s="11">
        <f t="shared" si="5"/>
        <v>171301.44</v>
      </c>
      <c r="BG23" s="15"/>
    </row>
    <row r="24" spans="1:59" x14ac:dyDescent="0.2">
      <c r="B24" s="22">
        <v>1405120</v>
      </c>
      <c r="C24" s="23">
        <v>2014</v>
      </c>
      <c r="D24" s="23" t="str">
        <f>IF(VLOOKUP(B24,'Specificatie schades'!$B$2:$U$2382,20,FALSE)="J","closed","open")</f>
        <v>closed</v>
      </c>
      <c r="E24" s="9"/>
      <c r="F24" s="28">
        <v>0</v>
      </c>
      <c r="G24" s="11"/>
      <c r="H24" s="9"/>
      <c r="I24" s="28">
        <v>0</v>
      </c>
      <c r="J24" s="11"/>
      <c r="K24" s="9"/>
      <c r="L24" s="28">
        <v>0</v>
      </c>
      <c r="M24" s="11"/>
      <c r="N24" s="9"/>
      <c r="O24" s="28">
        <v>0</v>
      </c>
      <c r="P24" s="11"/>
      <c r="Q24" s="9"/>
      <c r="R24" s="10">
        <v>0</v>
      </c>
      <c r="S24" s="11"/>
      <c r="T24" s="9"/>
      <c r="U24" s="10">
        <v>0</v>
      </c>
      <c r="V24" s="11"/>
      <c r="W24" s="9"/>
      <c r="X24" s="10">
        <v>0</v>
      </c>
      <c r="Y24" s="11"/>
      <c r="Z24" s="9"/>
      <c r="AA24" s="10">
        <v>0</v>
      </c>
      <c r="AB24" s="11"/>
      <c r="AC24" s="9"/>
      <c r="AD24" s="10">
        <v>0</v>
      </c>
      <c r="AE24" s="11"/>
      <c r="AF24" s="9"/>
      <c r="AG24" s="10">
        <v>0</v>
      </c>
      <c r="AH24" s="11"/>
      <c r="AI24" s="9">
        <v>14955.89</v>
      </c>
      <c r="AJ24" s="10">
        <v>93044.11</v>
      </c>
      <c r="AK24" s="11">
        <v>108000</v>
      </c>
      <c r="AL24" s="9">
        <v>14955.89</v>
      </c>
      <c r="AM24" s="10">
        <v>93044.11</v>
      </c>
      <c r="AN24" s="11">
        <f t="shared" si="0"/>
        <v>108000</v>
      </c>
      <c r="AO24" s="15">
        <v>16137.49</v>
      </c>
      <c r="AP24" s="15">
        <v>91862.510000000009</v>
      </c>
      <c r="AQ24" s="15">
        <f t="shared" si="6"/>
        <v>108000.00000000001</v>
      </c>
      <c r="AR24" s="9">
        <v>18973.589999999997</v>
      </c>
      <c r="AS24" s="10">
        <v>96026.41</v>
      </c>
      <c r="AT24" s="11">
        <f t="shared" si="1"/>
        <v>115000</v>
      </c>
      <c r="AU24" s="9">
        <v>25862.18</v>
      </c>
      <c r="AV24" s="10">
        <v>48287.82</v>
      </c>
      <c r="AW24" s="11">
        <f t="shared" si="2"/>
        <v>74150</v>
      </c>
      <c r="AX24" s="9">
        <v>26602.699999999997</v>
      </c>
      <c r="AY24" s="10">
        <v>47547.3</v>
      </c>
      <c r="AZ24" s="11">
        <f t="shared" si="3"/>
        <v>74150</v>
      </c>
      <c r="BA24" s="9">
        <v>72362.36</v>
      </c>
      <c r="BB24" s="10">
        <v>0</v>
      </c>
      <c r="BC24" s="11">
        <f t="shared" si="4"/>
        <v>72362.36</v>
      </c>
      <c r="BD24" s="9">
        <f>VLOOKUP($B24,'Specificatie schades'!$B$2:$P$53,13,FALSE)*-1</f>
        <v>72362.36</v>
      </c>
      <c r="BE24" s="10">
        <f>VLOOKUP($B24,'Specificatie schades'!$B$2:$N$53,12,FALSE)</f>
        <v>0</v>
      </c>
      <c r="BF24" s="11">
        <f t="shared" si="5"/>
        <v>72362.36</v>
      </c>
      <c r="BG24" s="15"/>
    </row>
    <row r="25" spans="1:59" x14ac:dyDescent="0.2">
      <c r="B25" s="8">
        <v>1501104</v>
      </c>
      <c r="C25" s="17">
        <v>2015</v>
      </c>
      <c r="D25" s="23" t="str">
        <f>IF(VLOOKUP(B25,'Specificatie schades'!$B$2:$U$2382,20,FALSE)="J","closed","open")</f>
        <v>closed</v>
      </c>
      <c r="E25" s="9"/>
      <c r="F25" s="28">
        <v>0</v>
      </c>
      <c r="G25" s="11"/>
      <c r="H25" s="9"/>
      <c r="I25" s="28">
        <v>0</v>
      </c>
      <c r="J25" s="11"/>
      <c r="K25" s="9"/>
      <c r="L25" s="28">
        <v>0</v>
      </c>
      <c r="M25" s="11"/>
      <c r="N25" s="9"/>
      <c r="O25" s="28">
        <v>0</v>
      </c>
      <c r="P25" s="11"/>
      <c r="Q25" s="9"/>
      <c r="R25" s="10">
        <v>0</v>
      </c>
      <c r="S25" s="11"/>
      <c r="T25" s="9"/>
      <c r="U25" s="10">
        <v>0</v>
      </c>
      <c r="V25" s="11"/>
      <c r="W25" s="9"/>
      <c r="X25" s="10">
        <v>0</v>
      </c>
      <c r="Y25" s="11"/>
      <c r="Z25" s="9"/>
      <c r="AA25" s="10">
        <v>0</v>
      </c>
      <c r="AB25" s="11"/>
      <c r="AC25" s="9"/>
      <c r="AD25" s="10">
        <v>0</v>
      </c>
      <c r="AE25" s="11"/>
      <c r="AF25" s="9">
        <v>30008.400000000001</v>
      </c>
      <c r="AG25" s="10">
        <v>79991.600000000006</v>
      </c>
      <c r="AH25" s="11">
        <v>110000</v>
      </c>
      <c r="AI25" s="9">
        <v>48008.4</v>
      </c>
      <c r="AJ25" s="10">
        <v>61991.6</v>
      </c>
      <c r="AK25" s="11">
        <v>110000</v>
      </c>
      <c r="AL25" s="9">
        <v>49934.720000000001</v>
      </c>
      <c r="AM25" s="10">
        <v>75065.279999999999</v>
      </c>
      <c r="AN25" s="11">
        <f t="shared" si="0"/>
        <v>125000</v>
      </c>
      <c r="AO25" s="15">
        <v>101337.94</v>
      </c>
      <c r="AP25" s="15">
        <v>0</v>
      </c>
      <c r="AQ25" s="15">
        <f t="shared" si="6"/>
        <v>101337.94</v>
      </c>
      <c r="AR25" s="9">
        <v>101337.94</v>
      </c>
      <c r="AS25" s="10">
        <v>0</v>
      </c>
      <c r="AT25" s="11">
        <f t="shared" si="1"/>
        <v>101337.94</v>
      </c>
      <c r="AU25" s="9">
        <v>101337.94</v>
      </c>
      <c r="AV25" s="10">
        <v>0</v>
      </c>
      <c r="AW25" s="11">
        <f t="shared" si="2"/>
        <v>101337.94</v>
      </c>
      <c r="AX25" s="9">
        <v>101337.94</v>
      </c>
      <c r="AY25" s="10">
        <v>0</v>
      </c>
      <c r="AZ25" s="11">
        <f t="shared" si="3"/>
        <v>101337.94</v>
      </c>
      <c r="BA25" s="9">
        <v>101337.94</v>
      </c>
      <c r="BB25" s="10">
        <v>0</v>
      </c>
      <c r="BC25" s="11">
        <f t="shared" si="4"/>
        <v>101337.94</v>
      </c>
      <c r="BD25" s="9">
        <f>VLOOKUP($B25,'Specificatie schades'!$B$2:$P$53,13,FALSE)*-1</f>
        <v>101337.94</v>
      </c>
      <c r="BE25" s="10">
        <f>VLOOKUP($B25,'Specificatie schades'!$B$2:$N$53,12,FALSE)</f>
        <v>0</v>
      </c>
      <c r="BF25" s="11">
        <f t="shared" si="5"/>
        <v>101337.94</v>
      </c>
      <c r="BG25" s="15"/>
    </row>
    <row r="26" spans="1:59" x14ac:dyDescent="0.2">
      <c r="B26" s="8">
        <v>1501716</v>
      </c>
      <c r="C26" s="17">
        <v>2015</v>
      </c>
      <c r="D26" s="23" t="str">
        <f>IF(VLOOKUP(B26,'Specificatie schades'!$B$2:$U$2382,20,FALSE)="J","closed","open")</f>
        <v>closed</v>
      </c>
      <c r="E26" s="9"/>
      <c r="F26" s="28">
        <v>0</v>
      </c>
      <c r="G26" s="11"/>
      <c r="H26" s="9"/>
      <c r="I26" s="28">
        <v>0</v>
      </c>
      <c r="J26" s="11"/>
      <c r="K26" s="9"/>
      <c r="L26" s="28">
        <v>0</v>
      </c>
      <c r="M26" s="11"/>
      <c r="N26" s="9"/>
      <c r="O26" s="28">
        <v>0</v>
      </c>
      <c r="P26" s="11"/>
      <c r="Q26" s="9"/>
      <c r="R26" s="10">
        <v>0</v>
      </c>
      <c r="S26" s="11"/>
      <c r="T26" s="9"/>
      <c r="U26" s="10">
        <v>0</v>
      </c>
      <c r="V26" s="11"/>
      <c r="W26" s="9"/>
      <c r="X26" s="10">
        <v>0</v>
      </c>
      <c r="Y26" s="11"/>
      <c r="Z26" s="9"/>
      <c r="AA26" s="10">
        <v>0</v>
      </c>
      <c r="AB26" s="11"/>
      <c r="AC26" s="9"/>
      <c r="AD26" s="10">
        <v>0</v>
      </c>
      <c r="AE26" s="11"/>
      <c r="AF26" s="9">
        <v>8077.3099999999995</v>
      </c>
      <c r="AG26" s="10">
        <v>129922.69</v>
      </c>
      <c r="AH26" s="11">
        <v>138000</v>
      </c>
      <c r="AI26" s="9">
        <v>19882.079999999998</v>
      </c>
      <c r="AJ26" s="10">
        <v>78117.919999999998</v>
      </c>
      <c r="AK26" s="11">
        <v>98000</v>
      </c>
      <c r="AL26" s="9">
        <v>47864.97</v>
      </c>
      <c r="AM26" s="10">
        <f>AN26-AL26</f>
        <v>55135.03</v>
      </c>
      <c r="AN26" s="11">
        <v>103000</v>
      </c>
      <c r="AO26" s="9">
        <v>51750.52</v>
      </c>
      <c r="AP26" s="10">
        <v>57749.48</v>
      </c>
      <c r="AQ26" s="15">
        <f t="shared" si="6"/>
        <v>109500</v>
      </c>
      <c r="AR26" s="9">
        <v>52487.72</v>
      </c>
      <c r="AS26" s="10">
        <v>30705.010000000002</v>
      </c>
      <c r="AT26" s="11">
        <f t="shared" si="1"/>
        <v>83192.73000000001</v>
      </c>
      <c r="AU26" s="9">
        <v>74418.240000000005</v>
      </c>
      <c r="AV26" s="10">
        <v>8774.49</v>
      </c>
      <c r="AW26" s="11">
        <f t="shared" si="2"/>
        <v>83192.73000000001</v>
      </c>
      <c r="AX26" s="9">
        <v>74418.240000000005</v>
      </c>
      <c r="AY26" s="10">
        <v>0</v>
      </c>
      <c r="AZ26" s="11">
        <f t="shared" si="3"/>
        <v>74418.240000000005</v>
      </c>
      <c r="BA26" s="9">
        <v>74418.240000000005</v>
      </c>
      <c r="BB26" s="10">
        <v>0</v>
      </c>
      <c r="BC26" s="11">
        <f t="shared" si="4"/>
        <v>74418.240000000005</v>
      </c>
      <c r="BD26" s="9">
        <f>VLOOKUP($B26,'Specificatie schades'!$B$2:$P$53,13,FALSE)*-1</f>
        <v>74418.240000000005</v>
      </c>
      <c r="BE26" s="10">
        <f>VLOOKUP($B26,'Specificatie schades'!$B$2:$N$53,12,FALSE)</f>
        <v>0</v>
      </c>
      <c r="BF26" s="11">
        <f t="shared" si="5"/>
        <v>74418.240000000005</v>
      </c>
      <c r="BG26" s="15"/>
    </row>
    <row r="27" spans="1:59" x14ac:dyDescent="0.2">
      <c r="B27" s="8">
        <v>1503078</v>
      </c>
      <c r="C27" s="17">
        <v>2015</v>
      </c>
      <c r="D27" s="23" t="str">
        <f>IF(VLOOKUP(B27,'Specificatie schades'!$B$2:$U$2382,20,FALSE)="J","closed","open")</f>
        <v>closed</v>
      </c>
      <c r="E27" s="9"/>
      <c r="F27" s="28">
        <v>0</v>
      </c>
      <c r="G27" s="11"/>
      <c r="H27" s="9"/>
      <c r="I27" s="28">
        <v>0</v>
      </c>
      <c r="J27" s="11"/>
      <c r="K27" s="9"/>
      <c r="L27" s="28">
        <v>0</v>
      </c>
      <c r="M27" s="11"/>
      <c r="N27" s="9"/>
      <c r="O27" s="28">
        <v>0</v>
      </c>
      <c r="P27" s="11"/>
      <c r="Q27" s="9"/>
      <c r="R27" s="10">
        <v>0</v>
      </c>
      <c r="S27" s="11"/>
      <c r="T27" s="9"/>
      <c r="U27" s="10">
        <v>0</v>
      </c>
      <c r="V27" s="11"/>
      <c r="W27" s="9"/>
      <c r="X27" s="10">
        <v>0</v>
      </c>
      <c r="Y27" s="11"/>
      <c r="Z27" s="9"/>
      <c r="AA27" s="10">
        <v>0</v>
      </c>
      <c r="AB27" s="11"/>
      <c r="AC27" s="9"/>
      <c r="AD27" s="10">
        <v>0</v>
      </c>
      <c r="AE27" s="11"/>
      <c r="AF27" s="9">
        <v>10000</v>
      </c>
      <c r="AG27" s="10">
        <v>21500</v>
      </c>
      <c r="AH27" s="11">
        <v>31500</v>
      </c>
      <c r="AI27" s="9">
        <v>40821.42</v>
      </c>
      <c r="AJ27" s="10">
        <v>240678.58000000002</v>
      </c>
      <c r="AK27" s="11">
        <v>281500</v>
      </c>
      <c r="AL27" s="9">
        <v>71115.13</v>
      </c>
      <c r="AM27" s="10">
        <v>210384.87</v>
      </c>
      <c r="AN27" s="11">
        <f t="shared" si="0"/>
        <v>281500</v>
      </c>
      <c r="AO27" s="15">
        <v>104342.92</v>
      </c>
      <c r="AP27" s="15">
        <v>177157.08000000002</v>
      </c>
      <c r="AQ27" s="15">
        <f t="shared" si="6"/>
        <v>281500</v>
      </c>
      <c r="AR27" s="9">
        <v>137198.51999999999</v>
      </c>
      <c r="AS27" s="10">
        <v>144301.48000000001</v>
      </c>
      <c r="AT27" s="11">
        <f t="shared" si="1"/>
        <v>281500</v>
      </c>
      <c r="AU27" s="9">
        <v>141413.25999999998</v>
      </c>
      <c r="AV27" s="10">
        <v>147586.74000000002</v>
      </c>
      <c r="AW27" s="11">
        <f t="shared" si="2"/>
        <v>289000</v>
      </c>
      <c r="AX27" s="9">
        <v>276560.33999999997</v>
      </c>
      <c r="AY27" s="10">
        <v>0</v>
      </c>
      <c r="AZ27" s="11">
        <f t="shared" si="3"/>
        <v>276560.33999999997</v>
      </c>
      <c r="BA27" s="9">
        <v>276560.33999999997</v>
      </c>
      <c r="BB27" s="10">
        <v>0</v>
      </c>
      <c r="BC27" s="11">
        <f t="shared" si="4"/>
        <v>276560.33999999997</v>
      </c>
      <c r="BD27" s="9">
        <f>VLOOKUP($B27,'Specificatie schades'!$B$2:$P$53,13,FALSE)*-1</f>
        <v>276560.33999999997</v>
      </c>
      <c r="BE27" s="10">
        <f>VLOOKUP($B27,'Specificatie schades'!$B$2:$N$53,12,FALSE)</f>
        <v>0</v>
      </c>
      <c r="BF27" s="11">
        <f t="shared" si="5"/>
        <v>276560.33999999997</v>
      </c>
      <c r="BG27" s="15"/>
    </row>
    <row r="28" spans="1:59" x14ac:dyDescent="0.2">
      <c r="B28" s="8">
        <v>1504537</v>
      </c>
      <c r="C28" s="17">
        <v>2015</v>
      </c>
      <c r="D28" s="23" t="str">
        <f>IF(VLOOKUP(B28,'Specificatie schades'!$B$2:$U$2382,20,FALSE)="J","closed","open")</f>
        <v>closed</v>
      </c>
      <c r="E28" s="9"/>
      <c r="F28" s="28">
        <v>0</v>
      </c>
      <c r="G28" s="11"/>
      <c r="H28" s="9"/>
      <c r="I28" s="28">
        <v>0</v>
      </c>
      <c r="J28" s="11"/>
      <c r="K28" s="9"/>
      <c r="L28" s="28">
        <v>0</v>
      </c>
      <c r="M28" s="11"/>
      <c r="N28" s="9"/>
      <c r="O28" s="28">
        <v>0</v>
      </c>
      <c r="P28" s="11"/>
      <c r="Q28" s="9"/>
      <c r="R28" s="10">
        <v>0</v>
      </c>
      <c r="S28" s="11"/>
      <c r="T28" s="9"/>
      <c r="U28" s="10">
        <v>0</v>
      </c>
      <c r="V28" s="11"/>
      <c r="W28" s="9"/>
      <c r="X28" s="10">
        <v>0</v>
      </c>
      <c r="Y28" s="11"/>
      <c r="Z28" s="9"/>
      <c r="AA28" s="10">
        <v>0</v>
      </c>
      <c r="AB28" s="11"/>
      <c r="AC28" s="9"/>
      <c r="AD28" s="10">
        <v>0</v>
      </c>
      <c r="AE28" s="11"/>
      <c r="AF28" s="9">
        <v>0</v>
      </c>
      <c r="AG28" s="10">
        <v>25000</v>
      </c>
      <c r="AH28" s="11">
        <v>25000</v>
      </c>
      <c r="AI28" s="9">
        <v>14483.189999999999</v>
      </c>
      <c r="AJ28" s="10">
        <v>110766.81</v>
      </c>
      <c r="AK28" s="11">
        <v>125250</v>
      </c>
      <c r="AL28" s="9">
        <v>15983.189999999999</v>
      </c>
      <c r="AM28" s="10">
        <v>109266.81</v>
      </c>
      <c r="AN28" s="11">
        <f t="shared" si="0"/>
        <v>125250</v>
      </c>
      <c r="AO28" s="15">
        <v>20246.09</v>
      </c>
      <c r="AP28" s="15">
        <v>80003.909999999989</v>
      </c>
      <c r="AQ28" s="15">
        <f t="shared" si="6"/>
        <v>100249.99999999999</v>
      </c>
      <c r="AR28" s="9">
        <v>20246.09</v>
      </c>
      <c r="AS28" s="10">
        <v>92003.909999999989</v>
      </c>
      <c r="AT28" s="11">
        <f t="shared" si="1"/>
        <v>112249.99999999999</v>
      </c>
      <c r="AU28" s="9">
        <v>38988.699999999997</v>
      </c>
      <c r="AV28" s="10">
        <v>0</v>
      </c>
      <c r="AW28" s="11">
        <f t="shared" si="2"/>
        <v>38988.699999999997</v>
      </c>
      <c r="AX28" s="9">
        <v>38988.699999999997</v>
      </c>
      <c r="AY28" s="10">
        <v>0</v>
      </c>
      <c r="AZ28" s="11">
        <f t="shared" si="3"/>
        <v>38988.699999999997</v>
      </c>
      <c r="BA28" s="9">
        <v>38988.699999999997</v>
      </c>
      <c r="BB28" s="10">
        <v>0</v>
      </c>
      <c r="BC28" s="11">
        <f t="shared" si="4"/>
        <v>38988.699999999997</v>
      </c>
      <c r="BD28" s="9">
        <f>VLOOKUP($B28,'Specificatie schades'!$B$2:$P$53,13,FALSE)*-1</f>
        <v>38988.699999999997</v>
      </c>
      <c r="BE28" s="10">
        <f>VLOOKUP($B28,'Specificatie schades'!$B$2:$N$53,12,FALSE)</f>
        <v>0</v>
      </c>
      <c r="BF28" s="11">
        <f t="shared" si="5"/>
        <v>38988.699999999997</v>
      </c>
      <c r="BG28" s="15"/>
    </row>
    <row r="29" spans="1:59" x14ac:dyDescent="0.2">
      <c r="A29" s="36"/>
      <c r="B29" s="22">
        <v>1600346</v>
      </c>
      <c r="C29" s="23">
        <v>2016</v>
      </c>
      <c r="D29" s="23" t="str">
        <f>IF(VLOOKUP(B29,'Specificatie schades'!$B$2:$U$2382,20,FALSE)="J","closed","open")</f>
        <v>closed</v>
      </c>
      <c r="E29" s="9"/>
      <c r="F29" s="28">
        <v>0</v>
      </c>
      <c r="G29" s="11"/>
      <c r="H29" s="9"/>
      <c r="I29" s="28">
        <v>0</v>
      </c>
      <c r="J29" s="11"/>
      <c r="K29" s="9"/>
      <c r="L29" s="28">
        <v>0</v>
      </c>
      <c r="M29" s="11"/>
      <c r="N29" s="9"/>
      <c r="O29" s="28">
        <v>0</v>
      </c>
      <c r="P29" s="11"/>
      <c r="Q29" s="9"/>
      <c r="R29" s="10">
        <v>0</v>
      </c>
      <c r="S29" s="11"/>
      <c r="T29" s="9"/>
      <c r="U29" s="10">
        <v>0</v>
      </c>
      <c r="V29" s="11"/>
      <c r="W29" s="9"/>
      <c r="X29" s="10">
        <v>0</v>
      </c>
      <c r="Y29" s="11"/>
      <c r="Z29" s="9"/>
      <c r="AA29" s="10">
        <v>0</v>
      </c>
      <c r="AB29" s="11"/>
      <c r="AC29" s="9"/>
      <c r="AD29" s="10">
        <v>0</v>
      </c>
      <c r="AE29" s="11"/>
      <c r="AF29" s="9"/>
      <c r="AG29" s="10">
        <v>0</v>
      </c>
      <c r="AH29" s="11"/>
      <c r="AI29" s="27">
        <v>8766.41</v>
      </c>
      <c r="AJ29" s="28">
        <v>541233.59</v>
      </c>
      <c r="AK29" s="29">
        <v>550000</v>
      </c>
      <c r="AL29" s="9">
        <v>13123.08</v>
      </c>
      <c r="AM29" s="10">
        <v>536876.92000000004</v>
      </c>
      <c r="AN29" s="11">
        <f t="shared" si="0"/>
        <v>550000</v>
      </c>
      <c r="AO29" s="15">
        <v>109780.64</v>
      </c>
      <c r="AP29" s="15">
        <v>0</v>
      </c>
      <c r="AQ29" s="15">
        <f t="shared" si="6"/>
        <v>109780.64</v>
      </c>
      <c r="AR29" s="9">
        <v>109780.64</v>
      </c>
      <c r="AS29" s="10">
        <v>0</v>
      </c>
      <c r="AT29" s="11">
        <f t="shared" si="1"/>
        <v>109780.64</v>
      </c>
      <c r="AU29" s="9">
        <v>109780.64</v>
      </c>
      <c r="AV29" s="10">
        <v>0</v>
      </c>
      <c r="AW29" s="11">
        <f t="shared" si="2"/>
        <v>109780.64</v>
      </c>
      <c r="AX29" s="9">
        <v>109780.64</v>
      </c>
      <c r="AY29" s="10">
        <v>0</v>
      </c>
      <c r="AZ29" s="11">
        <f t="shared" si="3"/>
        <v>109780.64</v>
      </c>
      <c r="BA29" s="9">
        <v>109780.64</v>
      </c>
      <c r="BB29" s="10">
        <v>0</v>
      </c>
      <c r="BC29" s="11">
        <f t="shared" si="4"/>
        <v>109780.64</v>
      </c>
      <c r="BD29" s="9">
        <f>VLOOKUP($B29,'Specificatie schades'!$B$2:$P$53,13,FALSE)*-1</f>
        <v>109780.64</v>
      </c>
      <c r="BE29" s="10">
        <f>VLOOKUP($B29,'Specificatie schades'!$B$2:$N$53,12,FALSE)</f>
        <v>0</v>
      </c>
      <c r="BF29" s="11">
        <f t="shared" si="5"/>
        <v>109780.64</v>
      </c>
      <c r="BG29" s="15"/>
    </row>
    <row r="30" spans="1:59" x14ac:dyDescent="0.2">
      <c r="A30" s="36"/>
      <c r="B30" s="8">
        <v>1600442</v>
      </c>
      <c r="C30" s="17">
        <v>2016</v>
      </c>
      <c r="D30" s="23" t="str">
        <f>IF(VLOOKUP(B30,'Specificatie schades'!$B$2:$U$2382,20,FALSE)="J","closed","open")</f>
        <v>closed</v>
      </c>
      <c r="E30" s="9"/>
      <c r="F30" s="28">
        <v>0</v>
      </c>
      <c r="G30" s="11"/>
      <c r="H30" s="9"/>
      <c r="I30" s="28">
        <v>0</v>
      </c>
      <c r="J30" s="11"/>
      <c r="K30" s="9"/>
      <c r="L30" s="28">
        <v>0</v>
      </c>
      <c r="M30" s="11"/>
      <c r="N30" s="9"/>
      <c r="O30" s="28">
        <v>0</v>
      </c>
      <c r="P30" s="11"/>
      <c r="Q30" s="9"/>
      <c r="R30" s="10">
        <v>0</v>
      </c>
      <c r="S30" s="11"/>
      <c r="T30" s="9"/>
      <c r="U30" s="10">
        <v>0</v>
      </c>
      <c r="V30" s="11"/>
      <c r="W30" s="9"/>
      <c r="X30" s="10">
        <v>0</v>
      </c>
      <c r="Y30" s="11"/>
      <c r="Z30" s="9"/>
      <c r="AA30" s="10">
        <v>0</v>
      </c>
      <c r="AB30" s="11"/>
      <c r="AC30" s="9"/>
      <c r="AD30" s="10">
        <v>0</v>
      </c>
      <c r="AE30" s="11"/>
      <c r="AF30" s="9"/>
      <c r="AG30" s="10">
        <v>0</v>
      </c>
      <c r="AH30" s="11"/>
      <c r="AI30" s="27">
        <v>39364.81</v>
      </c>
      <c r="AJ30" s="28">
        <v>185635.19</v>
      </c>
      <c r="AK30" s="29">
        <v>225000</v>
      </c>
      <c r="AL30" s="9">
        <v>45088.189999999995</v>
      </c>
      <c r="AM30" s="10">
        <v>179911.81</v>
      </c>
      <c r="AN30" s="11">
        <f t="shared" si="0"/>
        <v>225000</v>
      </c>
      <c r="AO30" s="15">
        <v>47588.189999999995</v>
      </c>
      <c r="AP30" s="15">
        <v>177411.81</v>
      </c>
      <c r="AQ30" s="15">
        <f t="shared" si="6"/>
        <v>225000</v>
      </c>
      <c r="AR30" s="9">
        <v>49399.329999999994</v>
      </c>
      <c r="AS30" s="10">
        <v>175600.67</v>
      </c>
      <c r="AT30" s="11">
        <f t="shared" si="1"/>
        <v>225000</v>
      </c>
      <c r="AU30" s="9">
        <v>49399.329999999994</v>
      </c>
      <c r="AV30" s="10">
        <v>63600.67</v>
      </c>
      <c r="AW30" s="11">
        <f t="shared" si="2"/>
        <v>113000</v>
      </c>
      <c r="AX30" s="9">
        <v>49825.54</v>
      </c>
      <c r="AY30" s="10">
        <v>63174.459999999992</v>
      </c>
      <c r="AZ30" s="11">
        <f t="shared" si="3"/>
        <v>113000</v>
      </c>
      <c r="BA30" s="9">
        <v>108116.98</v>
      </c>
      <c r="BB30" s="10">
        <v>0</v>
      </c>
      <c r="BC30" s="11">
        <f t="shared" si="4"/>
        <v>108116.98</v>
      </c>
      <c r="BD30" s="9">
        <f>VLOOKUP($B30,'Specificatie schades'!$B$2:$P$53,13,FALSE)*-1</f>
        <v>108116.98</v>
      </c>
      <c r="BE30" s="10">
        <f>VLOOKUP($B30,'Specificatie schades'!$B$2:$N$53,12,FALSE)</f>
        <v>0</v>
      </c>
      <c r="BF30" s="11">
        <f t="shared" si="5"/>
        <v>108116.98</v>
      </c>
      <c r="BG30" s="15"/>
    </row>
    <row r="31" spans="1:59" x14ac:dyDescent="0.2">
      <c r="A31" s="36"/>
      <c r="B31" s="8">
        <v>1602868</v>
      </c>
      <c r="C31" s="17">
        <v>2016</v>
      </c>
      <c r="D31" s="23" t="str">
        <f>IF(VLOOKUP(B31,'Specificatie schades'!$B$2:$U$2382,20,FALSE)="J","closed","open")</f>
        <v>closed</v>
      </c>
      <c r="E31" s="9"/>
      <c r="F31" s="28">
        <v>0</v>
      </c>
      <c r="G31" s="11"/>
      <c r="H31" s="9"/>
      <c r="I31" s="28">
        <v>0</v>
      </c>
      <c r="J31" s="11"/>
      <c r="K31" s="9"/>
      <c r="L31" s="28">
        <v>0</v>
      </c>
      <c r="M31" s="11"/>
      <c r="N31" s="9"/>
      <c r="O31" s="28">
        <v>0</v>
      </c>
      <c r="P31" s="11"/>
      <c r="Q31" s="9"/>
      <c r="R31" s="10">
        <v>0</v>
      </c>
      <c r="S31" s="11"/>
      <c r="T31" s="9"/>
      <c r="U31" s="10">
        <v>0</v>
      </c>
      <c r="V31" s="11"/>
      <c r="W31" s="9"/>
      <c r="X31" s="10">
        <v>0</v>
      </c>
      <c r="Y31" s="11"/>
      <c r="Z31" s="9"/>
      <c r="AA31" s="10">
        <v>0</v>
      </c>
      <c r="AB31" s="11"/>
      <c r="AC31" s="9"/>
      <c r="AD31" s="10">
        <v>0</v>
      </c>
      <c r="AE31" s="11"/>
      <c r="AF31" s="9"/>
      <c r="AG31" s="10">
        <v>0</v>
      </c>
      <c r="AH31" s="11"/>
      <c r="AI31" s="27">
        <v>9205.16</v>
      </c>
      <c r="AJ31" s="28">
        <v>163294.84</v>
      </c>
      <c r="AK31" s="29">
        <v>172500</v>
      </c>
      <c r="AL31" s="9">
        <v>14670.470000000001</v>
      </c>
      <c r="AM31" s="10">
        <v>157829.53</v>
      </c>
      <c r="AN31" s="11">
        <f t="shared" si="0"/>
        <v>172500</v>
      </c>
      <c r="AO31" s="15">
        <v>41287.07</v>
      </c>
      <c r="AP31" s="15">
        <v>213712.93</v>
      </c>
      <c r="AQ31" s="15">
        <f t="shared" si="6"/>
        <v>255000</v>
      </c>
      <c r="AR31" s="9">
        <v>147416.57999999999</v>
      </c>
      <c r="AS31" s="10">
        <v>92583.42</v>
      </c>
      <c r="AT31" s="11">
        <f t="shared" si="1"/>
        <v>240000</v>
      </c>
      <c r="AU31" s="9">
        <v>161600.84</v>
      </c>
      <c r="AV31" s="10">
        <v>73732.25</v>
      </c>
      <c r="AW31" s="11">
        <f t="shared" si="2"/>
        <v>235333.09</v>
      </c>
      <c r="AX31" s="9">
        <v>161600.84</v>
      </c>
      <c r="AY31" s="10">
        <v>73732.25</v>
      </c>
      <c r="AZ31" s="11">
        <f t="shared" si="3"/>
        <v>235333.09</v>
      </c>
      <c r="BA31" s="9">
        <v>161600.84</v>
      </c>
      <c r="BB31" s="10">
        <v>0</v>
      </c>
      <c r="BC31" s="11">
        <f t="shared" si="4"/>
        <v>161600.84</v>
      </c>
      <c r="BD31" s="9">
        <f>VLOOKUP($B31,'Specificatie schades'!$B$2:$P$53,13,FALSE)*-1</f>
        <v>161600.84</v>
      </c>
      <c r="BE31" s="10">
        <f>VLOOKUP($B31,'Specificatie schades'!$B$2:$N$53,12,FALSE)</f>
        <v>0</v>
      </c>
      <c r="BF31" s="11">
        <f t="shared" si="5"/>
        <v>161600.84</v>
      </c>
      <c r="BG31" s="15"/>
    </row>
    <row r="32" spans="1:59" x14ac:dyDescent="0.2">
      <c r="A32" s="36"/>
      <c r="B32" s="22">
        <v>1603444</v>
      </c>
      <c r="C32" s="17">
        <v>2016</v>
      </c>
      <c r="D32" s="23" t="s">
        <v>279</v>
      </c>
      <c r="E32" s="9"/>
      <c r="F32" s="28">
        <v>0</v>
      </c>
      <c r="G32" s="11"/>
      <c r="H32" s="9"/>
      <c r="I32" s="28">
        <v>0</v>
      </c>
      <c r="J32" s="11"/>
      <c r="K32" s="9"/>
      <c r="L32" s="28">
        <v>0</v>
      </c>
      <c r="M32" s="11"/>
      <c r="N32" s="9"/>
      <c r="O32" s="28">
        <v>0</v>
      </c>
      <c r="P32" s="11"/>
      <c r="Q32" s="9"/>
      <c r="R32" s="28">
        <v>0</v>
      </c>
      <c r="S32" s="11"/>
      <c r="T32" s="9"/>
      <c r="U32" s="28">
        <v>0</v>
      </c>
      <c r="V32" s="11"/>
      <c r="W32" s="9"/>
      <c r="X32" s="28">
        <v>0</v>
      </c>
      <c r="Y32" s="11"/>
      <c r="Z32" s="9"/>
      <c r="AA32" s="28">
        <v>0</v>
      </c>
      <c r="AB32" s="11"/>
      <c r="AC32" s="9"/>
      <c r="AD32" s="28">
        <v>0</v>
      </c>
      <c r="AE32" s="11"/>
      <c r="AF32" s="9"/>
      <c r="AG32" s="28">
        <v>0</v>
      </c>
      <c r="AH32" s="11"/>
      <c r="AI32" s="27">
        <v>0</v>
      </c>
      <c r="AJ32" s="28">
        <v>5000</v>
      </c>
      <c r="AK32" s="29">
        <v>5000</v>
      </c>
      <c r="AL32" s="10">
        <v>0</v>
      </c>
      <c r="AM32" s="10">
        <v>5000</v>
      </c>
      <c r="AN32" s="11">
        <f t="shared" si="0"/>
        <v>5000</v>
      </c>
      <c r="AO32" s="15">
        <v>5138.57</v>
      </c>
      <c r="AP32" s="15">
        <v>4861.43</v>
      </c>
      <c r="AQ32" s="15">
        <f t="shared" si="6"/>
        <v>10000</v>
      </c>
      <c r="AR32" s="9">
        <v>13086.08</v>
      </c>
      <c r="AS32" s="10">
        <v>11913.92</v>
      </c>
      <c r="AT32" s="11">
        <f t="shared" si="1"/>
        <v>25000</v>
      </c>
      <c r="AU32" s="9">
        <v>35912.870000000003</v>
      </c>
      <c r="AV32" s="10">
        <v>24087.13</v>
      </c>
      <c r="AW32" s="11">
        <f t="shared" si="2"/>
        <v>60000</v>
      </c>
      <c r="AX32" s="9">
        <v>37537.300000000003</v>
      </c>
      <c r="AY32" s="10">
        <v>22462.7</v>
      </c>
      <c r="AZ32" s="11">
        <f t="shared" si="3"/>
        <v>60000</v>
      </c>
      <c r="BA32" s="9">
        <v>164964.85</v>
      </c>
      <c r="BB32" s="10">
        <v>10035.15</v>
      </c>
      <c r="BC32" s="11">
        <f t="shared" si="4"/>
        <v>175000</v>
      </c>
      <c r="BD32" s="9">
        <f>VLOOKUP($B32,'Specificatie schades'!$B$2:$P$53,13,FALSE)*-1</f>
        <v>164964.85</v>
      </c>
      <c r="BE32" s="10">
        <f>VLOOKUP($B32,'Specificatie schades'!$B$2:$N$53,12,FALSE)</f>
        <v>0</v>
      </c>
      <c r="BF32" s="11">
        <f t="shared" si="5"/>
        <v>164964.85</v>
      </c>
      <c r="BG32" s="15"/>
    </row>
    <row r="33" spans="1:59" x14ac:dyDescent="0.2">
      <c r="A33" s="36"/>
      <c r="B33" s="22">
        <v>1604456</v>
      </c>
      <c r="C33" s="17">
        <v>2016</v>
      </c>
      <c r="D33" s="23" t="str">
        <f>IF(VLOOKUP(B33,'Specificatie schades'!$B$2:$U$2382,20,FALSE)="J","closed","open")</f>
        <v>closed</v>
      </c>
      <c r="E33" s="9"/>
      <c r="F33" s="28">
        <v>0</v>
      </c>
      <c r="G33" s="11"/>
      <c r="H33" s="9"/>
      <c r="I33" s="28">
        <v>0</v>
      </c>
      <c r="J33" s="11"/>
      <c r="K33" s="9"/>
      <c r="L33" s="28">
        <v>0</v>
      </c>
      <c r="M33" s="11"/>
      <c r="N33" s="9"/>
      <c r="O33" s="28">
        <v>0</v>
      </c>
      <c r="P33" s="11"/>
      <c r="Q33" s="9"/>
      <c r="R33" s="28">
        <v>0</v>
      </c>
      <c r="S33" s="11"/>
      <c r="T33" s="9"/>
      <c r="U33" s="28">
        <v>0</v>
      </c>
      <c r="V33" s="11"/>
      <c r="W33" s="9"/>
      <c r="X33" s="28">
        <v>0</v>
      </c>
      <c r="Y33" s="11"/>
      <c r="Z33" s="9"/>
      <c r="AA33" s="28">
        <v>0</v>
      </c>
      <c r="AB33" s="11"/>
      <c r="AC33" s="9"/>
      <c r="AD33" s="28">
        <v>0</v>
      </c>
      <c r="AE33" s="11"/>
      <c r="AF33" s="9"/>
      <c r="AG33" s="28">
        <v>0</v>
      </c>
      <c r="AH33" s="11"/>
      <c r="AI33" s="27"/>
      <c r="AJ33" s="28">
        <v>0</v>
      </c>
      <c r="AK33" s="29"/>
      <c r="AL33" s="28">
        <v>17849.53</v>
      </c>
      <c r="AM33" s="28">
        <v>42150.47</v>
      </c>
      <c r="AN33" s="11">
        <f t="shared" si="0"/>
        <v>60000</v>
      </c>
      <c r="AO33" s="28">
        <v>26215.26</v>
      </c>
      <c r="AP33" s="28">
        <f>33784.74</f>
        <v>33784.74</v>
      </c>
      <c r="AQ33" s="15">
        <f t="shared" si="6"/>
        <v>60000</v>
      </c>
      <c r="AR33" s="9">
        <v>34539.89</v>
      </c>
      <c r="AS33" s="28">
        <v>42960.11</v>
      </c>
      <c r="AT33" s="11">
        <f t="shared" si="1"/>
        <v>77500</v>
      </c>
      <c r="AU33" s="9">
        <v>39785.699999999997</v>
      </c>
      <c r="AV33" s="28">
        <v>45214.3</v>
      </c>
      <c r="AW33" s="11">
        <f t="shared" si="2"/>
        <v>85000</v>
      </c>
      <c r="AX33" s="9">
        <v>110098.81999999999</v>
      </c>
      <c r="AY33" s="10">
        <v>0</v>
      </c>
      <c r="AZ33" s="11">
        <f t="shared" si="3"/>
        <v>110098.81999999999</v>
      </c>
      <c r="BA33" s="9">
        <v>110098.81999999999</v>
      </c>
      <c r="BB33" s="10">
        <v>0</v>
      </c>
      <c r="BC33" s="11">
        <f t="shared" si="4"/>
        <v>110098.81999999999</v>
      </c>
      <c r="BD33" s="9">
        <f>VLOOKUP($B33,'Specificatie schades'!$B$2:$P$53,13,FALSE)*-1</f>
        <v>110098.81999999999</v>
      </c>
      <c r="BE33" s="10">
        <f>VLOOKUP($B33,'Specificatie schades'!$B$2:$N$53,12,FALSE)</f>
        <v>0</v>
      </c>
      <c r="BF33" s="11">
        <f t="shared" si="5"/>
        <v>110098.81999999999</v>
      </c>
      <c r="BG33" s="15"/>
    </row>
    <row r="34" spans="1:59" x14ac:dyDescent="0.2">
      <c r="A34" s="36"/>
      <c r="B34" s="22">
        <v>1700619</v>
      </c>
      <c r="C34" s="17">
        <v>2017</v>
      </c>
      <c r="D34" s="23" t="str">
        <f>IF(VLOOKUP(B34,'Specificatie schades'!$B$2:$U$2382,20,FALSE)="J","closed","open")</f>
        <v>closed</v>
      </c>
      <c r="E34" s="9"/>
      <c r="F34" s="28">
        <v>0</v>
      </c>
      <c r="G34" s="11"/>
      <c r="H34" s="9"/>
      <c r="I34" s="28">
        <v>0</v>
      </c>
      <c r="J34" s="11"/>
      <c r="K34" s="9"/>
      <c r="L34" s="28">
        <v>0</v>
      </c>
      <c r="M34" s="11"/>
      <c r="N34" s="9"/>
      <c r="O34" s="28">
        <v>0</v>
      </c>
      <c r="P34" s="11"/>
      <c r="Q34" s="9"/>
      <c r="R34" s="10">
        <v>0</v>
      </c>
      <c r="S34" s="11"/>
      <c r="T34" s="9"/>
      <c r="U34" s="10">
        <v>0</v>
      </c>
      <c r="V34" s="11"/>
      <c r="W34" s="9"/>
      <c r="X34" s="10">
        <v>0</v>
      </c>
      <c r="Y34" s="11"/>
      <c r="Z34" s="9"/>
      <c r="AA34" s="10">
        <v>0</v>
      </c>
      <c r="AB34" s="11"/>
      <c r="AC34" s="9"/>
      <c r="AD34" s="10">
        <v>0</v>
      </c>
      <c r="AE34" s="11"/>
      <c r="AF34" s="9"/>
      <c r="AG34" s="10">
        <v>0</v>
      </c>
      <c r="AH34" s="11"/>
      <c r="AI34" s="27"/>
      <c r="AJ34" s="10">
        <v>0</v>
      </c>
      <c r="AK34" s="29"/>
      <c r="AL34" s="9">
        <v>9194.7099999999991</v>
      </c>
      <c r="AM34" s="10">
        <v>45805.29</v>
      </c>
      <c r="AN34" s="11">
        <f>AL34+AM34</f>
        <v>55000</v>
      </c>
      <c r="AO34" s="15">
        <v>25476.079999999998</v>
      </c>
      <c r="AP34" s="15">
        <v>29523.920000000002</v>
      </c>
      <c r="AQ34" s="15">
        <f t="shared" si="6"/>
        <v>55000</v>
      </c>
      <c r="AR34" s="9">
        <v>34657.620000000003</v>
      </c>
      <c r="AS34" s="10">
        <v>95342.37999999999</v>
      </c>
      <c r="AT34" s="11">
        <f t="shared" si="1"/>
        <v>130000</v>
      </c>
      <c r="AU34" s="9">
        <v>50188.979999999996</v>
      </c>
      <c r="AV34" s="10">
        <v>79811.01999999999</v>
      </c>
      <c r="AW34" s="11">
        <f t="shared" si="2"/>
        <v>129999.99999999999</v>
      </c>
      <c r="AX34" s="9">
        <v>60267.820000000007</v>
      </c>
      <c r="AY34" s="10">
        <v>69732.180000000008</v>
      </c>
      <c r="AZ34" s="11">
        <f t="shared" si="3"/>
        <v>130000.00000000001</v>
      </c>
      <c r="BA34" s="9">
        <v>62823.8</v>
      </c>
      <c r="BB34" s="10">
        <v>67176.200000000012</v>
      </c>
      <c r="BC34" s="11">
        <f t="shared" si="4"/>
        <v>130000.00000000001</v>
      </c>
      <c r="BD34" s="9">
        <f>VLOOKUP($B34,'Specificatie schades'!$B$2:$P$53,13,FALSE)*-1</f>
        <v>129940.17</v>
      </c>
      <c r="BE34" s="10">
        <f>VLOOKUP($B34,'Specificatie schades'!$B$2:$N$53,12,FALSE)</f>
        <v>0</v>
      </c>
      <c r="BF34" s="11">
        <f t="shared" si="5"/>
        <v>129940.17</v>
      </c>
      <c r="BG34" s="15"/>
    </row>
    <row r="35" spans="1:59" x14ac:dyDescent="0.2">
      <c r="A35" s="36"/>
      <c r="B35" s="22">
        <v>1701828</v>
      </c>
      <c r="C35" s="17">
        <v>2017</v>
      </c>
      <c r="D35" s="23" t="str">
        <f>IF(VLOOKUP(B35,'Specificatie schades'!$B$2:$U$2382,20,FALSE)="J","closed","open")</f>
        <v>closed</v>
      </c>
      <c r="E35" s="9"/>
      <c r="F35" s="28">
        <v>0</v>
      </c>
      <c r="G35" s="11"/>
      <c r="H35" s="9"/>
      <c r="I35" s="28">
        <v>0</v>
      </c>
      <c r="J35" s="11"/>
      <c r="K35" s="9"/>
      <c r="L35" s="28">
        <v>0</v>
      </c>
      <c r="M35" s="11"/>
      <c r="N35" s="9"/>
      <c r="O35" s="28">
        <v>0</v>
      </c>
      <c r="P35" s="11"/>
      <c r="Q35" s="9"/>
      <c r="R35" s="10">
        <v>0</v>
      </c>
      <c r="S35" s="11"/>
      <c r="T35" s="9"/>
      <c r="U35" s="10">
        <v>0</v>
      </c>
      <c r="V35" s="11"/>
      <c r="W35" s="9"/>
      <c r="X35" s="10">
        <v>0</v>
      </c>
      <c r="Y35" s="11"/>
      <c r="Z35" s="9"/>
      <c r="AA35" s="10">
        <v>0</v>
      </c>
      <c r="AB35" s="11"/>
      <c r="AC35" s="9"/>
      <c r="AD35" s="10">
        <v>0</v>
      </c>
      <c r="AE35" s="11"/>
      <c r="AF35" s="9"/>
      <c r="AG35" s="10">
        <v>0</v>
      </c>
      <c r="AH35" s="11"/>
      <c r="AI35" s="27"/>
      <c r="AJ35" s="10">
        <v>0</v>
      </c>
      <c r="AK35" s="29"/>
      <c r="AL35" s="9">
        <v>0</v>
      </c>
      <c r="AM35" s="10">
        <v>4000</v>
      </c>
      <c r="AN35" s="11">
        <f>AL35+AM35</f>
        <v>4000</v>
      </c>
      <c r="AO35" s="15">
        <v>3250</v>
      </c>
      <c r="AP35" s="15">
        <v>146750</v>
      </c>
      <c r="AQ35" s="15">
        <f t="shared" si="6"/>
        <v>150000</v>
      </c>
      <c r="AR35" s="9">
        <v>3250</v>
      </c>
      <c r="AS35" s="10">
        <v>110000</v>
      </c>
      <c r="AT35" s="11">
        <f t="shared" si="1"/>
        <v>113250</v>
      </c>
      <c r="AU35" s="9">
        <v>103947.69</v>
      </c>
      <c r="AV35" s="10">
        <v>0</v>
      </c>
      <c r="AW35" s="11">
        <f t="shared" si="2"/>
        <v>103947.69</v>
      </c>
      <c r="AX35" s="9">
        <v>103947.69</v>
      </c>
      <c r="AY35" s="10">
        <v>0</v>
      </c>
      <c r="AZ35" s="11">
        <f t="shared" si="3"/>
        <v>103947.69</v>
      </c>
      <c r="BA35" s="9">
        <v>103947.69</v>
      </c>
      <c r="BB35" s="10">
        <v>0</v>
      </c>
      <c r="BC35" s="11">
        <f t="shared" si="4"/>
        <v>103947.69</v>
      </c>
      <c r="BD35" s="9">
        <f>VLOOKUP($B35,'Specificatie schades'!$B$2:$P$53,13,FALSE)*-1</f>
        <v>103947.69</v>
      </c>
      <c r="BE35" s="10">
        <f>VLOOKUP($B35,'Specificatie schades'!$B$2:$N$53,12,FALSE)</f>
        <v>0</v>
      </c>
      <c r="BF35" s="11">
        <f t="shared" si="5"/>
        <v>103947.69</v>
      </c>
      <c r="BG35" s="15"/>
    </row>
    <row r="36" spans="1:59" x14ac:dyDescent="0.2">
      <c r="A36" s="36"/>
      <c r="B36" s="22">
        <v>1704721</v>
      </c>
      <c r="C36" s="17">
        <v>2017</v>
      </c>
      <c r="D36" s="23" t="str">
        <f>IF(VLOOKUP(B36,'Specificatie schades'!$B$2:$U$2382,20,FALSE)="J","closed","open")</f>
        <v>open</v>
      </c>
      <c r="E36" s="9"/>
      <c r="F36" s="28">
        <v>0</v>
      </c>
      <c r="G36" s="11"/>
      <c r="H36" s="9"/>
      <c r="I36" s="28">
        <v>0</v>
      </c>
      <c r="J36" s="11"/>
      <c r="K36" s="9"/>
      <c r="L36" s="28">
        <v>0</v>
      </c>
      <c r="M36" s="11"/>
      <c r="N36" s="9"/>
      <c r="O36" s="28">
        <v>0</v>
      </c>
      <c r="P36" s="11"/>
      <c r="Q36" s="9"/>
      <c r="R36" s="10">
        <v>0</v>
      </c>
      <c r="S36" s="11"/>
      <c r="T36" s="9"/>
      <c r="U36" s="10">
        <v>0</v>
      </c>
      <c r="V36" s="11"/>
      <c r="W36" s="9"/>
      <c r="X36" s="10">
        <v>0</v>
      </c>
      <c r="Y36" s="11"/>
      <c r="Z36" s="9"/>
      <c r="AA36" s="10">
        <v>0</v>
      </c>
      <c r="AB36" s="11"/>
      <c r="AC36" s="9"/>
      <c r="AD36" s="10">
        <v>0</v>
      </c>
      <c r="AE36" s="11"/>
      <c r="AF36" s="9"/>
      <c r="AG36" s="10">
        <v>0</v>
      </c>
      <c r="AH36" s="11"/>
      <c r="AI36" s="27"/>
      <c r="AJ36" s="10">
        <v>0</v>
      </c>
      <c r="AK36" s="29"/>
      <c r="AL36" s="9"/>
      <c r="AM36" s="10">
        <v>0</v>
      </c>
      <c r="AN36" s="11"/>
      <c r="AO36" s="15">
        <v>6761.49</v>
      </c>
      <c r="AP36" s="15">
        <v>103238.51000000001</v>
      </c>
      <c r="AQ36" s="15">
        <f t="shared" si="6"/>
        <v>110000.00000000001</v>
      </c>
      <c r="AR36" s="9">
        <v>26843.34</v>
      </c>
      <c r="AS36" s="10">
        <v>84425.209999999992</v>
      </c>
      <c r="AT36" s="11">
        <f t="shared" si="1"/>
        <v>111268.54999999999</v>
      </c>
      <c r="AU36" s="9">
        <v>29568.33</v>
      </c>
      <c r="AV36" s="10">
        <v>-21303.31</v>
      </c>
      <c r="AW36" s="11">
        <f t="shared" si="2"/>
        <v>8265.02</v>
      </c>
      <c r="AX36" s="9">
        <v>1233.83</v>
      </c>
      <c r="AY36" s="10">
        <v>-1233.83</v>
      </c>
      <c r="AZ36" s="11">
        <f t="shared" si="3"/>
        <v>0</v>
      </c>
      <c r="BA36" s="9">
        <v>6753.42</v>
      </c>
      <c r="BB36" s="10">
        <v>-6753.42</v>
      </c>
      <c r="BC36" s="11">
        <f t="shared" si="4"/>
        <v>0</v>
      </c>
      <c r="BD36" s="9">
        <f>VLOOKUP($B36,'Specificatie schades'!$B$2:$P$53,13,FALSE)*-1</f>
        <v>10987.630000000001</v>
      </c>
      <c r="BE36" s="10">
        <f>VLOOKUP($B36,'Specificatie schades'!$B$2:$N$53,12,FALSE)</f>
        <v>-10987.630000000001</v>
      </c>
      <c r="BF36" s="11">
        <f t="shared" si="5"/>
        <v>0</v>
      </c>
      <c r="BG36" s="15"/>
    </row>
    <row r="37" spans="1:59" x14ac:dyDescent="0.2">
      <c r="A37" s="36"/>
      <c r="B37" s="22">
        <v>1801039</v>
      </c>
      <c r="C37" s="17">
        <v>2018</v>
      </c>
      <c r="D37" s="23" t="str">
        <f>IF(VLOOKUP(B37,'Specificatie schades'!$B$2:$U$2382,20,FALSE)="J","closed","open")</f>
        <v>closed</v>
      </c>
      <c r="E37" s="9"/>
      <c r="F37" s="28">
        <v>0</v>
      </c>
      <c r="G37" s="11"/>
      <c r="H37" s="9"/>
      <c r="I37" s="28">
        <v>0</v>
      </c>
      <c r="J37" s="11"/>
      <c r="K37" s="9"/>
      <c r="L37" s="28">
        <v>0</v>
      </c>
      <c r="M37" s="11"/>
      <c r="N37" s="9"/>
      <c r="O37" s="28">
        <v>0</v>
      </c>
      <c r="P37" s="11"/>
      <c r="Q37" s="9"/>
      <c r="R37" s="10">
        <v>0</v>
      </c>
      <c r="S37" s="11"/>
      <c r="T37" s="9"/>
      <c r="U37" s="10">
        <v>0</v>
      </c>
      <c r="V37" s="11"/>
      <c r="W37" s="9"/>
      <c r="X37" s="10">
        <v>0</v>
      </c>
      <c r="Y37" s="11"/>
      <c r="Z37" s="9"/>
      <c r="AA37" s="10">
        <v>0</v>
      </c>
      <c r="AB37" s="11"/>
      <c r="AC37" s="9"/>
      <c r="AD37" s="10">
        <v>0</v>
      </c>
      <c r="AE37" s="11"/>
      <c r="AF37" s="9"/>
      <c r="AG37" s="10">
        <v>0</v>
      </c>
      <c r="AH37" s="11"/>
      <c r="AI37" s="27"/>
      <c r="AJ37" s="10">
        <v>0</v>
      </c>
      <c r="AK37" s="29"/>
      <c r="AL37" s="9"/>
      <c r="AM37" s="10">
        <v>0</v>
      </c>
      <c r="AN37" s="11"/>
      <c r="AO37" s="15">
        <v>0</v>
      </c>
      <c r="AP37" s="15">
        <v>110000</v>
      </c>
      <c r="AQ37" s="15">
        <f t="shared" si="6"/>
        <v>110000</v>
      </c>
      <c r="AR37" s="9">
        <v>61538.86</v>
      </c>
      <c r="AS37" s="10">
        <v>0</v>
      </c>
      <c r="AT37" s="11">
        <f t="shared" si="1"/>
        <v>61538.86</v>
      </c>
      <c r="AU37" s="9">
        <v>61538.86</v>
      </c>
      <c r="AV37" s="10">
        <v>0</v>
      </c>
      <c r="AW37" s="11">
        <f t="shared" si="2"/>
        <v>61538.86</v>
      </c>
      <c r="AX37" s="9">
        <v>61538.86</v>
      </c>
      <c r="AY37" s="10">
        <v>0</v>
      </c>
      <c r="AZ37" s="11">
        <f t="shared" si="3"/>
        <v>61538.86</v>
      </c>
      <c r="BA37" s="9">
        <v>61538.86</v>
      </c>
      <c r="BB37" s="10">
        <v>0</v>
      </c>
      <c r="BC37" s="11">
        <f t="shared" si="4"/>
        <v>61538.86</v>
      </c>
      <c r="BD37" s="9">
        <f>VLOOKUP($B37,'Specificatie schades'!$B$2:$P$53,13,FALSE)*-1</f>
        <v>61538.86</v>
      </c>
      <c r="BE37" s="10">
        <f>VLOOKUP($B37,'Specificatie schades'!$B$2:$N$53,12,FALSE)</f>
        <v>0</v>
      </c>
      <c r="BF37" s="11">
        <f t="shared" si="5"/>
        <v>61538.86</v>
      </c>
      <c r="BG37" s="15"/>
    </row>
    <row r="38" spans="1:59" x14ac:dyDescent="0.2">
      <c r="A38" s="36"/>
      <c r="B38" s="22">
        <v>1801661</v>
      </c>
      <c r="C38" s="17">
        <v>2018</v>
      </c>
      <c r="D38" s="23" t="str">
        <f>IF(VLOOKUP(B38,'Specificatie schades'!$B$2:$U$2382,20,FALSE)="J","closed","open")</f>
        <v>open</v>
      </c>
      <c r="E38" s="9"/>
      <c r="F38" s="28">
        <v>0</v>
      </c>
      <c r="G38" s="11"/>
      <c r="H38" s="9"/>
      <c r="I38" s="28">
        <v>0</v>
      </c>
      <c r="J38" s="11"/>
      <c r="K38" s="9"/>
      <c r="L38" s="28">
        <v>0</v>
      </c>
      <c r="M38" s="11"/>
      <c r="N38" s="9"/>
      <c r="O38" s="28">
        <v>0</v>
      </c>
      <c r="P38" s="11"/>
      <c r="Q38" s="9"/>
      <c r="R38" s="10">
        <v>0</v>
      </c>
      <c r="S38" s="11"/>
      <c r="T38" s="9"/>
      <c r="U38" s="10">
        <v>0</v>
      </c>
      <c r="V38" s="11"/>
      <c r="W38" s="9"/>
      <c r="X38" s="10">
        <v>0</v>
      </c>
      <c r="Y38" s="11"/>
      <c r="Z38" s="9"/>
      <c r="AA38" s="10">
        <v>0</v>
      </c>
      <c r="AB38" s="11"/>
      <c r="AC38" s="9"/>
      <c r="AD38" s="10">
        <v>0</v>
      </c>
      <c r="AE38" s="11"/>
      <c r="AF38" s="9"/>
      <c r="AG38" s="10">
        <v>0</v>
      </c>
      <c r="AH38" s="11"/>
      <c r="AI38" s="27"/>
      <c r="AJ38" s="10">
        <v>0</v>
      </c>
      <c r="AK38" s="29"/>
      <c r="AL38" s="9"/>
      <c r="AM38" s="10">
        <v>0</v>
      </c>
      <c r="AN38" s="11"/>
      <c r="AO38" s="15">
        <v>4958.08</v>
      </c>
      <c r="AP38" s="15">
        <v>80041.919999999998</v>
      </c>
      <c r="AQ38" s="15">
        <f t="shared" si="6"/>
        <v>85000</v>
      </c>
      <c r="AR38" s="9">
        <v>26922.79</v>
      </c>
      <c r="AS38" s="10">
        <v>118035.29</v>
      </c>
      <c r="AT38" s="11">
        <f t="shared" si="1"/>
        <v>144958.07999999999</v>
      </c>
      <c r="AU38" s="9">
        <v>55040.759999999995</v>
      </c>
      <c r="AV38" s="10">
        <v>253417.32</v>
      </c>
      <c r="AW38" s="11">
        <f t="shared" si="2"/>
        <v>308458.08</v>
      </c>
      <c r="AX38" s="9">
        <v>99713.16</v>
      </c>
      <c r="AY38" s="10">
        <v>208744.92</v>
      </c>
      <c r="AZ38" s="11">
        <f t="shared" si="3"/>
        <v>308458.08</v>
      </c>
      <c r="BA38" s="9">
        <v>131763.44</v>
      </c>
      <c r="BB38" s="10">
        <v>176736.56</v>
      </c>
      <c r="BC38" s="11">
        <f t="shared" si="4"/>
        <v>308500</v>
      </c>
      <c r="BD38" s="9">
        <f>VLOOKUP($B38,'Specificatie schades'!$B$2:$P$53,13,FALSE)*-1</f>
        <v>134416.47</v>
      </c>
      <c r="BE38" s="10">
        <f>VLOOKUP($B38,'Specificatie schades'!$B$2:$N$53,12,FALSE)</f>
        <v>174083.53</v>
      </c>
      <c r="BF38" s="11">
        <f t="shared" si="5"/>
        <v>308500</v>
      </c>
      <c r="BG38" s="15"/>
    </row>
    <row r="39" spans="1:59" x14ac:dyDescent="0.2">
      <c r="A39" s="36"/>
      <c r="B39" s="22">
        <v>1803056</v>
      </c>
      <c r="C39" s="17">
        <v>2018</v>
      </c>
      <c r="D39" s="23" t="str">
        <f>IF(VLOOKUP(B39,'Specificatie schades'!$B$2:$U$2382,20,FALSE)="J","closed","open")</f>
        <v>closed</v>
      </c>
      <c r="E39" s="9"/>
      <c r="F39" s="28">
        <v>0</v>
      </c>
      <c r="G39" s="11"/>
      <c r="H39" s="9"/>
      <c r="I39" s="28">
        <v>0</v>
      </c>
      <c r="J39" s="11"/>
      <c r="K39" s="9"/>
      <c r="L39" s="28">
        <v>0</v>
      </c>
      <c r="M39" s="11"/>
      <c r="N39" s="9"/>
      <c r="O39" s="28">
        <v>0</v>
      </c>
      <c r="P39" s="11"/>
      <c r="Q39" s="9"/>
      <c r="R39" s="10">
        <v>0</v>
      </c>
      <c r="S39" s="11"/>
      <c r="T39" s="9"/>
      <c r="U39" s="10">
        <v>0</v>
      </c>
      <c r="V39" s="11"/>
      <c r="W39" s="9"/>
      <c r="X39" s="10">
        <v>0</v>
      </c>
      <c r="Y39" s="11"/>
      <c r="Z39" s="9"/>
      <c r="AA39" s="10">
        <v>0</v>
      </c>
      <c r="AB39" s="11"/>
      <c r="AC39" s="9"/>
      <c r="AD39" s="10">
        <v>0</v>
      </c>
      <c r="AE39" s="11"/>
      <c r="AF39" s="9"/>
      <c r="AG39" s="10">
        <v>0</v>
      </c>
      <c r="AH39" s="11"/>
      <c r="AI39" s="27"/>
      <c r="AJ39" s="10">
        <v>0</v>
      </c>
      <c r="AK39" s="29"/>
      <c r="AL39" s="9"/>
      <c r="AM39" s="10">
        <v>0</v>
      </c>
      <c r="AN39" s="11"/>
      <c r="AO39" s="15"/>
      <c r="AP39" s="15">
        <v>0</v>
      </c>
      <c r="AQ39" s="15"/>
      <c r="AR39" s="15">
        <v>11894.56</v>
      </c>
      <c r="AS39" s="15">
        <v>62932.17</v>
      </c>
      <c r="AT39" s="11">
        <f>AR39+AS39</f>
        <v>74826.73</v>
      </c>
      <c r="AU39" s="9">
        <v>17882.68</v>
      </c>
      <c r="AV39" s="10">
        <v>58267.049999999996</v>
      </c>
      <c r="AW39" s="11">
        <f t="shared" si="2"/>
        <v>76149.73</v>
      </c>
      <c r="AX39" s="9">
        <v>22975.579999999998</v>
      </c>
      <c r="AY39" s="10">
        <v>88173.89</v>
      </c>
      <c r="AZ39" s="11">
        <f t="shared" si="3"/>
        <v>111149.47</v>
      </c>
      <c r="BA39" s="9">
        <v>56377.5</v>
      </c>
      <c r="BB39" s="10">
        <v>0</v>
      </c>
      <c r="BC39" s="11">
        <f t="shared" si="4"/>
        <v>56377.5</v>
      </c>
      <c r="BD39" s="9">
        <f>VLOOKUP($B39,'Specificatie schades'!$B$2:$P$53,13,FALSE)*-1</f>
        <v>56377.5</v>
      </c>
      <c r="BE39" s="10">
        <f>VLOOKUP($B39,'Specificatie schades'!$B$2:$N$53,12,FALSE)</f>
        <v>0</v>
      </c>
      <c r="BF39" s="11">
        <f t="shared" si="5"/>
        <v>56377.5</v>
      </c>
      <c r="BG39" s="15"/>
    </row>
    <row r="40" spans="1:59" x14ac:dyDescent="0.2">
      <c r="A40" s="36"/>
      <c r="B40" s="22">
        <v>1803724</v>
      </c>
      <c r="C40" s="17">
        <v>2018</v>
      </c>
      <c r="D40" s="23" t="str">
        <f>IF(VLOOKUP(B40,'Specificatie schades'!$B$2:$U$2382,20,FALSE)="J","closed","open")</f>
        <v>open</v>
      </c>
      <c r="E40" s="9"/>
      <c r="F40" s="28">
        <v>0</v>
      </c>
      <c r="G40" s="11"/>
      <c r="H40" s="9"/>
      <c r="I40" s="28">
        <v>0</v>
      </c>
      <c r="J40" s="11"/>
      <c r="K40" s="9"/>
      <c r="L40" s="28">
        <v>0</v>
      </c>
      <c r="M40" s="11"/>
      <c r="N40" s="9"/>
      <c r="O40" s="28">
        <v>0</v>
      </c>
      <c r="P40" s="11"/>
      <c r="Q40" s="9"/>
      <c r="R40" s="10">
        <v>0</v>
      </c>
      <c r="S40" s="11"/>
      <c r="T40" s="9"/>
      <c r="U40" s="10">
        <v>0</v>
      </c>
      <c r="V40" s="11"/>
      <c r="W40" s="9"/>
      <c r="X40" s="10">
        <v>0</v>
      </c>
      <c r="Y40" s="11"/>
      <c r="Z40" s="9"/>
      <c r="AA40" s="10">
        <v>0</v>
      </c>
      <c r="AB40" s="11"/>
      <c r="AC40" s="9"/>
      <c r="AD40" s="10">
        <v>0</v>
      </c>
      <c r="AE40" s="11"/>
      <c r="AF40" s="9"/>
      <c r="AG40" s="10">
        <v>0</v>
      </c>
      <c r="AH40" s="11"/>
      <c r="AI40" s="27"/>
      <c r="AJ40" s="10">
        <v>0</v>
      </c>
      <c r="AK40" s="29"/>
      <c r="AL40" s="9"/>
      <c r="AM40" s="10">
        <v>0</v>
      </c>
      <c r="AN40" s="11"/>
      <c r="AO40" s="15"/>
      <c r="AP40" s="15">
        <v>0</v>
      </c>
      <c r="AQ40" s="15"/>
      <c r="AR40" s="9">
        <v>10057.6</v>
      </c>
      <c r="AS40" s="10">
        <v>64942.400000000001</v>
      </c>
      <c r="AT40" s="11">
        <f t="shared" si="1"/>
        <v>75000</v>
      </c>
      <c r="AU40" s="9">
        <v>19944.259999999998</v>
      </c>
      <c r="AV40" s="10">
        <v>80055.739999999991</v>
      </c>
      <c r="AW40" s="11">
        <f t="shared" si="2"/>
        <v>99999.999999999985</v>
      </c>
      <c r="AX40" s="9">
        <v>26373.07</v>
      </c>
      <c r="AY40" s="10">
        <v>93626.93</v>
      </c>
      <c r="AZ40" s="11">
        <f t="shared" si="3"/>
        <v>120000</v>
      </c>
      <c r="BA40" s="9">
        <v>42491.7</v>
      </c>
      <c r="BB40" s="10">
        <v>57508.3</v>
      </c>
      <c r="BC40" s="11">
        <f t="shared" si="4"/>
        <v>100000</v>
      </c>
      <c r="BD40" s="9">
        <f>VLOOKUP($B40,'Specificatie schades'!$B$2:$P$53,13,FALSE)*-1</f>
        <v>43397.99</v>
      </c>
      <c r="BE40" s="10">
        <f>VLOOKUP($B40,'Specificatie schades'!$B$2:$N$53,12,FALSE)</f>
        <v>6602.01</v>
      </c>
      <c r="BF40" s="11">
        <f t="shared" si="5"/>
        <v>50000</v>
      </c>
      <c r="BG40" s="15"/>
    </row>
    <row r="41" spans="1:59" x14ac:dyDescent="0.2">
      <c r="A41" s="36"/>
      <c r="B41" s="22">
        <v>1803739</v>
      </c>
      <c r="C41" s="17">
        <v>2018</v>
      </c>
      <c r="D41" s="23" t="str">
        <f>IF(VLOOKUP(B41,'Specificatie schades'!$B$2:$U$2382,20,FALSE)="J","closed","open")</f>
        <v>open</v>
      </c>
      <c r="E41" s="9"/>
      <c r="F41" s="28">
        <v>0</v>
      </c>
      <c r="G41" s="11"/>
      <c r="H41" s="9"/>
      <c r="I41" s="28">
        <v>0</v>
      </c>
      <c r="J41" s="11"/>
      <c r="K41" s="9"/>
      <c r="L41" s="28">
        <v>0</v>
      </c>
      <c r="M41" s="11"/>
      <c r="N41" s="9"/>
      <c r="O41" s="28">
        <v>0</v>
      </c>
      <c r="P41" s="11"/>
      <c r="Q41" s="9"/>
      <c r="R41" s="10">
        <v>0</v>
      </c>
      <c r="S41" s="11"/>
      <c r="T41" s="9"/>
      <c r="U41" s="10">
        <v>0</v>
      </c>
      <c r="V41" s="11"/>
      <c r="W41" s="9"/>
      <c r="X41" s="10">
        <v>0</v>
      </c>
      <c r="Y41" s="11"/>
      <c r="Z41" s="9"/>
      <c r="AA41" s="10">
        <v>0</v>
      </c>
      <c r="AB41" s="11"/>
      <c r="AC41" s="9"/>
      <c r="AD41" s="10">
        <v>0</v>
      </c>
      <c r="AE41" s="11"/>
      <c r="AF41" s="9"/>
      <c r="AG41" s="10">
        <v>0</v>
      </c>
      <c r="AH41" s="11"/>
      <c r="AI41" s="27"/>
      <c r="AJ41" s="10">
        <v>0</v>
      </c>
      <c r="AK41" s="29"/>
      <c r="AL41" s="9"/>
      <c r="AM41" s="10">
        <v>0</v>
      </c>
      <c r="AN41" s="11"/>
      <c r="AO41" s="15"/>
      <c r="AP41" s="15">
        <v>0</v>
      </c>
      <c r="AQ41" s="15"/>
      <c r="AR41" s="9">
        <v>7431.49</v>
      </c>
      <c r="AS41" s="10">
        <v>67568.509999999995</v>
      </c>
      <c r="AT41" s="11">
        <f t="shared" si="1"/>
        <v>75000</v>
      </c>
      <c r="AU41" s="9">
        <v>15514.24</v>
      </c>
      <c r="AV41" s="10">
        <v>81985.759999999995</v>
      </c>
      <c r="AW41" s="11">
        <f t="shared" si="2"/>
        <v>97500</v>
      </c>
      <c r="AX41" s="9">
        <v>47361.46</v>
      </c>
      <c r="AY41" s="10">
        <v>62638.54</v>
      </c>
      <c r="AZ41" s="11">
        <f t="shared" si="3"/>
        <v>110000</v>
      </c>
      <c r="BA41" s="9">
        <v>49825.51</v>
      </c>
      <c r="BB41" s="10">
        <v>60174.49</v>
      </c>
      <c r="BC41" s="11">
        <f t="shared" si="4"/>
        <v>110000</v>
      </c>
      <c r="BD41" s="9">
        <f>VLOOKUP($B41,'Specificatie schades'!$B$2:$P$53,13,FALSE)*-1</f>
        <v>54353.29</v>
      </c>
      <c r="BE41" s="10">
        <f>VLOOKUP($B41,'Specificatie schades'!$B$2:$N$53,12,FALSE)</f>
        <v>55646.71</v>
      </c>
      <c r="BF41" s="11">
        <f t="shared" si="5"/>
        <v>110000</v>
      </c>
      <c r="BG41" s="15"/>
    </row>
    <row r="42" spans="1:59" x14ac:dyDescent="0.2">
      <c r="A42" s="36"/>
      <c r="B42" s="22">
        <v>1804236</v>
      </c>
      <c r="C42" s="17">
        <v>2018</v>
      </c>
      <c r="D42" s="23" t="str">
        <f>IF(VLOOKUP(B42,'Specificatie schades'!$B$2:$U$2382,20,FALSE)="J","closed","open")</f>
        <v>open</v>
      </c>
      <c r="E42" s="9"/>
      <c r="F42" s="28">
        <v>0</v>
      </c>
      <c r="G42" s="11"/>
      <c r="H42" s="9"/>
      <c r="I42" s="28">
        <v>0</v>
      </c>
      <c r="J42" s="11"/>
      <c r="K42" s="9"/>
      <c r="L42" s="28">
        <v>0</v>
      </c>
      <c r="M42" s="11"/>
      <c r="N42" s="9"/>
      <c r="O42" s="28">
        <v>0</v>
      </c>
      <c r="P42" s="11"/>
      <c r="Q42" s="9"/>
      <c r="R42" s="10">
        <v>0</v>
      </c>
      <c r="S42" s="11"/>
      <c r="T42" s="9"/>
      <c r="U42" s="10">
        <v>0</v>
      </c>
      <c r="V42" s="11"/>
      <c r="W42" s="9"/>
      <c r="X42" s="10">
        <v>0</v>
      </c>
      <c r="Y42" s="11"/>
      <c r="Z42" s="9"/>
      <c r="AA42" s="10">
        <v>0</v>
      </c>
      <c r="AB42" s="11"/>
      <c r="AC42" s="9"/>
      <c r="AD42" s="10">
        <v>0</v>
      </c>
      <c r="AE42" s="11"/>
      <c r="AF42" s="9"/>
      <c r="AG42" s="10">
        <v>0</v>
      </c>
      <c r="AH42" s="11"/>
      <c r="AI42" s="27"/>
      <c r="AJ42" s="10">
        <v>0</v>
      </c>
      <c r="AK42" s="29"/>
      <c r="AL42" s="9"/>
      <c r="AM42" s="10">
        <v>0</v>
      </c>
      <c r="AN42" s="11"/>
      <c r="AO42" s="15"/>
      <c r="AP42" s="15">
        <v>0</v>
      </c>
      <c r="AQ42" s="15"/>
      <c r="AR42" s="9">
        <v>500</v>
      </c>
      <c r="AS42" s="10">
        <v>29500</v>
      </c>
      <c r="AT42" s="11">
        <f t="shared" si="1"/>
        <v>30000</v>
      </c>
      <c r="AU42" s="9">
        <v>9588.31</v>
      </c>
      <c r="AV42" s="10">
        <v>20411.689999999999</v>
      </c>
      <c r="AW42" s="11">
        <f t="shared" si="2"/>
        <v>30000</v>
      </c>
      <c r="AX42" s="9">
        <v>11331.39</v>
      </c>
      <c r="AY42" s="10">
        <v>113668.61</v>
      </c>
      <c r="AZ42" s="11">
        <f t="shared" si="3"/>
        <v>125000</v>
      </c>
      <c r="BA42" s="9">
        <v>15256.63</v>
      </c>
      <c r="BB42" s="10">
        <v>109743.37</v>
      </c>
      <c r="BC42" s="11">
        <f t="shared" si="4"/>
        <v>125000</v>
      </c>
      <c r="BD42" s="9">
        <f>VLOOKUP($B42,'Specificatie schades'!$B$2:$P$53,13,FALSE)*-1</f>
        <v>24616.59</v>
      </c>
      <c r="BE42" s="10">
        <f>VLOOKUP($B42,'Specificatie schades'!$B$2:$N$53,12,FALSE)</f>
        <v>100383.41</v>
      </c>
      <c r="BF42" s="11">
        <f t="shared" si="5"/>
        <v>125000</v>
      </c>
      <c r="BG42" s="15"/>
    </row>
    <row r="43" spans="1:59" x14ac:dyDescent="0.2">
      <c r="A43" s="36"/>
      <c r="B43" s="22">
        <v>1804535</v>
      </c>
      <c r="C43" s="17">
        <v>2018</v>
      </c>
      <c r="D43" s="23" t="str">
        <f>IF(VLOOKUP(B43,'Specificatie schades'!$B$2:$U$2382,20,FALSE)="J","closed","open")</f>
        <v>open</v>
      </c>
      <c r="E43" s="9"/>
      <c r="F43" s="28">
        <v>0</v>
      </c>
      <c r="G43" s="11"/>
      <c r="H43" s="9"/>
      <c r="I43" s="28">
        <v>0</v>
      </c>
      <c r="J43" s="11"/>
      <c r="K43" s="9"/>
      <c r="L43" s="28">
        <v>0</v>
      </c>
      <c r="M43" s="11"/>
      <c r="N43" s="9"/>
      <c r="O43" s="28">
        <v>0</v>
      </c>
      <c r="P43" s="11"/>
      <c r="Q43" s="9"/>
      <c r="R43" s="10">
        <v>0</v>
      </c>
      <c r="S43" s="11"/>
      <c r="T43" s="9"/>
      <c r="U43" s="10">
        <v>0</v>
      </c>
      <c r="V43" s="11"/>
      <c r="W43" s="9"/>
      <c r="X43" s="10">
        <v>0</v>
      </c>
      <c r="Y43" s="11"/>
      <c r="Z43" s="9"/>
      <c r="AA43" s="10">
        <v>0</v>
      </c>
      <c r="AB43" s="11"/>
      <c r="AC43" s="9"/>
      <c r="AD43" s="10">
        <v>0</v>
      </c>
      <c r="AE43" s="11"/>
      <c r="AF43" s="9"/>
      <c r="AG43" s="10">
        <v>0</v>
      </c>
      <c r="AH43" s="11"/>
      <c r="AI43" s="27"/>
      <c r="AJ43" s="10">
        <v>0</v>
      </c>
      <c r="AK43" s="29"/>
      <c r="AL43" s="9"/>
      <c r="AM43" s="10">
        <v>0</v>
      </c>
      <c r="AN43" s="11"/>
      <c r="AO43" s="15"/>
      <c r="AP43" s="15">
        <v>0</v>
      </c>
      <c r="AQ43" s="15"/>
      <c r="AR43" s="9">
        <v>8915.7000000000007</v>
      </c>
      <c r="AS43" s="10">
        <v>91084.3</v>
      </c>
      <c r="AT43" s="11">
        <f t="shared" si="1"/>
        <v>100000</v>
      </c>
      <c r="AU43" s="9">
        <v>13267.49</v>
      </c>
      <c r="AV43" s="10">
        <v>86732.51</v>
      </c>
      <c r="AW43" s="11">
        <f t="shared" si="2"/>
        <v>100000</v>
      </c>
      <c r="AX43" s="9">
        <v>23042.5</v>
      </c>
      <c r="AY43" s="10">
        <v>81957.5</v>
      </c>
      <c r="AZ43" s="11">
        <f t="shared" si="3"/>
        <v>105000</v>
      </c>
      <c r="BA43" s="9">
        <v>55136.71</v>
      </c>
      <c r="BB43" s="10">
        <v>19863.29</v>
      </c>
      <c r="BC43" s="11">
        <f t="shared" si="4"/>
        <v>75000</v>
      </c>
      <c r="BD43" s="9">
        <f>VLOOKUP($B43,'Specificatie schades'!$B$2:$P$53,13,FALSE)*-1</f>
        <v>55136.71</v>
      </c>
      <c r="BE43" s="10">
        <f>VLOOKUP($B43,'Specificatie schades'!$B$2:$N$53,12,FALSE)</f>
        <v>19863.29</v>
      </c>
      <c r="BF43" s="11">
        <f t="shared" si="5"/>
        <v>75000</v>
      </c>
      <c r="BG43" s="15"/>
    </row>
    <row r="44" spans="1:59" x14ac:dyDescent="0.2">
      <c r="A44" s="36"/>
      <c r="B44" s="22">
        <v>1900131</v>
      </c>
      <c r="C44" s="17">
        <v>2019</v>
      </c>
      <c r="D44" s="23" t="str">
        <f>IF(VLOOKUP(B44,'Specificatie schades'!$B$2:$U$2382,20,FALSE)="J","closed","open")</f>
        <v>closed</v>
      </c>
      <c r="E44" s="9"/>
      <c r="F44" s="28">
        <v>0</v>
      </c>
      <c r="G44" s="11"/>
      <c r="H44" s="9"/>
      <c r="I44" s="28">
        <v>0</v>
      </c>
      <c r="J44" s="11"/>
      <c r="K44" s="9"/>
      <c r="L44" s="28">
        <v>0</v>
      </c>
      <c r="M44" s="11"/>
      <c r="N44" s="9"/>
      <c r="O44" s="28">
        <v>0</v>
      </c>
      <c r="P44" s="11"/>
      <c r="Q44" s="9"/>
      <c r="R44" s="10">
        <v>0</v>
      </c>
      <c r="S44" s="11"/>
      <c r="T44" s="9"/>
      <c r="U44" s="10">
        <v>0</v>
      </c>
      <c r="V44" s="11"/>
      <c r="W44" s="9"/>
      <c r="X44" s="10">
        <v>0</v>
      </c>
      <c r="Y44" s="11"/>
      <c r="Z44" s="9"/>
      <c r="AA44" s="10">
        <v>0</v>
      </c>
      <c r="AB44" s="11"/>
      <c r="AC44" s="9"/>
      <c r="AD44" s="10">
        <v>0</v>
      </c>
      <c r="AE44" s="11"/>
      <c r="AF44" s="9"/>
      <c r="AG44" s="10">
        <v>0</v>
      </c>
      <c r="AH44" s="11"/>
      <c r="AI44" s="27"/>
      <c r="AJ44" s="10">
        <v>0</v>
      </c>
      <c r="AK44" s="29"/>
      <c r="AL44" s="9"/>
      <c r="AM44" s="10">
        <v>0</v>
      </c>
      <c r="AN44" s="11"/>
      <c r="AO44" s="15"/>
      <c r="AP44" s="15">
        <v>0</v>
      </c>
      <c r="AQ44" s="15"/>
      <c r="AR44" s="9">
        <v>11796.85</v>
      </c>
      <c r="AS44" s="10">
        <v>53787.15</v>
      </c>
      <c r="AT44" s="11">
        <f t="shared" si="1"/>
        <v>65584</v>
      </c>
      <c r="AU44" s="9">
        <v>41279.11</v>
      </c>
      <c r="AV44" s="10">
        <v>109304.89000000001</v>
      </c>
      <c r="AW44" s="11">
        <f t="shared" si="2"/>
        <v>150584</v>
      </c>
      <c r="AX44" s="9">
        <v>83655.01999999999</v>
      </c>
      <c r="AY44" s="10">
        <v>0</v>
      </c>
      <c r="AZ44" s="11">
        <f t="shared" si="3"/>
        <v>83655.01999999999</v>
      </c>
      <c r="BA44" s="9">
        <v>83655.01999999999</v>
      </c>
      <c r="BB44" s="10">
        <v>0</v>
      </c>
      <c r="BC44" s="11">
        <f t="shared" si="4"/>
        <v>83655.01999999999</v>
      </c>
      <c r="BD44" s="9">
        <f>VLOOKUP($B44,'Specificatie schades'!$B$2:$P$53,13,FALSE)*-1</f>
        <v>83655.01999999999</v>
      </c>
      <c r="BE44" s="10">
        <f>VLOOKUP($B44,'Specificatie schades'!$B$2:$N$53,12,FALSE)</f>
        <v>0</v>
      </c>
      <c r="BF44" s="11">
        <f t="shared" si="5"/>
        <v>83655.01999999999</v>
      </c>
      <c r="BG44" s="15"/>
    </row>
    <row r="45" spans="1:59" x14ac:dyDescent="0.2">
      <c r="A45" s="36"/>
      <c r="B45" s="22">
        <v>1903068</v>
      </c>
      <c r="C45" s="17">
        <v>2019</v>
      </c>
      <c r="D45" s="23" t="str">
        <f>IF(VLOOKUP(B45,'Specificatie schades'!$B$2:$U$2382,20,FALSE)="J","closed","open")</f>
        <v>open</v>
      </c>
      <c r="E45" s="9"/>
      <c r="F45" s="28">
        <v>0</v>
      </c>
      <c r="G45" s="11"/>
      <c r="H45" s="9"/>
      <c r="I45" s="28">
        <v>0</v>
      </c>
      <c r="J45" s="11"/>
      <c r="K45" s="9"/>
      <c r="L45" s="28">
        <v>0</v>
      </c>
      <c r="M45" s="11"/>
      <c r="N45" s="9"/>
      <c r="O45" s="28">
        <v>0</v>
      </c>
      <c r="P45" s="11"/>
      <c r="Q45" s="9"/>
      <c r="R45" s="10">
        <v>0</v>
      </c>
      <c r="S45" s="11"/>
      <c r="T45" s="9"/>
      <c r="U45" s="10">
        <v>0</v>
      </c>
      <c r="V45" s="11"/>
      <c r="W45" s="9"/>
      <c r="X45" s="10">
        <v>0</v>
      </c>
      <c r="Y45" s="11"/>
      <c r="Z45" s="9"/>
      <c r="AA45" s="10">
        <v>0</v>
      </c>
      <c r="AB45" s="11"/>
      <c r="AC45" s="9"/>
      <c r="AD45" s="10">
        <v>0</v>
      </c>
      <c r="AE45" s="11"/>
      <c r="AF45" s="9"/>
      <c r="AG45" s="10">
        <v>0</v>
      </c>
      <c r="AH45" s="11"/>
      <c r="AI45" s="27"/>
      <c r="AJ45" s="10">
        <v>0</v>
      </c>
      <c r="AK45" s="29"/>
      <c r="AL45" s="9"/>
      <c r="AM45" s="10">
        <v>0</v>
      </c>
      <c r="AN45" s="11"/>
      <c r="AO45" s="15"/>
      <c r="AP45" s="15">
        <v>0</v>
      </c>
      <c r="AQ45" s="15"/>
      <c r="AR45" s="9"/>
      <c r="AS45" s="10">
        <v>0</v>
      </c>
      <c r="AT45" s="11"/>
      <c r="AU45" s="9">
        <v>1385.36</v>
      </c>
      <c r="AV45" s="10">
        <v>13614.64</v>
      </c>
      <c r="AW45" s="11">
        <f t="shared" si="2"/>
        <v>15000</v>
      </c>
      <c r="AX45" s="9">
        <v>16650.78</v>
      </c>
      <c r="AY45" s="10">
        <v>33349.22</v>
      </c>
      <c r="AZ45" s="11">
        <f t="shared" si="3"/>
        <v>50000</v>
      </c>
      <c r="BA45" s="9">
        <v>70854.36</v>
      </c>
      <c r="BB45" s="10">
        <v>49145.64</v>
      </c>
      <c r="BC45" s="11">
        <f t="shared" si="4"/>
        <v>120000</v>
      </c>
      <c r="BD45" s="9">
        <f>VLOOKUP($B45,'Specificatie schades'!$B$2:$P$53,13,FALSE)*-1</f>
        <v>95830.32</v>
      </c>
      <c r="BE45" s="10">
        <f>VLOOKUP($B45,'Specificatie schades'!$B$2:$N$53,12,FALSE)</f>
        <v>24169.68</v>
      </c>
      <c r="BF45" s="11">
        <f t="shared" si="5"/>
        <v>120000</v>
      </c>
      <c r="BG45" s="15"/>
    </row>
    <row r="46" spans="1:59" x14ac:dyDescent="0.2">
      <c r="A46" s="36"/>
      <c r="B46" s="22">
        <v>1904960</v>
      </c>
      <c r="C46" s="17">
        <v>2019</v>
      </c>
      <c r="D46" s="23" t="str">
        <f>IF(VLOOKUP(B46,'Specificatie schades'!$B$2:$U$2382,20,FALSE)="J","closed","open")</f>
        <v>open</v>
      </c>
      <c r="E46" s="9"/>
      <c r="F46" s="28">
        <v>0</v>
      </c>
      <c r="G46" s="11"/>
      <c r="H46" s="9"/>
      <c r="I46" s="28">
        <v>0</v>
      </c>
      <c r="J46" s="11"/>
      <c r="K46" s="9"/>
      <c r="L46" s="28">
        <v>0</v>
      </c>
      <c r="M46" s="11"/>
      <c r="N46" s="9"/>
      <c r="O46" s="28">
        <v>0</v>
      </c>
      <c r="P46" s="11"/>
      <c r="Q46" s="9"/>
      <c r="R46" s="10">
        <v>0</v>
      </c>
      <c r="S46" s="11"/>
      <c r="T46" s="9"/>
      <c r="U46" s="10">
        <v>0</v>
      </c>
      <c r="V46" s="11"/>
      <c r="W46" s="9"/>
      <c r="X46" s="10">
        <v>0</v>
      </c>
      <c r="Y46" s="11"/>
      <c r="Z46" s="9"/>
      <c r="AA46" s="10">
        <v>0</v>
      </c>
      <c r="AB46" s="11"/>
      <c r="AC46" s="9"/>
      <c r="AD46" s="10">
        <v>0</v>
      </c>
      <c r="AE46" s="11"/>
      <c r="AF46" s="9"/>
      <c r="AG46" s="10">
        <v>0</v>
      </c>
      <c r="AH46" s="11"/>
      <c r="AI46" s="27"/>
      <c r="AJ46" s="10">
        <v>0</v>
      </c>
      <c r="AK46" s="29"/>
      <c r="AL46" s="9"/>
      <c r="AM46" s="10">
        <v>0</v>
      </c>
      <c r="AN46" s="11"/>
      <c r="AO46" s="15"/>
      <c r="AP46" s="15">
        <v>0</v>
      </c>
      <c r="AQ46" s="15"/>
      <c r="AR46" s="9"/>
      <c r="AS46" s="10">
        <v>0</v>
      </c>
      <c r="AT46" s="11"/>
      <c r="AU46" s="9">
        <v>7901.52</v>
      </c>
      <c r="AV46" s="10">
        <v>46098.48</v>
      </c>
      <c r="AW46" s="11">
        <f t="shared" si="2"/>
        <v>54000</v>
      </c>
      <c r="AX46" s="9">
        <v>35953.360000000001</v>
      </c>
      <c r="AY46" s="10">
        <v>151546.64000000001</v>
      </c>
      <c r="AZ46" s="11">
        <f t="shared" si="3"/>
        <v>187500</v>
      </c>
      <c r="BA46" s="9">
        <v>46493.429999999993</v>
      </c>
      <c r="BB46" s="10">
        <v>141006.57</v>
      </c>
      <c r="BC46" s="11">
        <f t="shared" si="4"/>
        <v>187500</v>
      </c>
      <c r="BD46" s="9">
        <f>VLOOKUP($B46,'Specificatie schades'!$B$2:$P$53,13,FALSE)*-1</f>
        <v>47094.92</v>
      </c>
      <c r="BE46" s="10">
        <f>VLOOKUP($B46,'Specificatie schades'!$B$2:$N$53,12,FALSE)</f>
        <v>140405.08000000002</v>
      </c>
      <c r="BF46" s="11">
        <f t="shared" si="5"/>
        <v>187500</v>
      </c>
      <c r="BG46" s="15"/>
    </row>
    <row r="47" spans="1:59" ht="10.35" customHeight="1" x14ac:dyDescent="0.2">
      <c r="A47" s="36"/>
      <c r="B47" s="22">
        <v>2001121</v>
      </c>
      <c r="C47" s="17">
        <v>2020</v>
      </c>
      <c r="D47" s="23" t="str">
        <f>IF(VLOOKUP(B47,'Specificatie schades'!$B$2:$U$2382,20,FALSE)="J","closed","open")</f>
        <v>open</v>
      </c>
      <c r="E47" s="9"/>
      <c r="F47" s="28">
        <v>0</v>
      </c>
      <c r="G47" s="11"/>
      <c r="H47" s="9"/>
      <c r="I47" s="28">
        <v>0</v>
      </c>
      <c r="J47" s="11"/>
      <c r="K47" s="9"/>
      <c r="L47" s="28">
        <v>0</v>
      </c>
      <c r="M47" s="11"/>
      <c r="N47" s="9"/>
      <c r="O47" s="28">
        <v>0</v>
      </c>
      <c r="P47" s="11"/>
      <c r="Q47" s="9"/>
      <c r="R47" s="10">
        <v>0</v>
      </c>
      <c r="S47" s="11"/>
      <c r="T47" s="9"/>
      <c r="U47" s="10">
        <v>0</v>
      </c>
      <c r="V47" s="11"/>
      <c r="W47" s="9"/>
      <c r="X47" s="10">
        <v>0</v>
      </c>
      <c r="Y47" s="11"/>
      <c r="Z47" s="9"/>
      <c r="AA47" s="10">
        <v>0</v>
      </c>
      <c r="AB47" s="11"/>
      <c r="AC47" s="9"/>
      <c r="AD47" s="10">
        <v>0</v>
      </c>
      <c r="AE47" s="11"/>
      <c r="AF47" s="9"/>
      <c r="AG47" s="10">
        <v>0</v>
      </c>
      <c r="AH47" s="11"/>
      <c r="AI47" s="27"/>
      <c r="AJ47" s="10">
        <v>0</v>
      </c>
      <c r="AK47" s="29"/>
      <c r="AL47" s="9"/>
      <c r="AM47" s="10">
        <v>0</v>
      </c>
      <c r="AN47" s="11"/>
      <c r="AO47" s="15"/>
      <c r="AP47" s="15">
        <v>0</v>
      </c>
      <c r="AQ47" s="15"/>
      <c r="AR47" s="9"/>
      <c r="AS47" s="10">
        <v>0</v>
      </c>
      <c r="AT47" s="11"/>
      <c r="AU47" s="9">
        <v>5000</v>
      </c>
      <c r="AV47" s="10">
        <v>270000</v>
      </c>
      <c r="AW47" s="11">
        <f t="shared" si="2"/>
        <v>275000</v>
      </c>
      <c r="AX47" s="9">
        <v>102661.31</v>
      </c>
      <c r="AY47" s="10">
        <v>1607338.69</v>
      </c>
      <c r="AZ47" s="11">
        <f t="shared" si="3"/>
        <v>1710000</v>
      </c>
      <c r="BA47" s="9">
        <v>154478.51</v>
      </c>
      <c r="BB47" s="10">
        <v>1045521.49</v>
      </c>
      <c r="BC47" s="11">
        <f t="shared" si="4"/>
        <v>1200000</v>
      </c>
      <c r="BD47" s="9">
        <f>VLOOKUP($B47,'Specificatie schades'!$B$2:$P$53,13,FALSE)*-1</f>
        <v>168611.28</v>
      </c>
      <c r="BE47" s="10">
        <f>VLOOKUP($B47,'Specificatie schades'!$B$2:$N$53,12,FALSE)</f>
        <v>1031388.72</v>
      </c>
      <c r="BF47" s="11">
        <f t="shared" si="5"/>
        <v>1200000</v>
      </c>
      <c r="BG47" s="15"/>
    </row>
    <row r="48" spans="1:59" ht="10.35" customHeight="1" x14ac:dyDescent="0.2">
      <c r="A48" s="36"/>
      <c r="B48" s="22">
        <v>2004090</v>
      </c>
      <c r="C48" s="17">
        <v>2020</v>
      </c>
      <c r="D48" s="23" t="str">
        <f>IF(VLOOKUP(B48,'Specificatie schades'!$B$2:$U$2382,20,FALSE)="J","closed","open")</f>
        <v>open</v>
      </c>
      <c r="E48" s="9"/>
      <c r="F48" s="28">
        <v>0</v>
      </c>
      <c r="G48" s="11"/>
      <c r="H48" s="9"/>
      <c r="I48" s="28">
        <v>0</v>
      </c>
      <c r="J48" s="11"/>
      <c r="K48" s="9"/>
      <c r="L48" s="28">
        <v>0</v>
      </c>
      <c r="M48" s="11"/>
      <c r="N48" s="9"/>
      <c r="O48" s="28">
        <v>0</v>
      </c>
      <c r="P48" s="11"/>
      <c r="Q48" s="9"/>
      <c r="R48" s="10">
        <v>0</v>
      </c>
      <c r="S48" s="11"/>
      <c r="T48" s="9"/>
      <c r="U48" s="10">
        <v>0</v>
      </c>
      <c r="V48" s="11"/>
      <c r="W48" s="9"/>
      <c r="X48" s="10">
        <v>0</v>
      </c>
      <c r="Y48" s="11"/>
      <c r="Z48" s="9"/>
      <c r="AA48" s="10">
        <v>0</v>
      </c>
      <c r="AB48" s="11"/>
      <c r="AC48" s="9"/>
      <c r="AD48" s="10">
        <v>0</v>
      </c>
      <c r="AE48" s="11"/>
      <c r="AF48" s="9"/>
      <c r="AG48" s="10">
        <v>0</v>
      </c>
      <c r="AH48" s="11"/>
      <c r="AI48" s="27"/>
      <c r="AJ48" s="10">
        <v>0</v>
      </c>
      <c r="AK48" s="29"/>
      <c r="AL48" s="9"/>
      <c r="AM48" s="10">
        <v>0</v>
      </c>
      <c r="AN48" s="11"/>
      <c r="AO48" s="15"/>
      <c r="AP48" s="15">
        <v>0</v>
      </c>
      <c r="AQ48" s="15"/>
      <c r="AR48" s="9"/>
      <c r="AS48" s="10">
        <v>0</v>
      </c>
      <c r="AT48" s="11"/>
      <c r="AU48" s="9"/>
      <c r="AV48" s="10">
        <v>0</v>
      </c>
      <c r="AW48" s="11"/>
      <c r="AX48" s="9">
        <v>5000</v>
      </c>
      <c r="AY48" s="10">
        <v>22500</v>
      </c>
      <c r="AZ48" s="11">
        <f t="shared" si="3"/>
        <v>27500</v>
      </c>
      <c r="BA48" s="9">
        <v>66920.819999999992</v>
      </c>
      <c r="BB48" s="10">
        <v>103525.08</v>
      </c>
      <c r="BC48" s="11">
        <f t="shared" si="4"/>
        <v>170445.9</v>
      </c>
      <c r="BD48" s="9">
        <f>VLOOKUP($B48,'Specificatie schades'!$B$2:$P$53,13,FALSE)*-1</f>
        <v>68920.819999999992</v>
      </c>
      <c r="BE48" s="10">
        <f>VLOOKUP($B48,'Specificatie schades'!$B$2:$N$53,12,FALSE)</f>
        <v>101525.08</v>
      </c>
      <c r="BF48" s="11">
        <f t="shared" si="5"/>
        <v>170445.9</v>
      </c>
      <c r="BG48" s="15"/>
    </row>
    <row r="49" spans="1:59" x14ac:dyDescent="0.2">
      <c r="A49" s="36"/>
      <c r="B49" s="22">
        <v>2003830</v>
      </c>
      <c r="C49" s="17">
        <v>2020</v>
      </c>
      <c r="D49" s="23" t="str">
        <f>IF(VLOOKUP(B49,'Specificatie schades'!$B$2:$U$2382,20,FALSE)="J","closed","open")</f>
        <v>open</v>
      </c>
      <c r="E49" s="9"/>
      <c r="F49" s="28">
        <v>0</v>
      </c>
      <c r="G49" s="11"/>
      <c r="H49" s="9"/>
      <c r="I49" s="10">
        <v>0</v>
      </c>
      <c r="J49" s="11"/>
      <c r="K49" s="9"/>
      <c r="L49" s="10">
        <v>0</v>
      </c>
      <c r="M49" s="11"/>
      <c r="N49" s="9"/>
      <c r="O49" s="10">
        <v>0</v>
      </c>
      <c r="P49" s="11"/>
      <c r="Q49" s="9"/>
      <c r="R49" s="10">
        <v>0</v>
      </c>
      <c r="S49" s="11"/>
      <c r="T49" s="9"/>
      <c r="U49" s="10">
        <v>0</v>
      </c>
      <c r="V49" s="11"/>
      <c r="W49" s="9"/>
      <c r="X49" s="10">
        <v>0</v>
      </c>
      <c r="Y49" s="11"/>
      <c r="Z49" s="9"/>
      <c r="AA49" s="10">
        <v>0</v>
      </c>
      <c r="AB49" s="11"/>
      <c r="AC49" s="9"/>
      <c r="AD49" s="10">
        <v>0</v>
      </c>
      <c r="AE49" s="11"/>
      <c r="AF49" s="9"/>
      <c r="AG49" s="10">
        <v>0</v>
      </c>
      <c r="AH49" s="11"/>
      <c r="AI49" s="27"/>
      <c r="AJ49" s="10">
        <v>0</v>
      </c>
      <c r="AK49" s="29"/>
      <c r="AL49" s="9"/>
      <c r="AM49" s="10">
        <v>0</v>
      </c>
      <c r="AN49" s="11"/>
      <c r="AO49" s="15"/>
      <c r="AP49" s="10">
        <v>0</v>
      </c>
      <c r="AQ49" s="15"/>
      <c r="AR49" s="9"/>
      <c r="AS49" s="10">
        <v>0</v>
      </c>
      <c r="AT49" s="11"/>
      <c r="AU49" s="9"/>
      <c r="AV49" s="10">
        <v>0</v>
      </c>
      <c r="AW49" s="11"/>
      <c r="AX49" s="9">
        <v>9000</v>
      </c>
      <c r="AY49" s="10">
        <v>108500</v>
      </c>
      <c r="AZ49" s="11">
        <f t="shared" si="3"/>
        <v>117500</v>
      </c>
      <c r="BA49" s="9">
        <v>38310.559999999998</v>
      </c>
      <c r="BB49" s="10">
        <v>98539.44</v>
      </c>
      <c r="BC49" s="11">
        <f t="shared" si="4"/>
        <v>136850</v>
      </c>
      <c r="BD49" s="9">
        <f>VLOOKUP($B49,'Specificatie schades'!$B$2:$P$53,13,FALSE)*-1</f>
        <v>38310.559999999998</v>
      </c>
      <c r="BE49" s="10">
        <f>VLOOKUP($B49,'Specificatie schades'!$B$2:$N$53,12,FALSE)</f>
        <v>98539.44</v>
      </c>
      <c r="BF49" s="11">
        <f t="shared" si="5"/>
        <v>136850</v>
      </c>
      <c r="BG49" s="15"/>
    </row>
    <row r="50" spans="1:59" x14ac:dyDescent="0.2">
      <c r="A50" s="36"/>
      <c r="B50" s="22">
        <v>2103031</v>
      </c>
      <c r="C50" s="17">
        <v>2021</v>
      </c>
      <c r="D50" s="23" t="str">
        <f>IF(VLOOKUP(B50,'Specificatie schades'!$B$2:$U$2382,20,FALSE)="J","closed","open")</f>
        <v>open</v>
      </c>
      <c r="E50" s="9"/>
      <c r="F50" s="28">
        <v>0</v>
      </c>
      <c r="G50" s="11"/>
      <c r="H50" s="9"/>
      <c r="I50" s="10">
        <v>0</v>
      </c>
      <c r="J50" s="11"/>
      <c r="K50" s="9"/>
      <c r="L50" s="10">
        <v>0</v>
      </c>
      <c r="M50" s="11"/>
      <c r="N50" s="9"/>
      <c r="O50" s="10">
        <v>0</v>
      </c>
      <c r="P50" s="11"/>
      <c r="Q50" s="9"/>
      <c r="R50" s="10">
        <v>0</v>
      </c>
      <c r="S50" s="11"/>
      <c r="T50" s="9"/>
      <c r="U50" s="10">
        <v>0</v>
      </c>
      <c r="V50" s="11"/>
      <c r="W50" s="9"/>
      <c r="X50" s="10">
        <v>0</v>
      </c>
      <c r="Y50" s="11"/>
      <c r="Z50" s="9"/>
      <c r="AA50" s="10">
        <v>0</v>
      </c>
      <c r="AB50" s="11"/>
      <c r="AC50" s="9"/>
      <c r="AD50" s="10">
        <v>0</v>
      </c>
      <c r="AE50" s="11"/>
      <c r="AF50" s="9"/>
      <c r="AG50" s="10">
        <v>0</v>
      </c>
      <c r="AH50" s="11"/>
      <c r="AI50" s="27"/>
      <c r="AJ50" s="10">
        <v>0</v>
      </c>
      <c r="AK50" s="29"/>
      <c r="AL50" s="9"/>
      <c r="AM50" s="10">
        <v>0</v>
      </c>
      <c r="AN50" s="11"/>
      <c r="AO50" s="15"/>
      <c r="AP50" s="10">
        <v>0</v>
      </c>
      <c r="AQ50" s="15"/>
      <c r="AR50" s="9"/>
      <c r="AS50" s="10">
        <v>0</v>
      </c>
      <c r="AT50" s="11"/>
      <c r="AU50" s="9"/>
      <c r="AV50" s="10">
        <v>0</v>
      </c>
      <c r="AW50" s="11"/>
      <c r="AX50" s="9"/>
      <c r="AY50" s="10">
        <v>0</v>
      </c>
      <c r="AZ50" s="11"/>
      <c r="BA50" s="9">
        <v>15752.31</v>
      </c>
      <c r="BB50" s="10">
        <v>154247.69</v>
      </c>
      <c r="BC50" s="11">
        <f t="shared" si="4"/>
        <v>170000</v>
      </c>
      <c r="BD50" s="9">
        <f>VLOOKUP($B50,'Specificatie schades'!$B$2:$P$53,13,FALSE)*-1</f>
        <v>18912.37</v>
      </c>
      <c r="BE50" s="10">
        <f>VLOOKUP($B50,'Specificatie schades'!$B$2:$N$53,12,FALSE)</f>
        <v>146672.93</v>
      </c>
      <c r="BF50" s="11">
        <f t="shared" si="5"/>
        <v>165585.29999999999</v>
      </c>
      <c r="BG50" s="15"/>
    </row>
    <row r="51" spans="1:59" x14ac:dyDescent="0.2">
      <c r="A51" s="36"/>
      <c r="B51" s="22">
        <v>2103452</v>
      </c>
      <c r="C51" s="17">
        <v>2021</v>
      </c>
      <c r="D51" s="23" t="str">
        <f>IF(VLOOKUP(B51,'Specificatie schades'!$B$2:$U$2382,20,FALSE)="J","closed","open")</f>
        <v>open</v>
      </c>
      <c r="E51" s="9"/>
      <c r="F51" s="28">
        <v>0</v>
      </c>
      <c r="G51" s="11"/>
      <c r="H51" s="9"/>
      <c r="I51" s="10">
        <v>0</v>
      </c>
      <c r="J51" s="11"/>
      <c r="K51" s="9"/>
      <c r="L51" s="10">
        <v>0</v>
      </c>
      <c r="M51" s="11"/>
      <c r="N51" s="9"/>
      <c r="O51" s="10">
        <v>0</v>
      </c>
      <c r="P51" s="11"/>
      <c r="Q51" s="9"/>
      <c r="R51" s="10">
        <v>0</v>
      </c>
      <c r="S51" s="11"/>
      <c r="T51" s="9"/>
      <c r="U51" s="10">
        <v>0</v>
      </c>
      <c r="V51" s="11"/>
      <c r="W51" s="9"/>
      <c r="X51" s="10">
        <v>0</v>
      </c>
      <c r="Y51" s="11"/>
      <c r="Z51" s="9"/>
      <c r="AA51" s="10">
        <v>0</v>
      </c>
      <c r="AB51" s="11"/>
      <c r="AC51" s="9"/>
      <c r="AD51" s="10">
        <v>0</v>
      </c>
      <c r="AE51" s="11"/>
      <c r="AF51" s="9"/>
      <c r="AG51" s="10">
        <v>0</v>
      </c>
      <c r="AH51" s="11"/>
      <c r="AI51" s="27"/>
      <c r="AJ51" s="10">
        <v>0</v>
      </c>
      <c r="AK51" s="29"/>
      <c r="AL51" s="9"/>
      <c r="AM51" s="10">
        <v>0</v>
      </c>
      <c r="AN51" s="11"/>
      <c r="AO51" s="15"/>
      <c r="AP51" s="10">
        <v>0</v>
      </c>
      <c r="AQ51" s="15"/>
      <c r="AR51" s="9"/>
      <c r="AS51" s="10">
        <v>0</v>
      </c>
      <c r="AT51" s="11"/>
      <c r="AU51" s="9"/>
      <c r="AV51" s="10">
        <v>0</v>
      </c>
      <c r="AW51" s="11"/>
      <c r="AX51" s="9"/>
      <c r="AY51" s="10">
        <v>0</v>
      </c>
      <c r="AZ51" s="11"/>
      <c r="BA51" s="9">
        <v>30233.07</v>
      </c>
      <c r="BB51" s="10">
        <v>76766.929999999993</v>
      </c>
      <c r="BC51" s="11">
        <f t="shared" si="4"/>
        <v>107000</v>
      </c>
      <c r="BD51" s="9">
        <f>VLOOKUP($B51,'Specificatie schades'!$B$2:$P$53,13,FALSE)*-1</f>
        <v>32313.279999999999</v>
      </c>
      <c r="BE51" s="10">
        <f>VLOOKUP($B51,'Specificatie schades'!$B$2:$N$53,12,FALSE)</f>
        <v>74686.720000000001</v>
      </c>
      <c r="BF51" s="11">
        <f t="shared" si="5"/>
        <v>107000</v>
      </c>
      <c r="BG51" s="15"/>
    </row>
    <row r="52" spans="1:59" x14ac:dyDescent="0.2">
      <c r="A52" s="36"/>
      <c r="B52" s="22">
        <v>2100415</v>
      </c>
      <c r="C52" s="17">
        <v>2021</v>
      </c>
      <c r="D52" s="23" t="str">
        <f>IF(VLOOKUP(B52,'Specificatie schades'!$B$2:$U$2382,20,FALSE)="J","closed","open")</f>
        <v>open</v>
      </c>
      <c r="E52" s="9"/>
      <c r="F52" s="28">
        <v>0</v>
      </c>
      <c r="G52" s="11"/>
      <c r="H52" s="9"/>
      <c r="I52" s="28">
        <v>0</v>
      </c>
      <c r="J52" s="11"/>
      <c r="K52" s="9"/>
      <c r="L52" s="28">
        <v>0</v>
      </c>
      <c r="M52" s="11"/>
      <c r="N52" s="9"/>
      <c r="O52" s="28">
        <v>0</v>
      </c>
      <c r="P52" s="11"/>
      <c r="Q52" s="9"/>
      <c r="R52" s="28">
        <v>0</v>
      </c>
      <c r="S52" s="11"/>
      <c r="T52" s="9"/>
      <c r="U52" s="28">
        <v>0</v>
      </c>
      <c r="V52" s="11"/>
      <c r="W52" s="9"/>
      <c r="X52" s="28">
        <v>0</v>
      </c>
      <c r="Y52" s="11"/>
      <c r="Z52" s="9"/>
      <c r="AA52" s="28">
        <v>0</v>
      </c>
      <c r="AB52" s="11"/>
      <c r="AC52" s="9"/>
      <c r="AD52" s="28">
        <v>0</v>
      </c>
      <c r="AE52" s="11"/>
      <c r="AF52" s="9"/>
      <c r="AG52" s="28">
        <v>0</v>
      </c>
      <c r="AH52" s="11"/>
      <c r="AI52" s="9"/>
      <c r="AJ52" s="28">
        <v>0</v>
      </c>
      <c r="AK52" s="11"/>
      <c r="AL52" s="9"/>
      <c r="AM52" s="28">
        <v>0</v>
      </c>
      <c r="AN52" s="11"/>
      <c r="AO52" s="9"/>
      <c r="AP52" s="28">
        <v>0</v>
      </c>
      <c r="AQ52" s="11"/>
      <c r="AR52" s="9"/>
      <c r="AS52" s="28">
        <v>0</v>
      </c>
      <c r="AT52" s="11"/>
      <c r="AU52" s="9"/>
      <c r="AV52" s="28">
        <v>0</v>
      </c>
      <c r="AW52" s="11"/>
      <c r="AX52" s="9">
        <v>7500</v>
      </c>
      <c r="AY52" s="28">
        <v>252500</v>
      </c>
      <c r="AZ52" s="11">
        <f t="shared" si="3"/>
        <v>260000</v>
      </c>
      <c r="BA52" s="9">
        <v>151821.47</v>
      </c>
      <c r="BB52" s="28">
        <v>113178.53</v>
      </c>
      <c r="BC52" s="11">
        <f t="shared" si="4"/>
        <v>265000</v>
      </c>
      <c r="BD52" s="9">
        <f>VLOOKUP($B52,'Specificatie schades'!$B$2:$P$53,13,FALSE)*-1</f>
        <v>180070.74</v>
      </c>
      <c r="BE52" s="28">
        <f>VLOOKUP($B52,'Specificatie schades'!$B$2:$N$53,12,FALSE)</f>
        <v>84929.260000000009</v>
      </c>
      <c r="BF52" s="11">
        <f t="shared" si="5"/>
        <v>265000</v>
      </c>
      <c r="BG52" s="15"/>
    </row>
    <row r="53" spans="1:59" x14ac:dyDescent="0.2">
      <c r="A53" s="36"/>
      <c r="B53" s="22">
        <v>2106051</v>
      </c>
      <c r="C53" s="17">
        <v>2021</v>
      </c>
      <c r="D53" s="23" t="str">
        <f>IF(VLOOKUP(B53,'Specificatie schades'!$B$2:$U$2382,20,FALSE)="J","closed","open")</f>
        <v>open</v>
      </c>
      <c r="E53" s="9"/>
      <c r="F53" s="28">
        <v>0</v>
      </c>
      <c r="G53" s="11"/>
      <c r="H53" s="9"/>
      <c r="I53" s="28">
        <v>0</v>
      </c>
      <c r="J53" s="11"/>
      <c r="K53" s="9"/>
      <c r="L53" s="28">
        <v>0</v>
      </c>
      <c r="M53" s="11"/>
      <c r="N53" s="9"/>
      <c r="O53" s="28">
        <v>0</v>
      </c>
      <c r="P53" s="11"/>
      <c r="Q53" s="9"/>
      <c r="R53" s="28">
        <v>0</v>
      </c>
      <c r="S53" s="11"/>
      <c r="T53" s="9"/>
      <c r="U53" s="28">
        <v>0</v>
      </c>
      <c r="V53" s="11"/>
      <c r="W53" s="9"/>
      <c r="X53" s="28">
        <v>0</v>
      </c>
      <c r="Y53" s="11"/>
      <c r="Z53" s="9"/>
      <c r="AA53" s="28">
        <v>0</v>
      </c>
      <c r="AB53" s="11"/>
      <c r="AC53" s="9"/>
      <c r="AD53" s="28">
        <v>0</v>
      </c>
      <c r="AE53" s="11"/>
      <c r="AF53" s="9"/>
      <c r="AG53" s="28">
        <v>0</v>
      </c>
      <c r="AH53" s="11"/>
      <c r="AI53" s="9"/>
      <c r="AJ53" s="28">
        <v>0</v>
      </c>
      <c r="AK53" s="11"/>
      <c r="AL53" s="9"/>
      <c r="AM53" s="28">
        <v>0</v>
      </c>
      <c r="AN53" s="11"/>
      <c r="AO53" s="9"/>
      <c r="AP53" s="28">
        <v>0</v>
      </c>
      <c r="AQ53" s="11"/>
      <c r="AR53" s="9"/>
      <c r="AS53" s="28">
        <v>0</v>
      </c>
      <c r="AT53" s="11"/>
      <c r="AU53" s="9"/>
      <c r="AV53" s="28">
        <v>0</v>
      </c>
      <c r="AW53" s="11"/>
      <c r="AX53" s="9"/>
      <c r="AY53" s="28">
        <v>0</v>
      </c>
      <c r="AZ53" s="11"/>
      <c r="BA53" s="9">
        <v>3663.28</v>
      </c>
      <c r="BB53" s="28">
        <v>104336.72</v>
      </c>
      <c r="BC53" s="11">
        <f t="shared" si="4"/>
        <v>108000</v>
      </c>
      <c r="BD53" s="9">
        <f>VLOOKUP($B53,'Specificatie schades'!$B$2:$P$53,13,FALSE)*-1</f>
        <v>9767.4500000000007</v>
      </c>
      <c r="BE53" s="28">
        <f>VLOOKUP($B53,'Specificatie schades'!$B$2:$N$53,12,FALSE)</f>
        <v>98232.55</v>
      </c>
      <c r="BF53" s="11">
        <f t="shared" si="5"/>
        <v>108000</v>
      </c>
      <c r="BG53" s="15"/>
    </row>
    <row r="54" spans="1:59" x14ac:dyDescent="0.2">
      <c r="A54" s="36"/>
      <c r="B54" s="22">
        <v>2201971</v>
      </c>
      <c r="C54" s="46">
        <v>2021</v>
      </c>
      <c r="D54" s="38" t="str">
        <f>IF(VLOOKUP(B54,'Specificatie schades'!$B$2:$U$2382,20,FALSE)="J","closed","open")</f>
        <v>open</v>
      </c>
      <c r="E54" s="12"/>
      <c r="F54" s="13">
        <v>0</v>
      </c>
      <c r="G54" s="14"/>
      <c r="H54" s="12"/>
      <c r="I54" s="13">
        <v>0</v>
      </c>
      <c r="J54" s="14"/>
      <c r="K54" s="12"/>
      <c r="L54" s="13">
        <v>0</v>
      </c>
      <c r="M54" s="14"/>
      <c r="N54" s="12"/>
      <c r="O54" s="13">
        <v>0</v>
      </c>
      <c r="P54" s="14"/>
      <c r="Q54" s="12"/>
      <c r="R54" s="13">
        <v>0</v>
      </c>
      <c r="S54" s="14"/>
      <c r="T54" s="12"/>
      <c r="U54" s="13">
        <v>0</v>
      </c>
      <c r="V54" s="14"/>
      <c r="W54" s="12"/>
      <c r="X54" s="13">
        <v>0</v>
      </c>
      <c r="Y54" s="14"/>
      <c r="Z54" s="12"/>
      <c r="AA54" s="13">
        <v>0</v>
      </c>
      <c r="AB54" s="14"/>
      <c r="AC54" s="12"/>
      <c r="AD54" s="13">
        <v>0</v>
      </c>
      <c r="AE54" s="14"/>
      <c r="AF54" s="12"/>
      <c r="AG54" s="13">
        <v>0</v>
      </c>
      <c r="AH54" s="14"/>
      <c r="AI54" s="12"/>
      <c r="AJ54" s="13">
        <v>0</v>
      </c>
      <c r="AK54" s="14"/>
      <c r="AL54" s="12"/>
      <c r="AM54" s="13">
        <v>0</v>
      </c>
      <c r="AN54" s="14"/>
      <c r="AO54" s="12"/>
      <c r="AP54" s="13">
        <v>0</v>
      </c>
      <c r="AQ54" s="14"/>
      <c r="AR54" s="12"/>
      <c r="AS54" s="13">
        <v>0</v>
      </c>
      <c r="AT54" s="14"/>
      <c r="AU54" s="12"/>
      <c r="AV54" s="13">
        <v>0</v>
      </c>
      <c r="AW54" s="14"/>
      <c r="AX54" s="12"/>
      <c r="AY54" s="13">
        <v>0</v>
      </c>
      <c r="AZ54" s="14"/>
      <c r="BA54" s="12">
        <v>0</v>
      </c>
      <c r="BB54" s="13">
        <v>20000</v>
      </c>
      <c r="BC54" s="14">
        <f t="shared" ref="BC54" si="7">BA54+BB54</f>
        <v>20000</v>
      </c>
      <c r="BD54" s="12">
        <f>VLOOKUP($B54,'Specificatie schades'!$B$2:$P$53,13,FALSE)*-1</f>
        <v>0</v>
      </c>
      <c r="BE54" s="13">
        <f>VLOOKUP($B54,'Specificatie schades'!$B$2:$N$53,12,FALSE)</f>
        <v>110000</v>
      </c>
      <c r="BF54" s="14">
        <f t="shared" ref="BF54" si="8">BD54+BE54</f>
        <v>110000</v>
      </c>
    </row>
    <row r="55" spans="1:59" x14ac:dyDescent="0.2">
      <c r="A55" s="36"/>
      <c r="C55" s="24"/>
      <c r="D55" s="44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</row>
    <row r="56" spans="1:59" x14ac:dyDescent="0.2">
      <c r="A56" s="36"/>
      <c r="C56" s="24"/>
      <c r="D56" s="44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</row>
    <row r="57" spans="1:59" x14ac:dyDescent="0.2">
      <c r="A57" s="36"/>
      <c r="C57" s="24"/>
      <c r="D57" s="44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</row>
    <row r="58" spans="1:59" x14ac:dyDescent="0.2">
      <c r="A58" s="36"/>
      <c r="C58" s="24"/>
      <c r="D58" s="44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</row>
    <row r="59" spans="1:59" x14ac:dyDescent="0.2">
      <c r="A59" s="36"/>
      <c r="C59" s="24"/>
      <c r="D59" s="44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</row>
    <row r="60" spans="1:59" x14ac:dyDescent="0.2">
      <c r="A60" s="36"/>
      <c r="C60" s="24"/>
      <c r="D60" s="44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</row>
    <row r="61" spans="1:59" x14ac:dyDescent="0.2">
      <c r="A61" s="36"/>
      <c r="C61" s="36"/>
      <c r="E61" s="37"/>
      <c r="F61" s="37"/>
      <c r="G61" s="37"/>
      <c r="H61" s="37"/>
      <c r="I61" s="37"/>
      <c r="J61" s="37"/>
      <c r="K61" s="37"/>
      <c r="L61" s="37"/>
      <c r="AL61" s="2"/>
      <c r="AM61" s="2"/>
    </row>
    <row r="62" spans="1:59" x14ac:dyDescent="0.2">
      <c r="A62" s="36"/>
      <c r="B62" s="36"/>
      <c r="C62" s="36"/>
      <c r="D62" s="36"/>
      <c r="E62" s="37"/>
      <c r="F62" s="37"/>
      <c r="G62" s="37"/>
      <c r="H62" s="37"/>
      <c r="I62" s="37"/>
      <c r="J62" s="37"/>
      <c r="K62" s="37"/>
      <c r="L62" s="37"/>
      <c r="AL62" s="2"/>
      <c r="AM62" s="2"/>
    </row>
    <row r="63" spans="1:59" ht="12" thickBot="1" x14ac:dyDescent="0.25">
      <c r="A63" s="36"/>
      <c r="E63" s="2"/>
      <c r="F63" s="2"/>
      <c r="G63" s="2"/>
      <c r="H63" s="2"/>
      <c r="I63" s="2"/>
    </row>
    <row r="64" spans="1:59" ht="12" thickBot="1" x14ac:dyDescent="0.25">
      <c r="A64" s="36"/>
      <c r="B64" s="21" t="s">
        <v>24</v>
      </c>
      <c r="E64" s="2"/>
    </row>
    <row r="65" spans="1:45" x14ac:dyDescent="0.2">
      <c r="A65" s="36"/>
    </row>
    <row r="66" spans="1:45" x14ac:dyDescent="0.2">
      <c r="B66" s="20" t="s">
        <v>17</v>
      </c>
      <c r="C66" s="18"/>
      <c r="D66" s="18"/>
      <c r="E66" s="19" t="s">
        <v>22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X66" s="20" t="s">
        <v>23</v>
      </c>
      <c r="Y66" s="18"/>
      <c r="Z66" s="18"/>
      <c r="AA66" s="19" t="s">
        <v>22</v>
      </c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N66" s="15"/>
      <c r="AO66" s="15"/>
      <c r="AP66" s="15"/>
      <c r="AQ66" s="15"/>
      <c r="AR66" s="15"/>
      <c r="AS66" s="15"/>
    </row>
    <row r="67" spans="1:45" x14ac:dyDescent="0.2">
      <c r="B67" s="26" t="s">
        <v>19</v>
      </c>
      <c r="C67" s="26" t="s">
        <v>20</v>
      </c>
      <c r="D67" s="26" t="s">
        <v>21</v>
      </c>
      <c r="E67" s="25">
        <v>2006</v>
      </c>
      <c r="F67" s="25">
        <v>2007</v>
      </c>
      <c r="G67" s="25">
        <v>2008</v>
      </c>
      <c r="H67" s="25">
        <v>2009</v>
      </c>
      <c r="I67" s="25">
        <v>2010</v>
      </c>
      <c r="J67" s="25">
        <v>2011</v>
      </c>
      <c r="K67" s="25">
        <v>2012</v>
      </c>
      <c r="L67" s="25">
        <v>2013</v>
      </c>
      <c r="M67" s="25">
        <v>2014</v>
      </c>
      <c r="N67" s="25">
        <v>2015</v>
      </c>
      <c r="O67" s="25">
        <v>2016</v>
      </c>
      <c r="P67" s="25">
        <v>2017</v>
      </c>
      <c r="Q67" s="25">
        <v>2018</v>
      </c>
      <c r="R67" s="25">
        <v>2019</v>
      </c>
      <c r="S67" s="25">
        <v>2020</v>
      </c>
      <c r="T67" s="25">
        <v>2021</v>
      </c>
      <c r="U67" s="25" t="s">
        <v>281</v>
      </c>
      <c r="V67" s="54" t="s">
        <v>282</v>
      </c>
      <c r="X67" s="26" t="s">
        <v>19</v>
      </c>
      <c r="Y67" s="26" t="s">
        <v>20</v>
      </c>
      <c r="Z67" s="26" t="s">
        <v>21</v>
      </c>
      <c r="AA67" s="25">
        <v>2006</v>
      </c>
      <c r="AB67" s="25">
        <v>2007</v>
      </c>
      <c r="AC67" s="25">
        <v>2008</v>
      </c>
      <c r="AD67" s="25">
        <v>2009</v>
      </c>
      <c r="AE67" s="25">
        <v>2010</v>
      </c>
      <c r="AF67" s="25">
        <v>2011</v>
      </c>
      <c r="AG67" s="25">
        <v>2012</v>
      </c>
      <c r="AH67" s="25">
        <v>2013</v>
      </c>
      <c r="AI67" s="25">
        <v>2014</v>
      </c>
      <c r="AJ67" s="25">
        <v>2015</v>
      </c>
      <c r="AK67" s="25">
        <v>2016</v>
      </c>
      <c r="AL67" s="25">
        <v>2017</v>
      </c>
      <c r="AM67" s="25">
        <v>2018</v>
      </c>
      <c r="AN67" s="25">
        <v>2019</v>
      </c>
      <c r="AO67" s="25">
        <v>2020</v>
      </c>
      <c r="AP67" s="25">
        <v>2021</v>
      </c>
      <c r="AQ67" s="55" t="s">
        <v>281</v>
      </c>
      <c r="AR67" s="55" t="s">
        <v>282</v>
      </c>
      <c r="AS67" s="15"/>
    </row>
    <row r="68" spans="1:45" x14ac:dyDescent="0.2">
      <c r="B68" s="22">
        <v>652579</v>
      </c>
      <c r="C68" s="48">
        <v>2006</v>
      </c>
      <c r="D68" s="44" t="str">
        <f>IF(VLOOKUP(B68,'Specificatie schades'!$B$2:$U$2382,20,FALSE)="J","closed","open")</f>
        <v>closed</v>
      </c>
      <c r="E68" s="10">
        <f>E3</f>
        <v>13611.7</v>
      </c>
      <c r="F68" s="10">
        <f>H3</f>
        <v>21137.53</v>
      </c>
      <c r="G68" s="10">
        <f>K3</f>
        <v>31218.44</v>
      </c>
      <c r="H68" s="10">
        <f>N3</f>
        <v>42308.95</v>
      </c>
      <c r="I68" s="10">
        <f>Q3</f>
        <v>143444.33000000002</v>
      </c>
      <c r="J68" s="10">
        <f>T3</f>
        <v>154682.33000000002</v>
      </c>
      <c r="K68" s="10">
        <f>W3</f>
        <v>155490.82</v>
      </c>
      <c r="L68" s="10">
        <f>Z3</f>
        <v>263486.11</v>
      </c>
      <c r="M68" s="10">
        <f>AC3</f>
        <v>263486.11</v>
      </c>
      <c r="N68" s="10">
        <f>AF3</f>
        <v>263486.11</v>
      </c>
      <c r="O68" s="10">
        <f>AI3</f>
        <v>263486.11</v>
      </c>
      <c r="P68" s="10">
        <f>AL3</f>
        <v>263486.11</v>
      </c>
      <c r="Q68" s="10">
        <f>AO3</f>
        <v>263486.11</v>
      </c>
      <c r="R68" s="10">
        <f>AR3</f>
        <v>263486.11</v>
      </c>
      <c r="S68" s="10">
        <f>AU3</f>
        <v>263486.11</v>
      </c>
      <c r="T68" s="10">
        <f>AX3</f>
        <v>263486.11</v>
      </c>
      <c r="U68" s="10">
        <f>BA3</f>
        <v>263486.11</v>
      </c>
      <c r="V68" s="35">
        <f>BD3</f>
        <v>263486.11</v>
      </c>
      <c r="X68" s="22">
        <v>652579</v>
      </c>
      <c r="Y68" s="23">
        <v>2006</v>
      </c>
      <c r="Z68" s="23" t="str">
        <f>IF(VLOOKUP(X68,'Specificatie schades'!$B$2:$U$2382,20,FALSE)="J","closed","open")</f>
        <v>closed</v>
      </c>
      <c r="AA68" s="10">
        <f t="shared" ref="AA68:AA99" si="9">F3</f>
        <v>116388.3</v>
      </c>
      <c r="AB68" s="10">
        <f t="shared" ref="AB68:AB99" si="10">I3</f>
        <v>173862.47</v>
      </c>
      <c r="AC68" s="10">
        <f t="shared" ref="AC68:AC99" si="11">L3</f>
        <v>167781.56</v>
      </c>
      <c r="AD68" s="15">
        <f t="shared" ref="AD68:AD99" si="12">O3</f>
        <v>156691.04999999999</v>
      </c>
      <c r="AE68" s="15">
        <f t="shared" ref="AE68:AE99" si="13">R3</f>
        <v>136555.66999999998</v>
      </c>
      <c r="AF68" s="15">
        <f t="shared" ref="AF68:AF99" si="14">U3</f>
        <v>125317.66999999998</v>
      </c>
      <c r="AG68" s="15">
        <f t="shared" ref="AG68:AG99" si="15">X3</f>
        <v>124509.18</v>
      </c>
      <c r="AH68" s="15">
        <f t="shared" ref="AH68:AH99" si="16">AA3</f>
        <v>0</v>
      </c>
      <c r="AI68" s="15">
        <f t="shared" ref="AI68:AI99" si="17">AD3</f>
        <v>0</v>
      </c>
      <c r="AJ68" s="15">
        <f t="shared" ref="AJ68:AJ99" si="18">AG3</f>
        <v>0</v>
      </c>
      <c r="AK68" s="15">
        <f t="shared" ref="AK68:AK99" si="19">AJ3</f>
        <v>0</v>
      </c>
      <c r="AL68" s="15">
        <f t="shared" ref="AL68:AL99" si="20">AM3</f>
        <v>0</v>
      </c>
      <c r="AM68" s="15">
        <f t="shared" ref="AM68:AM99" si="21">AP3</f>
        <v>0</v>
      </c>
      <c r="AN68" s="15">
        <f t="shared" ref="AN68:AN99" si="22">AS3</f>
        <v>0</v>
      </c>
      <c r="AO68" s="15">
        <f t="shared" ref="AO68:AO99" si="23">AV3</f>
        <v>0</v>
      </c>
      <c r="AP68" s="15">
        <f t="shared" ref="AP68:AP99" si="24">AY3</f>
        <v>0</v>
      </c>
      <c r="AQ68" s="15">
        <f t="shared" ref="AQ68:AQ99" si="25">BB3</f>
        <v>0</v>
      </c>
      <c r="AR68" s="11">
        <f>BE3</f>
        <v>0</v>
      </c>
      <c r="AS68" s="15"/>
    </row>
    <row r="69" spans="1:45" x14ac:dyDescent="0.2">
      <c r="B69" s="22">
        <v>753817</v>
      </c>
      <c r="C69" s="49">
        <v>2007</v>
      </c>
      <c r="D69" s="44" t="str">
        <f>IF(VLOOKUP(B69,'Specificatie schades'!$B$2:$U$2382,20,FALSE)="J","closed","open")</f>
        <v>closed</v>
      </c>
      <c r="E69" s="10">
        <f t="shared" ref="E69:E119" si="26">E4</f>
        <v>0</v>
      </c>
      <c r="F69" s="10">
        <f t="shared" ref="F69:F118" si="27">H4</f>
        <v>0</v>
      </c>
      <c r="G69" s="10">
        <f t="shared" ref="G69:G118" si="28">K4</f>
        <v>0</v>
      </c>
      <c r="H69" s="10">
        <f t="shared" ref="H69:H118" si="29">N4</f>
        <v>0</v>
      </c>
      <c r="I69" s="10">
        <f t="shared" ref="I69:I118" si="30">Q4</f>
        <v>0</v>
      </c>
      <c r="J69" s="10">
        <f t="shared" ref="J69:J118" si="31">T4</f>
        <v>34950.17</v>
      </c>
      <c r="K69" s="10">
        <f t="shared" ref="K69:K118" si="32">W4</f>
        <v>131471.29</v>
      </c>
      <c r="L69" s="10">
        <f t="shared" ref="L69:L118" si="33">Z4</f>
        <v>131471.29</v>
      </c>
      <c r="M69" s="10">
        <f t="shared" ref="M69:M118" si="34">AC4</f>
        <v>131471.29</v>
      </c>
      <c r="N69" s="10">
        <f t="shared" ref="N69:N118" si="35">AF4</f>
        <v>131471.29</v>
      </c>
      <c r="O69" s="10">
        <f t="shared" ref="O69:O118" si="36">AI4</f>
        <v>131471.29</v>
      </c>
      <c r="P69" s="10">
        <f t="shared" ref="P69:P118" si="37">AL4</f>
        <v>131471.29</v>
      </c>
      <c r="Q69" s="10">
        <f t="shared" ref="Q69:Q118" si="38">AO4</f>
        <v>131471.29</v>
      </c>
      <c r="R69" s="10">
        <f t="shared" ref="R69:R118" si="39">AR4</f>
        <v>131471.29</v>
      </c>
      <c r="S69" s="10">
        <f t="shared" ref="S69:S118" si="40">AU4</f>
        <v>131471.29</v>
      </c>
      <c r="T69" s="10">
        <f t="shared" ref="T69:T118" si="41">AX4</f>
        <v>131471.29</v>
      </c>
      <c r="U69" s="10">
        <f t="shared" ref="U69:U118" si="42">BA4</f>
        <v>131471.29</v>
      </c>
      <c r="V69" s="11">
        <f t="shared" ref="V69:V118" si="43">BD4</f>
        <v>131471.29</v>
      </c>
      <c r="X69" s="22">
        <v>753817</v>
      </c>
      <c r="Y69" s="17">
        <v>2007</v>
      </c>
      <c r="Z69" s="23" t="str">
        <f>IF(VLOOKUP(X69,'Specificatie schades'!$B$2:$U$2382,20,FALSE)="J","closed","open")</f>
        <v>closed</v>
      </c>
      <c r="AA69" s="10">
        <f t="shared" si="9"/>
        <v>0</v>
      </c>
      <c r="AB69" s="10">
        <f t="shared" si="10"/>
        <v>0</v>
      </c>
      <c r="AC69" s="10">
        <f t="shared" si="11"/>
        <v>0</v>
      </c>
      <c r="AD69" s="15">
        <f t="shared" si="12"/>
        <v>0</v>
      </c>
      <c r="AE69" s="15">
        <f t="shared" si="13"/>
        <v>0</v>
      </c>
      <c r="AF69" s="15">
        <f t="shared" si="14"/>
        <v>47549.83</v>
      </c>
      <c r="AG69" s="15">
        <f t="shared" si="15"/>
        <v>23528.71</v>
      </c>
      <c r="AH69" s="15">
        <f t="shared" si="16"/>
        <v>23528.71</v>
      </c>
      <c r="AI69" s="15">
        <f t="shared" si="17"/>
        <v>23528.71</v>
      </c>
      <c r="AJ69" s="15">
        <f t="shared" si="18"/>
        <v>2016.78</v>
      </c>
      <c r="AK69" s="15">
        <f t="shared" si="19"/>
        <v>2016.78</v>
      </c>
      <c r="AL69" s="15">
        <f t="shared" si="20"/>
        <v>2016.78</v>
      </c>
      <c r="AM69" s="15">
        <f t="shared" si="21"/>
        <v>0</v>
      </c>
      <c r="AN69" s="15">
        <f t="shared" si="22"/>
        <v>0</v>
      </c>
      <c r="AO69" s="15">
        <f t="shared" si="23"/>
        <v>0</v>
      </c>
      <c r="AP69" s="15">
        <f t="shared" si="24"/>
        <v>0</v>
      </c>
      <c r="AQ69" s="15">
        <f t="shared" si="25"/>
        <v>0</v>
      </c>
      <c r="AR69" s="11">
        <f t="shared" ref="AR69:AR118" si="44">BE4</f>
        <v>0</v>
      </c>
      <c r="AS69" s="15"/>
    </row>
    <row r="70" spans="1:45" x14ac:dyDescent="0.2">
      <c r="B70" s="22">
        <v>756238</v>
      </c>
      <c r="C70" s="50">
        <v>2007</v>
      </c>
      <c r="D70" s="44" t="str">
        <f>IF(VLOOKUP(B70,'Specificatie schades'!$B$2:$U$2382,20,FALSE)="J","closed","open")</f>
        <v>closed</v>
      </c>
      <c r="E70" s="10">
        <f t="shared" si="26"/>
        <v>0</v>
      </c>
      <c r="F70" s="10">
        <f t="shared" si="27"/>
        <v>7351.73</v>
      </c>
      <c r="G70" s="10">
        <f t="shared" si="28"/>
        <v>29468.049999999996</v>
      </c>
      <c r="H70" s="10">
        <f t="shared" si="29"/>
        <v>40970.75</v>
      </c>
      <c r="I70" s="10">
        <f t="shared" si="30"/>
        <v>46588.74</v>
      </c>
      <c r="J70" s="10">
        <f t="shared" si="31"/>
        <v>50386.54</v>
      </c>
      <c r="K70" s="10">
        <f t="shared" si="32"/>
        <v>101721.91</v>
      </c>
      <c r="L70" s="10">
        <f t="shared" si="33"/>
        <v>101721.91</v>
      </c>
      <c r="M70" s="10">
        <f t="shared" si="34"/>
        <v>101721.91</v>
      </c>
      <c r="N70" s="10">
        <f t="shared" si="35"/>
        <v>101721.91</v>
      </c>
      <c r="O70" s="10">
        <f t="shared" si="36"/>
        <v>101721.91</v>
      </c>
      <c r="P70" s="10">
        <f t="shared" si="37"/>
        <v>101721.91</v>
      </c>
      <c r="Q70" s="10">
        <f t="shared" si="38"/>
        <v>101721.91</v>
      </c>
      <c r="R70" s="10">
        <f t="shared" si="39"/>
        <v>101721.91</v>
      </c>
      <c r="S70" s="10">
        <f t="shared" si="40"/>
        <v>101721.91</v>
      </c>
      <c r="T70" s="10">
        <f t="shared" si="41"/>
        <v>101721.91</v>
      </c>
      <c r="U70" s="10">
        <f t="shared" si="42"/>
        <v>101721.91</v>
      </c>
      <c r="V70" s="11">
        <f t="shared" si="43"/>
        <v>101721.91</v>
      </c>
      <c r="X70" s="22">
        <v>756238</v>
      </c>
      <c r="Y70" s="23">
        <v>2007</v>
      </c>
      <c r="Z70" s="23" t="str">
        <f>IF(VLOOKUP(X70,'Specificatie schades'!$B$2:$U$2382,20,FALSE)="J","closed","open")</f>
        <v>closed</v>
      </c>
      <c r="AA70" s="10">
        <f t="shared" si="9"/>
        <v>0</v>
      </c>
      <c r="AB70" s="10">
        <f t="shared" si="10"/>
        <v>50148.270000000004</v>
      </c>
      <c r="AC70" s="10">
        <f t="shared" si="11"/>
        <v>31447.950000000004</v>
      </c>
      <c r="AD70" s="15">
        <f t="shared" si="12"/>
        <v>18445.25</v>
      </c>
      <c r="AE70" s="15">
        <f t="shared" si="13"/>
        <v>25911.260000000002</v>
      </c>
      <c r="AF70" s="15">
        <f t="shared" si="14"/>
        <v>22113.46</v>
      </c>
      <c r="AG70" s="15">
        <f t="shared" si="15"/>
        <v>0</v>
      </c>
      <c r="AH70" s="15">
        <f t="shared" si="16"/>
        <v>0</v>
      </c>
      <c r="AI70" s="15">
        <f t="shared" si="17"/>
        <v>0</v>
      </c>
      <c r="AJ70" s="15">
        <f t="shared" si="18"/>
        <v>0</v>
      </c>
      <c r="AK70" s="15">
        <f t="shared" si="19"/>
        <v>0</v>
      </c>
      <c r="AL70" s="15">
        <f t="shared" si="20"/>
        <v>0</v>
      </c>
      <c r="AM70" s="15">
        <f t="shared" si="21"/>
        <v>0</v>
      </c>
      <c r="AN70" s="15">
        <f t="shared" si="22"/>
        <v>0</v>
      </c>
      <c r="AO70" s="15">
        <f t="shared" si="23"/>
        <v>0</v>
      </c>
      <c r="AP70" s="15">
        <f t="shared" si="24"/>
        <v>0</v>
      </c>
      <c r="AQ70" s="15">
        <f t="shared" si="25"/>
        <v>0</v>
      </c>
      <c r="AR70" s="11">
        <f t="shared" si="44"/>
        <v>0</v>
      </c>
      <c r="AS70" s="15"/>
    </row>
    <row r="71" spans="1:45" x14ac:dyDescent="0.2">
      <c r="B71" s="22">
        <v>761554</v>
      </c>
      <c r="C71" s="50">
        <v>2007</v>
      </c>
      <c r="D71" s="44" t="str">
        <f>IF(VLOOKUP(B71,'Specificatie schades'!$B$2:$U$2382,20,FALSE)="J","closed","open")</f>
        <v>closed</v>
      </c>
      <c r="E71" s="10">
        <f t="shared" si="26"/>
        <v>0</v>
      </c>
      <c r="F71" s="10">
        <f t="shared" si="27"/>
        <v>0</v>
      </c>
      <c r="G71" s="10">
        <f t="shared" si="28"/>
        <v>51216.28</v>
      </c>
      <c r="H71" s="10">
        <f t="shared" si="29"/>
        <v>71931.56</v>
      </c>
      <c r="I71" s="10">
        <f t="shared" si="30"/>
        <v>89983.209999999992</v>
      </c>
      <c r="J71" s="10">
        <f t="shared" si="31"/>
        <v>128618.29999999999</v>
      </c>
      <c r="K71" s="10">
        <f t="shared" si="32"/>
        <v>165951.56999999998</v>
      </c>
      <c r="L71" s="10">
        <f t="shared" si="33"/>
        <v>206185.71999999997</v>
      </c>
      <c r="M71" s="10">
        <f t="shared" si="34"/>
        <v>358741.47</v>
      </c>
      <c r="N71" s="10">
        <f t="shared" si="35"/>
        <v>358741.47</v>
      </c>
      <c r="O71" s="10">
        <f t="shared" si="36"/>
        <v>358741.47</v>
      </c>
      <c r="P71" s="10">
        <f t="shared" si="37"/>
        <v>358741.47</v>
      </c>
      <c r="Q71" s="10">
        <f t="shared" si="38"/>
        <v>358741.47</v>
      </c>
      <c r="R71" s="10">
        <f t="shared" si="39"/>
        <v>358741.47</v>
      </c>
      <c r="S71" s="10">
        <f t="shared" si="40"/>
        <v>358741.47</v>
      </c>
      <c r="T71" s="10">
        <f t="shared" si="41"/>
        <v>358741.47</v>
      </c>
      <c r="U71" s="10">
        <f t="shared" si="42"/>
        <v>358741.47</v>
      </c>
      <c r="V71" s="11">
        <f t="shared" si="43"/>
        <v>358741.47</v>
      </c>
      <c r="X71" s="22">
        <v>761554</v>
      </c>
      <c r="Y71" s="23">
        <v>2007</v>
      </c>
      <c r="Z71" s="23" t="str">
        <f>IF(VLOOKUP(X71,'Specificatie schades'!$B$2:$U$2382,20,FALSE)="J","closed","open")</f>
        <v>closed</v>
      </c>
      <c r="AA71" s="10">
        <f t="shared" si="9"/>
        <v>0</v>
      </c>
      <c r="AB71" s="10">
        <f t="shared" si="10"/>
        <v>50001</v>
      </c>
      <c r="AC71" s="10">
        <f t="shared" si="11"/>
        <v>138783.72</v>
      </c>
      <c r="AD71" s="15">
        <f t="shared" si="12"/>
        <v>178068.44</v>
      </c>
      <c r="AE71" s="15">
        <f t="shared" si="13"/>
        <v>165016.79</v>
      </c>
      <c r="AF71" s="15">
        <f t="shared" si="14"/>
        <v>141381.70000000001</v>
      </c>
      <c r="AG71" s="15">
        <f t="shared" si="15"/>
        <v>154048.43000000002</v>
      </c>
      <c r="AH71" s="15">
        <f t="shared" si="16"/>
        <v>188814.28000000003</v>
      </c>
      <c r="AI71" s="15">
        <f t="shared" si="17"/>
        <v>-93.479999999981374</v>
      </c>
      <c r="AJ71" s="15">
        <f t="shared" si="18"/>
        <v>-93.479999999981374</v>
      </c>
      <c r="AK71" s="15">
        <f t="shared" si="19"/>
        <v>-93.479999999981374</v>
      </c>
      <c r="AL71" s="15">
        <f t="shared" si="20"/>
        <v>0</v>
      </c>
      <c r="AM71" s="15">
        <f t="shared" si="21"/>
        <v>0</v>
      </c>
      <c r="AN71" s="15">
        <f t="shared" si="22"/>
        <v>0</v>
      </c>
      <c r="AO71" s="15">
        <f t="shared" si="23"/>
        <v>0</v>
      </c>
      <c r="AP71" s="15">
        <f t="shared" si="24"/>
        <v>0</v>
      </c>
      <c r="AQ71" s="15">
        <f t="shared" si="25"/>
        <v>0</v>
      </c>
      <c r="AR71" s="11">
        <f t="shared" si="44"/>
        <v>0</v>
      </c>
      <c r="AS71" s="15"/>
    </row>
    <row r="72" spans="1:45" x14ac:dyDescent="0.2">
      <c r="B72" s="22">
        <v>851336</v>
      </c>
      <c r="C72" s="50">
        <v>2008</v>
      </c>
      <c r="D72" s="44" t="str">
        <f>IF(VLOOKUP(B72,'Specificatie schades'!$B$2:$U$2382,20,FALSE)="J","closed","open")</f>
        <v>closed</v>
      </c>
      <c r="E72" s="10">
        <f t="shared" si="26"/>
        <v>0</v>
      </c>
      <c r="F72" s="10">
        <f t="shared" si="27"/>
        <v>0</v>
      </c>
      <c r="G72" s="10">
        <f t="shared" si="28"/>
        <v>0</v>
      </c>
      <c r="H72" s="10">
        <f t="shared" si="29"/>
        <v>106.39</v>
      </c>
      <c r="I72" s="10">
        <f t="shared" si="30"/>
        <v>1240.6200000000001</v>
      </c>
      <c r="J72" s="10">
        <f t="shared" si="31"/>
        <v>88160.569999999992</v>
      </c>
      <c r="K72" s="10">
        <f t="shared" si="32"/>
        <v>102550.10999999999</v>
      </c>
      <c r="L72" s="10">
        <f t="shared" si="33"/>
        <v>287258.45999999996</v>
      </c>
      <c r="M72" s="10">
        <f t="shared" si="34"/>
        <v>600195.32999999996</v>
      </c>
      <c r="N72" s="10">
        <f t="shared" si="35"/>
        <v>600195.32999999996</v>
      </c>
      <c r="O72" s="10">
        <f t="shared" si="36"/>
        <v>600195.32999999996</v>
      </c>
      <c r="P72" s="10">
        <f t="shared" si="37"/>
        <v>600195.33000000007</v>
      </c>
      <c r="Q72" s="10">
        <f t="shared" si="38"/>
        <v>600195.33000000007</v>
      </c>
      <c r="R72" s="10">
        <f t="shared" si="39"/>
        <v>600195.33000000007</v>
      </c>
      <c r="S72" s="10">
        <f t="shared" si="40"/>
        <v>600195.33000000007</v>
      </c>
      <c r="T72" s="10">
        <f t="shared" si="41"/>
        <v>600195.33000000007</v>
      </c>
      <c r="U72" s="10">
        <f t="shared" si="42"/>
        <v>600195.33000000007</v>
      </c>
      <c r="V72" s="11">
        <f t="shared" si="43"/>
        <v>600195.33000000007</v>
      </c>
      <c r="X72" s="22">
        <v>851336</v>
      </c>
      <c r="Y72" s="23">
        <v>2008</v>
      </c>
      <c r="Z72" s="23" t="str">
        <f>IF(VLOOKUP(X72,'Specificatie schades'!$B$2:$U$2382,20,FALSE)="J","closed","open")</f>
        <v>closed</v>
      </c>
      <c r="AA72" s="10">
        <f t="shared" si="9"/>
        <v>0</v>
      </c>
      <c r="AB72" s="10">
        <f t="shared" si="10"/>
        <v>0</v>
      </c>
      <c r="AC72" s="10">
        <f t="shared" si="11"/>
        <v>55000</v>
      </c>
      <c r="AD72" s="15">
        <f t="shared" si="12"/>
        <v>73893.61</v>
      </c>
      <c r="AE72" s="15">
        <f t="shared" si="13"/>
        <v>198759.38</v>
      </c>
      <c r="AF72" s="15">
        <f t="shared" si="14"/>
        <v>411839.43</v>
      </c>
      <c r="AG72" s="15">
        <f t="shared" si="15"/>
        <v>397449.89</v>
      </c>
      <c r="AH72" s="15">
        <f t="shared" si="16"/>
        <v>312741.54000000004</v>
      </c>
      <c r="AI72" s="15">
        <f t="shared" si="17"/>
        <v>0</v>
      </c>
      <c r="AJ72" s="15">
        <f t="shared" si="18"/>
        <v>0</v>
      </c>
      <c r="AK72" s="15">
        <f t="shared" si="19"/>
        <v>0</v>
      </c>
      <c r="AL72" s="15">
        <f t="shared" si="20"/>
        <v>0</v>
      </c>
      <c r="AM72" s="15">
        <f t="shared" si="21"/>
        <v>0</v>
      </c>
      <c r="AN72" s="15">
        <f t="shared" si="22"/>
        <v>0</v>
      </c>
      <c r="AO72" s="15">
        <f t="shared" si="23"/>
        <v>0</v>
      </c>
      <c r="AP72" s="15">
        <f t="shared" si="24"/>
        <v>0</v>
      </c>
      <c r="AQ72" s="15">
        <f t="shared" si="25"/>
        <v>0</v>
      </c>
      <c r="AR72" s="11">
        <f t="shared" si="44"/>
        <v>0</v>
      </c>
      <c r="AS72" s="15"/>
    </row>
    <row r="73" spans="1:45" x14ac:dyDescent="0.2">
      <c r="B73" s="22">
        <v>855221</v>
      </c>
      <c r="C73" s="50">
        <v>2008</v>
      </c>
      <c r="D73" s="44" t="str">
        <f>IF(VLOOKUP(B73,'Specificatie schades'!$B$2:$U$2382,20,FALSE)="J","closed","open")</f>
        <v>closed</v>
      </c>
      <c r="E73" s="10">
        <f t="shared" si="26"/>
        <v>0</v>
      </c>
      <c r="F73" s="10">
        <f t="shared" si="27"/>
        <v>0</v>
      </c>
      <c r="G73" s="10">
        <f t="shared" si="28"/>
        <v>147957.30000000002</v>
      </c>
      <c r="H73" s="10">
        <f t="shared" si="29"/>
        <v>190953.88</v>
      </c>
      <c r="I73" s="10">
        <f t="shared" si="30"/>
        <v>190953.88</v>
      </c>
      <c r="J73" s="10">
        <f t="shared" si="31"/>
        <v>190953.88</v>
      </c>
      <c r="K73" s="10">
        <f t="shared" si="32"/>
        <v>190953.88</v>
      </c>
      <c r="L73" s="10">
        <f t="shared" si="33"/>
        <v>190953.88</v>
      </c>
      <c r="M73" s="10">
        <f t="shared" si="34"/>
        <v>190953.88</v>
      </c>
      <c r="N73" s="10">
        <f t="shared" si="35"/>
        <v>190953.88</v>
      </c>
      <c r="O73" s="10">
        <f t="shared" si="36"/>
        <v>190953.88</v>
      </c>
      <c r="P73" s="10">
        <f t="shared" si="37"/>
        <v>190953.88</v>
      </c>
      <c r="Q73" s="10">
        <f t="shared" si="38"/>
        <v>190953.88</v>
      </c>
      <c r="R73" s="10">
        <f t="shared" si="39"/>
        <v>190953.88</v>
      </c>
      <c r="S73" s="10">
        <f t="shared" si="40"/>
        <v>190953.88</v>
      </c>
      <c r="T73" s="10">
        <f t="shared" si="41"/>
        <v>190953.88</v>
      </c>
      <c r="U73" s="10">
        <f t="shared" si="42"/>
        <v>190953.88</v>
      </c>
      <c r="V73" s="11">
        <f t="shared" si="43"/>
        <v>190953.88</v>
      </c>
      <c r="X73" s="22">
        <v>855221</v>
      </c>
      <c r="Y73" s="23">
        <v>2008</v>
      </c>
      <c r="Z73" s="23" t="str">
        <f>IF(VLOOKUP(X73,'Specificatie schades'!$B$2:$U$2382,20,FALSE)="J","closed","open")</f>
        <v>closed</v>
      </c>
      <c r="AA73" s="10">
        <f t="shared" si="9"/>
        <v>0</v>
      </c>
      <c r="AB73" s="10">
        <f t="shared" si="10"/>
        <v>0</v>
      </c>
      <c r="AC73" s="10">
        <f t="shared" si="11"/>
        <v>57042.699999999983</v>
      </c>
      <c r="AD73" s="15">
        <f t="shared" si="12"/>
        <v>0</v>
      </c>
      <c r="AE73" s="15">
        <f t="shared" si="13"/>
        <v>0</v>
      </c>
      <c r="AF73" s="15">
        <f t="shared" si="14"/>
        <v>0</v>
      </c>
      <c r="AG73" s="15">
        <f t="shared" si="15"/>
        <v>0</v>
      </c>
      <c r="AH73" s="15">
        <f t="shared" si="16"/>
        <v>0</v>
      </c>
      <c r="AI73" s="15">
        <f t="shared" si="17"/>
        <v>0</v>
      </c>
      <c r="AJ73" s="15">
        <f t="shared" si="18"/>
        <v>0</v>
      </c>
      <c r="AK73" s="15">
        <f t="shared" si="19"/>
        <v>0</v>
      </c>
      <c r="AL73" s="15">
        <f t="shared" si="20"/>
        <v>0</v>
      </c>
      <c r="AM73" s="15">
        <f t="shared" si="21"/>
        <v>0</v>
      </c>
      <c r="AN73" s="15">
        <f t="shared" si="22"/>
        <v>0</v>
      </c>
      <c r="AO73" s="15">
        <f t="shared" si="23"/>
        <v>0</v>
      </c>
      <c r="AP73" s="15">
        <f t="shared" si="24"/>
        <v>0</v>
      </c>
      <c r="AQ73" s="15">
        <f t="shared" si="25"/>
        <v>0</v>
      </c>
      <c r="AR73" s="11">
        <f t="shared" si="44"/>
        <v>0</v>
      </c>
      <c r="AS73" s="15"/>
    </row>
    <row r="74" spans="1:45" x14ac:dyDescent="0.2">
      <c r="B74" s="22">
        <v>955216</v>
      </c>
      <c r="C74" s="50">
        <v>2009</v>
      </c>
      <c r="D74" s="44" t="str">
        <f>IF(VLOOKUP(B74,'Specificatie schades'!$B$2:$U$2382,20,FALSE)="J","closed","open")</f>
        <v>closed</v>
      </c>
      <c r="E74" s="10">
        <f t="shared" si="26"/>
        <v>0</v>
      </c>
      <c r="F74" s="10">
        <f t="shared" si="27"/>
        <v>0</v>
      </c>
      <c r="G74" s="10">
        <f t="shared" si="28"/>
        <v>0</v>
      </c>
      <c r="H74" s="10">
        <f t="shared" si="29"/>
        <v>8827.5400000000009</v>
      </c>
      <c r="I74" s="10">
        <f t="shared" si="30"/>
        <v>27137.3</v>
      </c>
      <c r="J74" s="10">
        <f t="shared" si="31"/>
        <v>47006.89</v>
      </c>
      <c r="K74" s="10">
        <f t="shared" si="32"/>
        <v>66845.25</v>
      </c>
      <c r="L74" s="10">
        <f t="shared" si="33"/>
        <v>73779.7</v>
      </c>
      <c r="M74" s="10">
        <f t="shared" si="34"/>
        <v>104087.04999999999</v>
      </c>
      <c r="N74" s="10">
        <f t="shared" si="35"/>
        <v>104087.04999999999</v>
      </c>
      <c r="O74" s="10">
        <f t="shared" si="36"/>
        <v>104087.04999999999</v>
      </c>
      <c r="P74" s="10">
        <f t="shared" si="37"/>
        <v>104087.05</v>
      </c>
      <c r="Q74" s="10">
        <f t="shared" si="38"/>
        <v>104087.05</v>
      </c>
      <c r="R74" s="10">
        <f t="shared" si="39"/>
        <v>104087.05</v>
      </c>
      <c r="S74" s="10">
        <f t="shared" si="40"/>
        <v>104087.05</v>
      </c>
      <c r="T74" s="10">
        <f t="shared" si="41"/>
        <v>104087.05</v>
      </c>
      <c r="U74" s="10">
        <f t="shared" si="42"/>
        <v>104087.05</v>
      </c>
      <c r="V74" s="11">
        <f t="shared" si="43"/>
        <v>104087.05</v>
      </c>
      <c r="X74" s="22">
        <v>955216</v>
      </c>
      <c r="Y74" s="23">
        <v>2009</v>
      </c>
      <c r="Z74" s="23" t="str">
        <f>IF(VLOOKUP(X74,'Specificatie schades'!$B$2:$U$2382,20,FALSE)="J","closed","open")</f>
        <v>closed</v>
      </c>
      <c r="AA74" s="10">
        <f t="shared" si="9"/>
        <v>0</v>
      </c>
      <c r="AB74" s="10">
        <f t="shared" si="10"/>
        <v>0</v>
      </c>
      <c r="AC74" s="10">
        <f t="shared" si="11"/>
        <v>0</v>
      </c>
      <c r="AD74" s="15">
        <f t="shared" si="12"/>
        <v>69172.459999999992</v>
      </c>
      <c r="AE74" s="15">
        <f t="shared" si="13"/>
        <v>68012.7</v>
      </c>
      <c r="AF74" s="15">
        <f t="shared" si="14"/>
        <v>124593.11</v>
      </c>
      <c r="AG74" s="15">
        <f t="shared" si="15"/>
        <v>109754.75</v>
      </c>
      <c r="AH74" s="15">
        <f t="shared" si="16"/>
        <v>36220.300000000003</v>
      </c>
      <c r="AI74" s="15">
        <f t="shared" si="17"/>
        <v>0</v>
      </c>
      <c r="AJ74" s="15">
        <f t="shared" si="18"/>
        <v>0</v>
      </c>
      <c r="AK74" s="15">
        <f t="shared" si="19"/>
        <v>0</v>
      </c>
      <c r="AL74" s="15">
        <f t="shared" si="20"/>
        <v>0</v>
      </c>
      <c r="AM74" s="15">
        <f t="shared" si="21"/>
        <v>0</v>
      </c>
      <c r="AN74" s="15">
        <f t="shared" si="22"/>
        <v>0</v>
      </c>
      <c r="AO74" s="15">
        <f t="shared" si="23"/>
        <v>0</v>
      </c>
      <c r="AP74" s="15">
        <f t="shared" si="24"/>
        <v>0</v>
      </c>
      <c r="AQ74" s="15">
        <f t="shared" si="25"/>
        <v>0</v>
      </c>
      <c r="AR74" s="11">
        <f t="shared" si="44"/>
        <v>0</v>
      </c>
      <c r="AS74" s="15"/>
    </row>
    <row r="75" spans="1:45" x14ac:dyDescent="0.2">
      <c r="B75" s="22">
        <v>1057776</v>
      </c>
      <c r="C75" s="50">
        <v>2010</v>
      </c>
      <c r="D75" s="44" t="str">
        <f>IF(VLOOKUP(B75,'Specificatie schades'!$B$2:$U$2382,20,FALSE)="J","closed","open")</f>
        <v>closed</v>
      </c>
      <c r="E75" s="10">
        <f t="shared" si="26"/>
        <v>0</v>
      </c>
      <c r="F75" s="10">
        <f t="shared" si="27"/>
        <v>0</v>
      </c>
      <c r="G75" s="10">
        <f t="shared" si="28"/>
        <v>0</v>
      </c>
      <c r="H75" s="10">
        <f t="shared" si="29"/>
        <v>0</v>
      </c>
      <c r="I75" s="10">
        <f t="shared" si="30"/>
        <v>6000</v>
      </c>
      <c r="J75" s="10">
        <f t="shared" si="31"/>
        <v>72986.48000000001</v>
      </c>
      <c r="K75" s="10">
        <f t="shared" si="32"/>
        <v>99536.400000000009</v>
      </c>
      <c r="L75" s="10">
        <f t="shared" si="33"/>
        <v>121011.73000000001</v>
      </c>
      <c r="M75" s="10">
        <f t="shared" si="34"/>
        <v>126538.59000000001</v>
      </c>
      <c r="N75" s="10">
        <f t="shared" si="35"/>
        <v>260450.20999999996</v>
      </c>
      <c r="O75" s="10">
        <f t="shared" si="36"/>
        <v>260450.20999999996</v>
      </c>
      <c r="P75" s="10">
        <f t="shared" si="37"/>
        <v>260450.21000000002</v>
      </c>
      <c r="Q75" s="10">
        <f t="shared" si="38"/>
        <v>260450.21000000002</v>
      </c>
      <c r="R75" s="10">
        <f t="shared" si="39"/>
        <v>260450.21000000002</v>
      </c>
      <c r="S75" s="10">
        <f t="shared" si="40"/>
        <v>260450.21000000002</v>
      </c>
      <c r="T75" s="10">
        <f t="shared" si="41"/>
        <v>260450.21000000002</v>
      </c>
      <c r="U75" s="10">
        <f t="shared" si="42"/>
        <v>260450.21000000002</v>
      </c>
      <c r="V75" s="11">
        <f t="shared" si="43"/>
        <v>260450.21000000002</v>
      </c>
      <c r="X75" s="22">
        <v>1057776</v>
      </c>
      <c r="Y75" s="23">
        <v>2010</v>
      </c>
      <c r="Z75" s="23" t="str">
        <f>IF(VLOOKUP(X75,'Specificatie schades'!$B$2:$U$2382,20,FALSE)="J","closed","open")</f>
        <v>closed</v>
      </c>
      <c r="AA75" s="10">
        <f t="shared" si="9"/>
        <v>0</v>
      </c>
      <c r="AB75" s="10">
        <f t="shared" si="10"/>
        <v>0</v>
      </c>
      <c r="AC75" s="10">
        <f t="shared" si="11"/>
        <v>0</v>
      </c>
      <c r="AD75" s="15">
        <f t="shared" si="12"/>
        <v>0</v>
      </c>
      <c r="AE75" s="15">
        <f t="shared" si="13"/>
        <v>151500</v>
      </c>
      <c r="AF75" s="15">
        <f t="shared" si="14"/>
        <v>542013.52</v>
      </c>
      <c r="AG75" s="15">
        <f t="shared" si="15"/>
        <v>385463.6</v>
      </c>
      <c r="AH75" s="15">
        <f t="shared" si="16"/>
        <v>363988.27</v>
      </c>
      <c r="AI75" s="15">
        <f t="shared" si="17"/>
        <v>158461.40999999997</v>
      </c>
      <c r="AJ75" s="15">
        <f t="shared" si="18"/>
        <v>0</v>
      </c>
      <c r="AK75" s="15">
        <f t="shared" si="19"/>
        <v>0</v>
      </c>
      <c r="AL75" s="15">
        <f t="shared" si="20"/>
        <v>0</v>
      </c>
      <c r="AM75" s="15">
        <f t="shared" si="21"/>
        <v>0</v>
      </c>
      <c r="AN75" s="15">
        <f t="shared" si="22"/>
        <v>0</v>
      </c>
      <c r="AO75" s="15">
        <f t="shared" si="23"/>
        <v>0</v>
      </c>
      <c r="AP75" s="15">
        <f t="shared" si="24"/>
        <v>0</v>
      </c>
      <c r="AQ75" s="15">
        <f t="shared" si="25"/>
        <v>0</v>
      </c>
      <c r="AR75" s="11">
        <f t="shared" si="44"/>
        <v>0</v>
      </c>
      <c r="AS75" s="15"/>
    </row>
    <row r="76" spans="1:45" x14ac:dyDescent="0.2">
      <c r="B76" s="22">
        <v>1060871</v>
      </c>
      <c r="C76" s="50">
        <v>2010</v>
      </c>
      <c r="D76" s="44" t="str">
        <f>IF(VLOOKUP(B76,'Specificatie schades'!$B$2:$U$2382,20,FALSE)="J","closed","open")</f>
        <v>open</v>
      </c>
      <c r="E76" s="10">
        <f t="shared" si="26"/>
        <v>0</v>
      </c>
      <c r="F76" s="10">
        <f t="shared" si="27"/>
        <v>0</v>
      </c>
      <c r="G76" s="10">
        <f t="shared" si="28"/>
        <v>0</v>
      </c>
      <c r="H76" s="10">
        <f t="shared" si="29"/>
        <v>0</v>
      </c>
      <c r="I76" s="10">
        <f t="shared" si="30"/>
        <v>0</v>
      </c>
      <c r="J76" s="10">
        <f t="shared" si="31"/>
        <v>12042.85</v>
      </c>
      <c r="K76" s="10">
        <f t="shared" si="32"/>
        <v>17794.68</v>
      </c>
      <c r="L76" s="10">
        <f t="shared" si="33"/>
        <v>22461.919999999998</v>
      </c>
      <c r="M76" s="10">
        <f t="shared" si="34"/>
        <v>34368.1</v>
      </c>
      <c r="N76" s="10">
        <f t="shared" si="35"/>
        <v>34368.1</v>
      </c>
      <c r="O76" s="10">
        <f t="shared" si="36"/>
        <v>46093.95</v>
      </c>
      <c r="P76" s="10">
        <f t="shared" si="37"/>
        <v>46093.95</v>
      </c>
      <c r="Q76" s="10">
        <f t="shared" si="38"/>
        <v>48613.47</v>
      </c>
      <c r="R76" s="10">
        <f t="shared" si="39"/>
        <v>66417.31</v>
      </c>
      <c r="S76" s="10">
        <f t="shared" si="40"/>
        <v>70489.570000000007</v>
      </c>
      <c r="T76" s="10">
        <f t="shared" si="41"/>
        <v>87624.45</v>
      </c>
      <c r="U76" s="10">
        <f t="shared" si="42"/>
        <v>100815.20999999999</v>
      </c>
      <c r="V76" s="11">
        <f t="shared" si="43"/>
        <v>103315.20999999999</v>
      </c>
      <c r="X76" s="22">
        <v>1060871</v>
      </c>
      <c r="Y76" s="23">
        <v>2010</v>
      </c>
      <c r="Z76" s="23" t="str">
        <f>IF(VLOOKUP(X76,'Specificatie schades'!$B$2:$U$2382,20,FALSE)="J","closed","open")</f>
        <v>open</v>
      </c>
      <c r="AA76" s="10">
        <f t="shared" si="9"/>
        <v>0</v>
      </c>
      <c r="AB76" s="10">
        <f t="shared" si="10"/>
        <v>0</v>
      </c>
      <c r="AC76" s="10">
        <f t="shared" si="11"/>
        <v>0</v>
      </c>
      <c r="AD76" s="15">
        <f t="shared" si="12"/>
        <v>0</v>
      </c>
      <c r="AE76" s="15">
        <f t="shared" si="13"/>
        <v>0</v>
      </c>
      <c r="AF76" s="15">
        <f t="shared" si="14"/>
        <v>62457.15</v>
      </c>
      <c r="AG76" s="15">
        <f t="shared" si="15"/>
        <v>60205.32</v>
      </c>
      <c r="AH76" s="15">
        <f t="shared" si="16"/>
        <v>57538.080000000002</v>
      </c>
      <c r="AI76" s="15">
        <f t="shared" si="17"/>
        <v>63631.9</v>
      </c>
      <c r="AJ76" s="15">
        <f t="shared" si="18"/>
        <v>63631.9</v>
      </c>
      <c r="AK76" s="15">
        <f t="shared" si="19"/>
        <v>82906.05</v>
      </c>
      <c r="AL76" s="15">
        <f t="shared" si="20"/>
        <v>82906.05</v>
      </c>
      <c r="AM76" s="15">
        <f t="shared" si="21"/>
        <v>80386.53</v>
      </c>
      <c r="AN76" s="15">
        <f t="shared" si="22"/>
        <v>82582.69</v>
      </c>
      <c r="AO76" s="15">
        <f t="shared" si="23"/>
        <v>115010.43</v>
      </c>
      <c r="AP76" s="15">
        <f t="shared" si="24"/>
        <v>178375.55</v>
      </c>
      <c r="AQ76" s="15">
        <f t="shared" si="25"/>
        <v>167184.79</v>
      </c>
      <c r="AR76" s="11">
        <f t="shared" si="44"/>
        <v>164684.79</v>
      </c>
      <c r="AS76" s="15"/>
    </row>
    <row r="77" spans="1:45" x14ac:dyDescent="0.2">
      <c r="B77" s="22">
        <v>1103681</v>
      </c>
      <c r="C77" s="50">
        <v>2011</v>
      </c>
      <c r="D77" s="44" t="str">
        <f>IF(VLOOKUP(B77,'Specificatie schades'!$B$2:$U$2382,20,FALSE)="J","closed","open")</f>
        <v>closed</v>
      </c>
      <c r="E77" s="10">
        <f t="shared" si="26"/>
        <v>0</v>
      </c>
      <c r="F77" s="10">
        <f t="shared" si="27"/>
        <v>0</v>
      </c>
      <c r="G77" s="10">
        <f t="shared" si="28"/>
        <v>0</v>
      </c>
      <c r="H77" s="10">
        <f t="shared" si="29"/>
        <v>0</v>
      </c>
      <c r="I77" s="10">
        <f t="shared" si="30"/>
        <v>0</v>
      </c>
      <c r="J77" s="10">
        <f t="shared" si="31"/>
        <v>8555.9500000000007</v>
      </c>
      <c r="K77" s="10">
        <f t="shared" si="32"/>
        <v>22923.510000000002</v>
      </c>
      <c r="L77" s="10">
        <f t="shared" si="33"/>
        <v>45291.170000000006</v>
      </c>
      <c r="M77" s="10">
        <f t="shared" si="34"/>
        <v>105086.86000000002</v>
      </c>
      <c r="N77" s="10">
        <f t="shared" si="35"/>
        <v>105086.86000000002</v>
      </c>
      <c r="O77" s="10">
        <f t="shared" si="36"/>
        <v>105086.86000000002</v>
      </c>
      <c r="P77" s="10">
        <f t="shared" si="37"/>
        <v>105086.85999999999</v>
      </c>
      <c r="Q77" s="10">
        <f t="shared" si="38"/>
        <v>105086.85999999999</v>
      </c>
      <c r="R77" s="10">
        <f t="shared" si="39"/>
        <v>105086.85999999999</v>
      </c>
      <c r="S77" s="10">
        <f t="shared" si="40"/>
        <v>105086.85999999999</v>
      </c>
      <c r="T77" s="10">
        <f t="shared" si="41"/>
        <v>105086.85999999999</v>
      </c>
      <c r="U77" s="10">
        <f t="shared" si="42"/>
        <v>105086.85999999999</v>
      </c>
      <c r="V77" s="11">
        <f t="shared" si="43"/>
        <v>105086.85999999999</v>
      </c>
      <c r="X77" s="22">
        <v>1103681</v>
      </c>
      <c r="Y77" s="23">
        <v>2011</v>
      </c>
      <c r="Z77" s="23" t="str">
        <f>IF(VLOOKUP(X77,'Specificatie schades'!$B$2:$U$2382,20,FALSE)="J","closed","open")</f>
        <v>closed</v>
      </c>
      <c r="AA77" s="10">
        <f t="shared" si="9"/>
        <v>0</v>
      </c>
      <c r="AB77" s="10">
        <f t="shared" si="10"/>
        <v>0</v>
      </c>
      <c r="AC77" s="10">
        <f t="shared" si="11"/>
        <v>0</v>
      </c>
      <c r="AD77" s="15">
        <f t="shared" si="12"/>
        <v>0</v>
      </c>
      <c r="AE77" s="15">
        <f t="shared" si="13"/>
        <v>0</v>
      </c>
      <c r="AF77" s="15">
        <f t="shared" si="14"/>
        <v>51444.05</v>
      </c>
      <c r="AG77" s="15">
        <f t="shared" si="15"/>
        <v>62076.49</v>
      </c>
      <c r="AH77" s="15">
        <f t="shared" si="16"/>
        <v>35708.829999999994</v>
      </c>
      <c r="AI77" s="15">
        <f t="shared" si="17"/>
        <v>0</v>
      </c>
      <c r="AJ77" s="15">
        <f t="shared" si="18"/>
        <v>0</v>
      </c>
      <c r="AK77" s="15">
        <f t="shared" si="19"/>
        <v>0</v>
      </c>
      <c r="AL77" s="15">
        <f t="shared" si="20"/>
        <v>0</v>
      </c>
      <c r="AM77" s="15">
        <f t="shared" si="21"/>
        <v>0</v>
      </c>
      <c r="AN77" s="15">
        <f t="shared" si="22"/>
        <v>0</v>
      </c>
      <c r="AO77" s="15">
        <f t="shared" si="23"/>
        <v>0</v>
      </c>
      <c r="AP77" s="15">
        <f t="shared" si="24"/>
        <v>0</v>
      </c>
      <c r="AQ77" s="15">
        <f t="shared" si="25"/>
        <v>0</v>
      </c>
      <c r="AR77" s="11">
        <f t="shared" si="44"/>
        <v>0</v>
      </c>
      <c r="AS77" s="15"/>
    </row>
    <row r="78" spans="1:45" x14ac:dyDescent="0.2">
      <c r="B78" s="8">
        <v>1104724</v>
      </c>
      <c r="C78" s="49">
        <v>2011</v>
      </c>
      <c r="D78" s="44" t="str">
        <f>IF(VLOOKUP(B78,'Specificatie schades'!$B$2:$U$2382,20,FALSE)="J","closed","open")</f>
        <v>closed</v>
      </c>
      <c r="E78" s="10">
        <f t="shared" si="26"/>
        <v>0</v>
      </c>
      <c r="F78" s="10">
        <f t="shared" si="27"/>
        <v>0</v>
      </c>
      <c r="G78" s="10">
        <f t="shared" si="28"/>
        <v>0</v>
      </c>
      <c r="H78" s="10">
        <f t="shared" si="29"/>
        <v>0</v>
      </c>
      <c r="I78" s="10">
        <f t="shared" si="30"/>
        <v>0</v>
      </c>
      <c r="J78" s="10">
        <f t="shared" si="31"/>
        <v>0</v>
      </c>
      <c r="K78" s="10">
        <f t="shared" si="32"/>
        <v>8779.89</v>
      </c>
      <c r="L78" s="10">
        <f t="shared" si="33"/>
        <v>15786.63</v>
      </c>
      <c r="M78" s="10">
        <f t="shared" si="34"/>
        <v>67964.78</v>
      </c>
      <c r="N78" s="10">
        <f t="shared" si="35"/>
        <v>75235.539999999994</v>
      </c>
      <c r="O78" s="10">
        <f t="shared" si="36"/>
        <v>79519.03</v>
      </c>
      <c r="P78" s="10">
        <f t="shared" si="37"/>
        <v>91681.760000000009</v>
      </c>
      <c r="Q78" s="10">
        <f t="shared" si="38"/>
        <v>95820.69</v>
      </c>
      <c r="R78" s="10">
        <f t="shared" si="39"/>
        <v>95820.69</v>
      </c>
      <c r="S78" s="10">
        <f t="shared" si="40"/>
        <v>316614.14</v>
      </c>
      <c r="T78" s="10">
        <f t="shared" si="41"/>
        <v>316614.14</v>
      </c>
      <c r="U78" s="10">
        <f t="shared" si="42"/>
        <v>316614.14</v>
      </c>
      <c r="V78" s="11">
        <f t="shared" si="43"/>
        <v>316614.14</v>
      </c>
      <c r="X78" s="8">
        <v>1104724</v>
      </c>
      <c r="Y78" s="17">
        <v>2011</v>
      </c>
      <c r="Z78" s="23" t="str">
        <f>IF(VLOOKUP(X78,'Specificatie schades'!$B$2:$U$2382,20,FALSE)="J","closed","open")</f>
        <v>closed</v>
      </c>
      <c r="AA78" s="10">
        <f t="shared" si="9"/>
        <v>0</v>
      </c>
      <c r="AB78" s="10">
        <f t="shared" si="10"/>
        <v>0</v>
      </c>
      <c r="AC78" s="10">
        <f t="shared" si="11"/>
        <v>0</v>
      </c>
      <c r="AD78" s="15">
        <f t="shared" si="12"/>
        <v>0</v>
      </c>
      <c r="AE78" s="15">
        <f t="shared" si="13"/>
        <v>0</v>
      </c>
      <c r="AF78" s="15">
        <f t="shared" si="14"/>
        <v>9446.36</v>
      </c>
      <c r="AG78" s="15">
        <f t="shared" si="15"/>
        <v>236220.11</v>
      </c>
      <c r="AH78" s="15">
        <f t="shared" si="16"/>
        <v>229213.37</v>
      </c>
      <c r="AI78" s="15">
        <f t="shared" si="17"/>
        <v>177035.22</v>
      </c>
      <c r="AJ78" s="15">
        <f t="shared" si="18"/>
        <v>214764.46000000002</v>
      </c>
      <c r="AK78" s="15">
        <f t="shared" si="19"/>
        <v>210480.97</v>
      </c>
      <c r="AL78" s="15">
        <f t="shared" si="20"/>
        <v>198318.24</v>
      </c>
      <c r="AM78" s="15">
        <f t="shared" si="21"/>
        <v>194179.31</v>
      </c>
      <c r="AN78" s="15">
        <f t="shared" si="22"/>
        <v>224179.31</v>
      </c>
      <c r="AO78" s="15">
        <f t="shared" si="23"/>
        <v>0</v>
      </c>
      <c r="AP78" s="15">
        <f t="shared" si="24"/>
        <v>0</v>
      </c>
      <c r="AQ78" s="15">
        <f t="shared" si="25"/>
        <v>0</v>
      </c>
      <c r="AR78" s="11">
        <f t="shared" si="44"/>
        <v>0</v>
      </c>
      <c r="AS78" s="15"/>
    </row>
    <row r="79" spans="1:45" x14ac:dyDescent="0.2">
      <c r="B79" s="8">
        <v>1104031</v>
      </c>
      <c r="C79" s="49">
        <v>2011</v>
      </c>
      <c r="D79" s="44" t="str">
        <f>IF(VLOOKUP(B79,'Specificatie schades'!$B$2:$U$2382,20,FALSE)="J","closed","open")</f>
        <v>closed</v>
      </c>
      <c r="E79" s="10">
        <f t="shared" si="26"/>
        <v>0</v>
      </c>
      <c r="F79" s="10">
        <f t="shared" si="27"/>
        <v>0</v>
      </c>
      <c r="G79" s="10">
        <f t="shared" si="28"/>
        <v>0</v>
      </c>
      <c r="H79" s="10">
        <f t="shared" si="29"/>
        <v>0</v>
      </c>
      <c r="I79" s="10">
        <f t="shared" si="30"/>
        <v>0</v>
      </c>
      <c r="J79" s="10">
        <f t="shared" si="31"/>
        <v>0</v>
      </c>
      <c r="K79" s="10">
        <f t="shared" si="32"/>
        <v>0</v>
      </c>
      <c r="L79" s="10">
        <f t="shared" si="33"/>
        <v>12352.02</v>
      </c>
      <c r="M79" s="10">
        <f t="shared" si="34"/>
        <v>17778.560000000001</v>
      </c>
      <c r="N79" s="10">
        <f t="shared" si="35"/>
        <v>46166.58</v>
      </c>
      <c r="O79" s="10">
        <f t="shared" si="36"/>
        <v>46166.58</v>
      </c>
      <c r="P79" s="10">
        <f t="shared" si="37"/>
        <v>46387.45</v>
      </c>
      <c r="Q79" s="10">
        <f t="shared" si="38"/>
        <v>46384.45</v>
      </c>
      <c r="R79" s="10">
        <f t="shared" si="39"/>
        <v>46384.45</v>
      </c>
      <c r="S79" s="10">
        <f t="shared" si="40"/>
        <v>46960.71</v>
      </c>
      <c r="T79" s="10">
        <f t="shared" si="41"/>
        <v>46960.71</v>
      </c>
      <c r="U79" s="10">
        <f t="shared" si="42"/>
        <v>46960.71</v>
      </c>
      <c r="V79" s="11">
        <f t="shared" si="43"/>
        <v>46960.71</v>
      </c>
      <c r="X79" s="8">
        <v>1104031</v>
      </c>
      <c r="Y79" s="17">
        <v>2011</v>
      </c>
      <c r="Z79" s="23" t="str">
        <f>IF(VLOOKUP(X79,'Specificatie schades'!$B$2:$U$2382,20,FALSE)="J","closed","open")</f>
        <v>closed</v>
      </c>
      <c r="AA79" s="10">
        <f t="shared" si="9"/>
        <v>0</v>
      </c>
      <c r="AB79" s="10">
        <f t="shared" si="10"/>
        <v>0</v>
      </c>
      <c r="AC79" s="10">
        <f t="shared" si="11"/>
        <v>0</v>
      </c>
      <c r="AD79" s="15">
        <f t="shared" si="12"/>
        <v>0</v>
      </c>
      <c r="AE79" s="15">
        <f t="shared" si="13"/>
        <v>0</v>
      </c>
      <c r="AF79" s="15">
        <f t="shared" si="14"/>
        <v>0</v>
      </c>
      <c r="AG79" s="15">
        <f t="shared" si="15"/>
        <v>0</v>
      </c>
      <c r="AH79" s="15">
        <f t="shared" si="16"/>
        <v>87647.98</v>
      </c>
      <c r="AI79" s="15">
        <f t="shared" si="17"/>
        <v>122221.44</v>
      </c>
      <c r="AJ79" s="15">
        <f t="shared" si="18"/>
        <v>19505.55</v>
      </c>
      <c r="AK79" s="15">
        <f t="shared" si="19"/>
        <v>19505.75</v>
      </c>
      <c r="AL79" s="15">
        <f t="shared" si="20"/>
        <v>44505.55</v>
      </c>
      <c r="AM79" s="15">
        <f t="shared" si="21"/>
        <v>79615.55</v>
      </c>
      <c r="AN79" s="15">
        <f t="shared" si="22"/>
        <v>49615.55</v>
      </c>
      <c r="AO79" s="15">
        <f t="shared" si="23"/>
        <v>49039.29</v>
      </c>
      <c r="AP79" s="15">
        <f t="shared" si="24"/>
        <v>49039.29</v>
      </c>
      <c r="AQ79" s="15">
        <f t="shared" si="25"/>
        <v>0</v>
      </c>
      <c r="AR79" s="11">
        <f t="shared" si="44"/>
        <v>0</v>
      </c>
      <c r="AS79" s="15"/>
    </row>
    <row r="80" spans="1:45" x14ac:dyDescent="0.2">
      <c r="B80" s="8">
        <v>1151157</v>
      </c>
      <c r="C80" s="49">
        <v>2011</v>
      </c>
      <c r="D80" s="44" t="str">
        <f>IF(VLOOKUP(B80,'Specificatie schades'!$B$2:$U$2382,20,FALSE)="J","closed","open")</f>
        <v>closed</v>
      </c>
      <c r="E80" s="10">
        <f t="shared" si="26"/>
        <v>0</v>
      </c>
      <c r="F80" s="10">
        <f t="shared" si="27"/>
        <v>0</v>
      </c>
      <c r="G80" s="10">
        <f t="shared" si="28"/>
        <v>0</v>
      </c>
      <c r="H80" s="10">
        <f t="shared" si="29"/>
        <v>0</v>
      </c>
      <c r="I80" s="10">
        <f t="shared" si="30"/>
        <v>0</v>
      </c>
      <c r="J80" s="10">
        <f t="shared" si="31"/>
        <v>5216.22</v>
      </c>
      <c r="K80" s="10">
        <f t="shared" si="32"/>
        <v>12314.400000000001</v>
      </c>
      <c r="L80" s="10">
        <f t="shared" si="33"/>
        <v>13493.160000000002</v>
      </c>
      <c r="M80" s="10">
        <f t="shared" si="34"/>
        <v>25989.590000000004</v>
      </c>
      <c r="N80" s="10">
        <f t="shared" si="35"/>
        <v>29226.710000000003</v>
      </c>
      <c r="O80" s="10">
        <f t="shared" si="36"/>
        <v>29929.72</v>
      </c>
      <c r="P80" s="10">
        <f t="shared" si="37"/>
        <v>31374.22</v>
      </c>
      <c r="Q80" s="10">
        <f t="shared" si="38"/>
        <v>40637.050000000003</v>
      </c>
      <c r="R80" s="10">
        <f t="shared" si="39"/>
        <v>44550.559999999998</v>
      </c>
      <c r="S80" s="10">
        <f t="shared" si="40"/>
        <v>195333.24</v>
      </c>
      <c r="T80" s="10">
        <f t="shared" si="41"/>
        <v>225872.1</v>
      </c>
      <c r="U80" s="10">
        <f t="shared" si="42"/>
        <v>225872.1</v>
      </c>
      <c r="V80" s="11">
        <f t="shared" si="43"/>
        <v>225872.1</v>
      </c>
      <c r="X80" s="8">
        <v>1151157</v>
      </c>
      <c r="Y80" s="17">
        <v>2011</v>
      </c>
      <c r="Z80" s="23" t="str">
        <f>IF(VLOOKUP(X80,'Specificatie schades'!$B$2:$U$2382,20,FALSE)="J","closed","open")</f>
        <v>closed</v>
      </c>
      <c r="AA80" s="10">
        <f t="shared" si="9"/>
        <v>0</v>
      </c>
      <c r="AB80" s="10">
        <f t="shared" si="10"/>
        <v>0</v>
      </c>
      <c r="AC80" s="10">
        <f t="shared" si="11"/>
        <v>0</v>
      </c>
      <c r="AD80" s="15">
        <f t="shared" si="12"/>
        <v>0</v>
      </c>
      <c r="AE80" s="15">
        <f t="shared" si="13"/>
        <v>0</v>
      </c>
      <c r="AF80" s="15">
        <f t="shared" si="14"/>
        <v>68783.78</v>
      </c>
      <c r="AG80" s="15">
        <f t="shared" si="15"/>
        <v>74685.600000000006</v>
      </c>
      <c r="AH80" s="15">
        <f t="shared" si="16"/>
        <v>73506.84</v>
      </c>
      <c r="AI80" s="15">
        <f t="shared" si="17"/>
        <v>124010.41</v>
      </c>
      <c r="AJ80" s="15">
        <f t="shared" si="18"/>
        <v>124773.29</v>
      </c>
      <c r="AK80" s="15">
        <f t="shared" si="19"/>
        <v>124070.28</v>
      </c>
      <c r="AL80" s="15">
        <f t="shared" si="20"/>
        <v>126625.78</v>
      </c>
      <c r="AM80" s="15">
        <f t="shared" si="21"/>
        <v>143862.95000000001</v>
      </c>
      <c r="AN80" s="15">
        <f t="shared" si="22"/>
        <v>218949.44</v>
      </c>
      <c r="AO80" s="15">
        <f t="shared" si="23"/>
        <v>68166.759999999995</v>
      </c>
      <c r="AP80" s="15">
        <f t="shared" si="24"/>
        <v>9127.9</v>
      </c>
      <c r="AQ80" s="15">
        <f t="shared" si="25"/>
        <v>0</v>
      </c>
      <c r="AR80" s="11">
        <f t="shared" si="44"/>
        <v>0</v>
      </c>
      <c r="AS80" s="15"/>
    </row>
    <row r="81" spans="2:45" x14ac:dyDescent="0.2">
      <c r="B81" s="22">
        <v>1154938</v>
      </c>
      <c r="C81" s="50">
        <v>2011</v>
      </c>
      <c r="D81" s="44" t="str">
        <f>IF(VLOOKUP(B81,'Specificatie schades'!$B$2:$U$2382,20,FALSE)="J","closed","open")</f>
        <v>closed</v>
      </c>
      <c r="E81" s="10">
        <f t="shared" si="26"/>
        <v>0</v>
      </c>
      <c r="F81" s="10">
        <f t="shared" si="27"/>
        <v>0</v>
      </c>
      <c r="G81" s="10">
        <f t="shared" si="28"/>
        <v>0</v>
      </c>
      <c r="H81" s="10">
        <f t="shared" si="29"/>
        <v>0</v>
      </c>
      <c r="I81" s="10">
        <f t="shared" si="30"/>
        <v>0</v>
      </c>
      <c r="J81" s="10">
        <f t="shared" si="31"/>
        <v>110897.5</v>
      </c>
      <c r="K81" s="10">
        <f t="shared" si="32"/>
        <v>110897.5</v>
      </c>
      <c r="L81" s="10">
        <f t="shared" si="33"/>
        <v>110897.5</v>
      </c>
      <c r="M81" s="10">
        <f t="shared" si="34"/>
        <v>110897.5</v>
      </c>
      <c r="N81" s="10">
        <f t="shared" si="35"/>
        <v>110897.5</v>
      </c>
      <c r="O81" s="10">
        <f t="shared" si="36"/>
        <v>110897.5</v>
      </c>
      <c r="P81" s="10">
        <f t="shared" si="37"/>
        <v>110897.5</v>
      </c>
      <c r="Q81" s="10">
        <f t="shared" si="38"/>
        <v>110897.5</v>
      </c>
      <c r="R81" s="10">
        <f t="shared" si="39"/>
        <v>110897.5</v>
      </c>
      <c r="S81" s="10">
        <f t="shared" si="40"/>
        <v>110897.5</v>
      </c>
      <c r="T81" s="10">
        <f t="shared" si="41"/>
        <v>110897.5</v>
      </c>
      <c r="U81" s="10">
        <f t="shared" si="42"/>
        <v>110897.5</v>
      </c>
      <c r="V81" s="11">
        <f t="shared" si="43"/>
        <v>110897.5</v>
      </c>
      <c r="X81" s="22">
        <v>1154938</v>
      </c>
      <c r="Y81" s="23">
        <v>2011</v>
      </c>
      <c r="Z81" s="23" t="str">
        <f>IF(VLOOKUP(X81,'Specificatie schades'!$B$2:$U$2382,20,FALSE)="J","closed","open")</f>
        <v>closed</v>
      </c>
      <c r="AA81" s="10">
        <f t="shared" si="9"/>
        <v>0</v>
      </c>
      <c r="AB81" s="10">
        <f t="shared" si="10"/>
        <v>0</v>
      </c>
      <c r="AC81" s="10">
        <f t="shared" si="11"/>
        <v>0</v>
      </c>
      <c r="AD81" s="15">
        <f t="shared" si="12"/>
        <v>0</v>
      </c>
      <c r="AE81" s="15">
        <f t="shared" si="13"/>
        <v>0</v>
      </c>
      <c r="AF81" s="15">
        <f t="shared" si="14"/>
        <v>0</v>
      </c>
      <c r="AG81" s="15">
        <f t="shared" si="15"/>
        <v>0</v>
      </c>
      <c r="AH81" s="15">
        <f t="shared" si="16"/>
        <v>0</v>
      </c>
      <c r="AI81" s="15">
        <f t="shared" si="17"/>
        <v>0</v>
      </c>
      <c r="AJ81" s="15">
        <f t="shared" si="18"/>
        <v>0</v>
      </c>
      <c r="AK81" s="15">
        <f t="shared" si="19"/>
        <v>0</v>
      </c>
      <c r="AL81" s="15">
        <f t="shared" si="20"/>
        <v>0</v>
      </c>
      <c r="AM81" s="15">
        <f t="shared" si="21"/>
        <v>0</v>
      </c>
      <c r="AN81" s="15">
        <f t="shared" si="22"/>
        <v>0</v>
      </c>
      <c r="AO81" s="15">
        <f t="shared" si="23"/>
        <v>0</v>
      </c>
      <c r="AP81" s="15">
        <f t="shared" si="24"/>
        <v>0</v>
      </c>
      <c r="AQ81" s="15">
        <f t="shared" si="25"/>
        <v>0</v>
      </c>
      <c r="AR81" s="11">
        <f t="shared" si="44"/>
        <v>0</v>
      </c>
      <c r="AS81" s="15"/>
    </row>
    <row r="82" spans="2:45" x14ac:dyDescent="0.2">
      <c r="B82" s="22">
        <v>1251402</v>
      </c>
      <c r="C82" s="50">
        <v>2012</v>
      </c>
      <c r="D82" s="44" t="str">
        <f>IF(VLOOKUP(B82,'Specificatie schades'!$B$2:$U$2382,20,FALSE)="J","closed","open")</f>
        <v>closed</v>
      </c>
      <c r="E82" s="10">
        <f t="shared" si="26"/>
        <v>0</v>
      </c>
      <c r="F82" s="10">
        <f t="shared" si="27"/>
        <v>0</v>
      </c>
      <c r="G82" s="10">
        <f t="shared" si="28"/>
        <v>0</v>
      </c>
      <c r="H82" s="10">
        <f t="shared" si="29"/>
        <v>0</v>
      </c>
      <c r="I82" s="10">
        <f t="shared" si="30"/>
        <v>0</v>
      </c>
      <c r="J82" s="10">
        <f t="shared" si="31"/>
        <v>0</v>
      </c>
      <c r="K82" s="10">
        <f t="shared" si="32"/>
        <v>13292.949999999999</v>
      </c>
      <c r="L82" s="10">
        <f t="shared" si="33"/>
        <v>87671.81</v>
      </c>
      <c r="M82" s="10">
        <f t="shared" si="34"/>
        <v>91296.43</v>
      </c>
      <c r="N82" s="10">
        <f t="shared" si="35"/>
        <v>126701.20999999999</v>
      </c>
      <c r="O82" s="10">
        <f t="shared" si="36"/>
        <v>126701.20999999999</v>
      </c>
      <c r="P82" s="10">
        <f t="shared" si="37"/>
        <v>126701.20999999999</v>
      </c>
      <c r="Q82" s="10">
        <f t="shared" si="38"/>
        <v>126701.20999999999</v>
      </c>
      <c r="R82" s="10">
        <f t="shared" si="39"/>
        <v>126701.20999999999</v>
      </c>
      <c r="S82" s="10">
        <f t="shared" si="40"/>
        <v>126701.20999999999</v>
      </c>
      <c r="T82" s="10">
        <f t="shared" si="41"/>
        <v>126701.20999999999</v>
      </c>
      <c r="U82" s="10">
        <f t="shared" si="42"/>
        <v>126701.20999999999</v>
      </c>
      <c r="V82" s="11">
        <f t="shared" si="43"/>
        <v>126701.20999999999</v>
      </c>
      <c r="X82" s="22">
        <v>1251402</v>
      </c>
      <c r="Y82" s="23">
        <v>2012</v>
      </c>
      <c r="Z82" s="23" t="str">
        <f>IF(VLOOKUP(X82,'Specificatie schades'!$B$2:$U$2382,20,FALSE)="J","closed","open")</f>
        <v>closed</v>
      </c>
      <c r="AA82" s="10">
        <f t="shared" si="9"/>
        <v>0</v>
      </c>
      <c r="AB82" s="10">
        <f t="shared" si="10"/>
        <v>0</v>
      </c>
      <c r="AC82" s="10">
        <f t="shared" si="11"/>
        <v>0</v>
      </c>
      <c r="AD82" s="15">
        <f t="shared" si="12"/>
        <v>0</v>
      </c>
      <c r="AE82" s="15">
        <f t="shared" si="13"/>
        <v>0</v>
      </c>
      <c r="AF82" s="15">
        <f t="shared" si="14"/>
        <v>0</v>
      </c>
      <c r="AG82" s="15">
        <f t="shared" si="15"/>
        <v>261707.05</v>
      </c>
      <c r="AH82" s="15">
        <f t="shared" si="16"/>
        <v>112328.19</v>
      </c>
      <c r="AI82" s="15">
        <f t="shared" si="17"/>
        <v>108703.57</v>
      </c>
      <c r="AJ82" s="15">
        <f t="shared" si="18"/>
        <v>0</v>
      </c>
      <c r="AK82" s="15">
        <f t="shared" si="19"/>
        <v>0</v>
      </c>
      <c r="AL82" s="15">
        <f t="shared" si="20"/>
        <v>0</v>
      </c>
      <c r="AM82" s="15">
        <f t="shared" si="21"/>
        <v>0</v>
      </c>
      <c r="AN82" s="15">
        <f t="shared" si="22"/>
        <v>0</v>
      </c>
      <c r="AO82" s="15">
        <f t="shared" si="23"/>
        <v>0</v>
      </c>
      <c r="AP82" s="15">
        <f t="shared" si="24"/>
        <v>0</v>
      </c>
      <c r="AQ82" s="15">
        <f t="shared" si="25"/>
        <v>0</v>
      </c>
      <c r="AR82" s="11">
        <f t="shared" si="44"/>
        <v>0</v>
      </c>
      <c r="AS82" s="15"/>
    </row>
    <row r="83" spans="2:45" x14ac:dyDescent="0.2">
      <c r="B83" s="8">
        <v>1252327</v>
      </c>
      <c r="C83" s="49">
        <v>2012</v>
      </c>
      <c r="D83" s="44" t="str">
        <f>IF(VLOOKUP(B83,'Specificatie schades'!$B$2:$U$2382,20,FALSE)="J","closed","open")</f>
        <v>closed</v>
      </c>
      <c r="E83" s="10">
        <f t="shared" si="26"/>
        <v>0</v>
      </c>
      <c r="F83" s="10">
        <f t="shared" si="27"/>
        <v>0</v>
      </c>
      <c r="G83" s="10">
        <f t="shared" si="28"/>
        <v>0</v>
      </c>
      <c r="H83" s="10">
        <f t="shared" si="29"/>
        <v>0</v>
      </c>
      <c r="I83" s="10">
        <f t="shared" si="30"/>
        <v>0</v>
      </c>
      <c r="J83" s="10">
        <f t="shared" si="31"/>
        <v>0</v>
      </c>
      <c r="K83" s="10">
        <f t="shared" si="32"/>
        <v>8414.39</v>
      </c>
      <c r="L83" s="10">
        <f t="shared" si="33"/>
        <v>19886.629999999997</v>
      </c>
      <c r="M83" s="10">
        <f t="shared" si="34"/>
        <v>30181.01</v>
      </c>
      <c r="N83" s="10">
        <f t="shared" si="35"/>
        <v>43990.36</v>
      </c>
      <c r="O83" s="10">
        <f t="shared" si="36"/>
        <v>63230.25</v>
      </c>
      <c r="P83" s="10">
        <f t="shared" si="37"/>
        <v>73488.94</v>
      </c>
      <c r="Q83" s="10">
        <f t="shared" si="38"/>
        <v>128988.45000000001</v>
      </c>
      <c r="R83" s="10">
        <f t="shared" si="39"/>
        <v>130454.24</v>
      </c>
      <c r="S83" s="10">
        <f t="shared" si="40"/>
        <v>149986.32</v>
      </c>
      <c r="T83" s="10">
        <f t="shared" si="41"/>
        <v>149986.32</v>
      </c>
      <c r="U83" s="10">
        <f t="shared" si="42"/>
        <v>149986.32</v>
      </c>
      <c r="V83" s="11">
        <f t="shared" si="43"/>
        <v>149986.32</v>
      </c>
      <c r="X83" s="8">
        <v>1252327</v>
      </c>
      <c r="Y83" s="17">
        <v>2012</v>
      </c>
      <c r="Z83" s="23" t="str">
        <f>IF(VLOOKUP(X83,'Specificatie schades'!$B$2:$U$2382,20,FALSE)="J","closed","open")</f>
        <v>closed</v>
      </c>
      <c r="AA83" s="10">
        <f t="shared" si="9"/>
        <v>0</v>
      </c>
      <c r="AB83" s="10">
        <f t="shared" si="10"/>
        <v>0</v>
      </c>
      <c r="AC83" s="10">
        <f t="shared" si="11"/>
        <v>0</v>
      </c>
      <c r="AD83" s="15">
        <f t="shared" si="12"/>
        <v>0</v>
      </c>
      <c r="AE83" s="15">
        <f t="shared" si="13"/>
        <v>0</v>
      </c>
      <c r="AF83" s="15">
        <f t="shared" si="14"/>
        <v>0</v>
      </c>
      <c r="AG83" s="15">
        <f t="shared" si="15"/>
        <v>92227.22</v>
      </c>
      <c r="AH83" s="15">
        <f t="shared" si="16"/>
        <v>85754.98000000001</v>
      </c>
      <c r="AI83" s="15">
        <f t="shared" si="17"/>
        <v>85460.6</v>
      </c>
      <c r="AJ83" s="15">
        <f t="shared" si="18"/>
        <v>76910.78</v>
      </c>
      <c r="AK83" s="15">
        <f t="shared" si="19"/>
        <v>140770.89000000001</v>
      </c>
      <c r="AL83" s="15">
        <f t="shared" si="20"/>
        <v>136511.20000000001</v>
      </c>
      <c r="AM83" s="15">
        <f t="shared" si="21"/>
        <v>81011.69</v>
      </c>
      <c r="AN83" s="15">
        <f t="shared" si="22"/>
        <v>47545.9</v>
      </c>
      <c r="AO83" s="15">
        <f t="shared" si="23"/>
        <v>0</v>
      </c>
      <c r="AP83" s="15">
        <f t="shared" si="24"/>
        <v>0</v>
      </c>
      <c r="AQ83" s="15">
        <f t="shared" si="25"/>
        <v>0</v>
      </c>
      <c r="AR83" s="11">
        <f t="shared" si="44"/>
        <v>0</v>
      </c>
      <c r="AS83" s="15"/>
    </row>
    <row r="84" spans="2:45" x14ac:dyDescent="0.2">
      <c r="B84" s="8">
        <v>1302969</v>
      </c>
      <c r="C84" s="49">
        <v>2013</v>
      </c>
      <c r="D84" s="44" t="str">
        <f>IF(VLOOKUP(B84,'Specificatie schades'!$B$2:$U$2382,20,FALSE)="J","closed","open")</f>
        <v>open</v>
      </c>
      <c r="E84" s="10">
        <f t="shared" si="26"/>
        <v>0</v>
      </c>
      <c r="F84" s="10">
        <f t="shared" si="27"/>
        <v>0</v>
      </c>
      <c r="G84" s="10">
        <f t="shared" si="28"/>
        <v>0</v>
      </c>
      <c r="H84" s="10">
        <f t="shared" si="29"/>
        <v>0</v>
      </c>
      <c r="I84" s="10">
        <f t="shared" si="30"/>
        <v>0</v>
      </c>
      <c r="J84" s="10">
        <f t="shared" si="31"/>
        <v>0</v>
      </c>
      <c r="K84" s="10">
        <f t="shared" si="32"/>
        <v>0</v>
      </c>
      <c r="L84" s="10">
        <f t="shared" si="33"/>
        <v>12582</v>
      </c>
      <c r="M84" s="10">
        <f t="shared" si="34"/>
        <v>44351.63</v>
      </c>
      <c r="N84" s="10">
        <f t="shared" si="35"/>
        <v>148724.29999999999</v>
      </c>
      <c r="O84" s="10">
        <f t="shared" si="36"/>
        <v>191644.27</v>
      </c>
      <c r="P84" s="10">
        <f t="shared" si="37"/>
        <v>216699.63999999998</v>
      </c>
      <c r="Q84" s="10">
        <f t="shared" si="38"/>
        <v>247114.68</v>
      </c>
      <c r="R84" s="10">
        <f t="shared" si="39"/>
        <v>273514.51</v>
      </c>
      <c r="S84" s="10">
        <f t="shared" si="40"/>
        <v>296550.48</v>
      </c>
      <c r="T84" s="10">
        <f t="shared" si="41"/>
        <v>312041.21999999997</v>
      </c>
      <c r="U84" s="10">
        <f t="shared" si="42"/>
        <v>322247.69999999995</v>
      </c>
      <c r="V84" s="11">
        <f t="shared" si="43"/>
        <v>323535.14</v>
      </c>
      <c r="X84" s="8">
        <v>1302969</v>
      </c>
      <c r="Y84" s="17">
        <v>2013</v>
      </c>
      <c r="Z84" s="23" t="str">
        <f>IF(VLOOKUP(X84,'Specificatie schades'!$B$2:$U$2382,20,FALSE)="J","closed","open")</f>
        <v>open</v>
      </c>
      <c r="AA84" s="10">
        <f t="shared" si="9"/>
        <v>0</v>
      </c>
      <c r="AB84" s="10">
        <f t="shared" si="10"/>
        <v>0</v>
      </c>
      <c r="AC84" s="10">
        <f t="shared" si="11"/>
        <v>0</v>
      </c>
      <c r="AD84" s="15">
        <f t="shared" si="12"/>
        <v>0</v>
      </c>
      <c r="AE84" s="15">
        <f t="shared" si="13"/>
        <v>0</v>
      </c>
      <c r="AF84" s="15">
        <f t="shared" si="14"/>
        <v>0</v>
      </c>
      <c r="AG84" s="15">
        <f t="shared" si="15"/>
        <v>0</v>
      </c>
      <c r="AH84" s="15">
        <f t="shared" si="16"/>
        <v>114793.73999999999</v>
      </c>
      <c r="AI84" s="15">
        <f t="shared" si="17"/>
        <v>385648.37</v>
      </c>
      <c r="AJ84" s="15">
        <f t="shared" si="18"/>
        <v>281275.7</v>
      </c>
      <c r="AK84" s="15">
        <f t="shared" si="19"/>
        <v>238355.73</v>
      </c>
      <c r="AL84" s="15">
        <f t="shared" si="20"/>
        <v>281800.36</v>
      </c>
      <c r="AM84" s="15">
        <f t="shared" si="21"/>
        <v>900885.32</v>
      </c>
      <c r="AN84" s="15">
        <f t="shared" si="22"/>
        <v>518137.05999999994</v>
      </c>
      <c r="AO84" s="15">
        <f t="shared" si="23"/>
        <v>496043.05999999994</v>
      </c>
      <c r="AP84" s="15">
        <f t="shared" si="24"/>
        <v>480552.31999999995</v>
      </c>
      <c r="AQ84" s="15">
        <f t="shared" si="25"/>
        <v>470345.83999999991</v>
      </c>
      <c r="AR84" s="11">
        <f t="shared" si="44"/>
        <v>469058.39999999991</v>
      </c>
      <c r="AS84" s="15"/>
    </row>
    <row r="85" spans="2:45" x14ac:dyDescent="0.2">
      <c r="B85" s="22">
        <v>1303030</v>
      </c>
      <c r="C85" s="50">
        <v>2013</v>
      </c>
      <c r="D85" s="44" t="str">
        <f>IF(VLOOKUP(B85,'Specificatie schades'!$B$2:$U$2382,20,FALSE)="J","closed","open")</f>
        <v>closed</v>
      </c>
      <c r="E85" s="10">
        <f t="shared" si="26"/>
        <v>0</v>
      </c>
      <c r="F85" s="10">
        <f t="shared" si="27"/>
        <v>0</v>
      </c>
      <c r="G85" s="10">
        <f t="shared" si="28"/>
        <v>0</v>
      </c>
      <c r="H85" s="10">
        <f t="shared" si="29"/>
        <v>0</v>
      </c>
      <c r="I85" s="10">
        <f t="shared" si="30"/>
        <v>0</v>
      </c>
      <c r="J85" s="10">
        <f t="shared" si="31"/>
        <v>0</v>
      </c>
      <c r="K85" s="10">
        <f t="shared" si="32"/>
        <v>0</v>
      </c>
      <c r="L85" s="10">
        <f t="shared" si="33"/>
        <v>39001.97</v>
      </c>
      <c r="M85" s="10">
        <f t="shared" si="34"/>
        <v>39001.97</v>
      </c>
      <c r="N85" s="10">
        <f t="shared" si="35"/>
        <v>66542.06</v>
      </c>
      <c r="O85" s="10">
        <f t="shared" si="36"/>
        <v>134292.56</v>
      </c>
      <c r="P85" s="10">
        <f t="shared" si="37"/>
        <v>144621.72</v>
      </c>
      <c r="Q85" s="10">
        <f t="shared" si="38"/>
        <v>196990.7</v>
      </c>
      <c r="R85" s="10">
        <f t="shared" si="39"/>
        <v>454074.67</v>
      </c>
      <c r="S85" s="10">
        <f t="shared" si="40"/>
        <v>455681.31</v>
      </c>
      <c r="T85" s="10">
        <f t="shared" si="41"/>
        <v>455681.31</v>
      </c>
      <c r="U85" s="10">
        <f t="shared" si="42"/>
        <v>455681.31</v>
      </c>
      <c r="V85" s="11">
        <f t="shared" si="43"/>
        <v>455681.31</v>
      </c>
      <c r="X85" s="22">
        <v>1303030</v>
      </c>
      <c r="Y85" s="23">
        <v>2013</v>
      </c>
      <c r="Z85" s="23" t="str">
        <f>IF(VLOOKUP(X85,'Specificatie schades'!$B$2:$U$2382,20,FALSE)="J","closed","open")</f>
        <v>closed</v>
      </c>
      <c r="AA85" s="10">
        <f t="shared" si="9"/>
        <v>0</v>
      </c>
      <c r="AB85" s="10">
        <f t="shared" si="10"/>
        <v>0</v>
      </c>
      <c r="AC85" s="10">
        <f t="shared" si="11"/>
        <v>0</v>
      </c>
      <c r="AD85" s="15">
        <f t="shared" si="12"/>
        <v>0</v>
      </c>
      <c r="AE85" s="15">
        <f t="shared" si="13"/>
        <v>0</v>
      </c>
      <c r="AF85" s="15">
        <f t="shared" si="14"/>
        <v>0</v>
      </c>
      <c r="AG85" s="15">
        <f t="shared" si="15"/>
        <v>0</v>
      </c>
      <c r="AH85" s="15">
        <f t="shared" si="16"/>
        <v>68498.070000000007</v>
      </c>
      <c r="AI85" s="15">
        <f t="shared" si="17"/>
        <v>68498.070000000007</v>
      </c>
      <c r="AJ85" s="15">
        <f t="shared" si="18"/>
        <v>105457.94</v>
      </c>
      <c r="AK85" s="15">
        <f t="shared" si="19"/>
        <v>228707.44</v>
      </c>
      <c r="AL85" s="15">
        <f t="shared" si="20"/>
        <v>235878.28</v>
      </c>
      <c r="AM85" s="15">
        <f t="shared" si="21"/>
        <v>183509.3</v>
      </c>
      <c r="AN85" s="15">
        <f t="shared" si="22"/>
        <v>1342.37</v>
      </c>
      <c r="AO85" s="15">
        <f t="shared" si="23"/>
        <v>0</v>
      </c>
      <c r="AP85" s="15">
        <f t="shared" si="24"/>
        <v>0</v>
      </c>
      <c r="AQ85" s="15">
        <f t="shared" si="25"/>
        <v>0</v>
      </c>
      <c r="AR85" s="11">
        <f t="shared" si="44"/>
        <v>0</v>
      </c>
      <c r="AS85" s="15"/>
    </row>
    <row r="86" spans="2:45" x14ac:dyDescent="0.2">
      <c r="B86" s="8">
        <v>1304887</v>
      </c>
      <c r="C86" s="49">
        <v>2013</v>
      </c>
      <c r="D86" s="44" t="str">
        <f>IF(VLOOKUP(B86,'Specificatie schades'!$B$2:$U$2382,20,FALSE)="J","closed","open")</f>
        <v>open</v>
      </c>
      <c r="E86" s="10">
        <f t="shared" si="26"/>
        <v>0</v>
      </c>
      <c r="F86" s="10">
        <f t="shared" si="27"/>
        <v>0</v>
      </c>
      <c r="G86" s="10">
        <f t="shared" si="28"/>
        <v>0</v>
      </c>
      <c r="H86" s="10">
        <f t="shared" si="29"/>
        <v>0</v>
      </c>
      <c r="I86" s="10">
        <f t="shared" si="30"/>
        <v>0</v>
      </c>
      <c r="J86" s="10">
        <f t="shared" si="31"/>
        <v>0</v>
      </c>
      <c r="K86" s="10">
        <f t="shared" si="32"/>
        <v>0</v>
      </c>
      <c r="L86" s="10">
        <f t="shared" si="33"/>
        <v>24643.1</v>
      </c>
      <c r="M86" s="10">
        <f t="shared" si="34"/>
        <v>31143.1</v>
      </c>
      <c r="N86" s="10">
        <f t="shared" si="35"/>
        <v>44407.46</v>
      </c>
      <c r="O86" s="10">
        <f t="shared" si="36"/>
        <v>61919.869999999995</v>
      </c>
      <c r="P86" s="10">
        <f t="shared" si="37"/>
        <v>64919.869999999995</v>
      </c>
      <c r="Q86" s="10">
        <f t="shared" si="38"/>
        <v>107390.99</v>
      </c>
      <c r="R86" s="10">
        <f t="shared" si="39"/>
        <v>159642.07</v>
      </c>
      <c r="S86" s="10">
        <f t="shared" si="40"/>
        <v>160324.51</v>
      </c>
      <c r="T86" s="10">
        <f t="shared" si="41"/>
        <v>191661.03999999998</v>
      </c>
      <c r="U86" s="10">
        <f t="shared" si="42"/>
        <v>239463.47999999998</v>
      </c>
      <c r="V86" s="11">
        <f t="shared" si="43"/>
        <v>245997.47999999998</v>
      </c>
      <c r="X86" s="8">
        <v>1304887</v>
      </c>
      <c r="Y86" s="17">
        <v>2013</v>
      </c>
      <c r="Z86" s="23" t="str">
        <f>IF(VLOOKUP(X86,'Specificatie schades'!$B$2:$U$2382,20,FALSE)="J","closed","open")</f>
        <v>open</v>
      </c>
      <c r="AA86" s="10">
        <f t="shared" si="9"/>
        <v>0</v>
      </c>
      <c r="AB86" s="10">
        <f t="shared" si="10"/>
        <v>0</v>
      </c>
      <c r="AC86" s="10">
        <f t="shared" si="11"/>
        <v>0</v>
      </c>
      <c r="AD86" s="15">
        <f t="shared" si="12"/>
        <v>0</v>
      </c>
      <c r="AE86" s="15">
        <f t="shared" si="13"/>
        <v>0</v>
      </c>
      <c r="AF86" s="15">
        <f t="shared" si="14"/>
        <v>0</v>
      </c>
      <c r="AG86" s="15">
        <f t="shared" si="15"/>
        <v>0</v>
      </c>
      <c r="AH86" s="15">
        <f t="shared" si="16"/>
        <v>50356.9</v>
      </c>
      <c r="AI86" s="15">
        <f t="shared" si="17"/>
        <v>68856.899999999994</v>
      </c>
      <c r="AJ86" s="15">
        <f t="shared" si="18"/>
        <v>141092.54</v>
      </c>
      <c r="AK86" s="15">
        <f t="shared" si="19"/>
        <v>123580.13</v>
      </c>
      <c r="AL86" s="15">
        <f t="shared" si="20"/>
        <v>160580.13</v>
      </c>
      <c r="AM86" s="15">
        <f t="shared" si="21"/>
        <v>192609.01</v>
      </c>
      <c r="AN86" s="15">
        <f t="shared" si="22"/>
        <v>140357.93</v>
      </c>
      <c r="AO86" s="15">
        <f t="shared" si="23"/>
        <v>139675.49</v>
      </c>
      <c r="AP86" s="15">
        <f t="shared" si="24"/>
        <v>158338.96</v>
      </c>
      <c r="AQ86" s="15">
        <f t="shared" si="25"/>
        <v>485536.51999999996</v>
      </c>
      <c r="AR86" s="11">
        <f t="shared" si="44"/>
        <v>479002.51999999996</v>
      </c>
      <c r="AS86" s="15"/>
    </row>
    <row r="87" spans="2:45" x14ac:dyDescent="0.2">
      <c r="B87" s="22">
        <v>1305036</v>
      </c>
      <c r="C87" s="50">
        <v>2013</v>
      </c>
      <c r="D87" s="44" t="str">
        <f>IF(VLOOKUP(B87,'Specificatie schades'!$B$2:$U$2382,20,FALSE)="J","closed","open")</f>
        <v>closed</v>
      </c>
      <c r="E87" s="10">
        <f t="shared" si="26"/>
        <v>0</v>
      </c>
      <c r="F87" s="10">
        <f t="shared" si="27"/>
        <v>0</v>
      </c>
      <c r="G87" s="10">
        <f t="shared" si="28"/>
        <v>0</v>
      </c>
      <c r="H87" s="10">
        <f t="shared" si="29"/>
        <v>0</v>
      </c>
      <c r="I87" s="10">
        <f t="shared" si="30"/>
        <v>0</v>
      </c>
      <c r="J87" s="10">
        <f t="shared" si="31"/>
        <v>0</v>
      </c>
      <c r="K87" s="10">
        <f t="shared" si="32"/>
        <v>0</v>
      </c>
      <c r="L87" s="10">
        <f t="shared" si="33"/>
        <v>0</v>
      </c>
      <c r="M87" s="10">
        <f t="shared" si="34"/>
        <v>15541.51</v>
      </c>
      <c r="N87" s="10">
        <f t="shared" si="35"/>
        <v>23939.040000000001</v>
      </c>
      <c r="O87" s="10">
        <f t="shared" si="36"/>
        <v>23939.040000000001</v>
      </c>
      <c r="P87" s="10">
        <f t="shared" si="37"/>
        <v>23939.040000000001</v>
      </c>
      <c r="Q87" s="10">
        <f t="shared" si="38"/>
        <v>33939.040000000001</v>
      </c>
      <c r="R87" s="10">
        <f t="shared" si="39"/>
        <v>35894.460000000006</v>
      </c>
      <c r="S87" s="10">
        <f t="shared" si="40"/>
        <v>35894.460000000006</v>
      </c>
      <c r="T87" s="10">
        <f t="shared" si="41"/>
        <v>77285.460000000006</v>
      </c>
      <c r="U87" s="10">
        <f t="shared" si="42"/>
        <v>77285.460000000006</v>
      </c>
      <c r="V87" s="11">
        <f t="shared" si="43"/>
        <v>77285.460000000006</v>
      </c>
      <c r="X87" s="22">
        <v>1305036</v>
      </c>
      <c r="Y87" s="23">
        <v>2013</v>
      </c>
      <c r="Z87" s="23" t="str">
        <f>IF(VLOOKUP(X87,'Specificatie schades'!$B$2:$U$2382,20,FALSE)="J","closed","open")</f>
        <v>closed</v>
      </c>
      <c r="AA87" s="10">
        <f t="shared" si="9"/>
        <v>0</v>
      </c>
      <c r="AB87" s="10">
        <f t="shared" si="10"/>
        <v>0</v>
      </c>
      <c r="AC87" s="10">
        <f t="shared" si="11"/>
        <v>0</v>
      </c>
      <c r="AD87" s="15">
        <f t="shared" si="12"/>
        <v>0</v>
      </c>
      <c r="AE87" s="15">
        <f t="shared" si="13"/>
        <v>0</v>
      </c>
      <c r="AF87" s="15">
        <f t="shared" si="14"/>
        <v>0</v>
      </c>
      <c r="AG87" s="15">
        <f t="shared" si="15"/>
        <v>0</v>
      </c>
      <c r="AH87" s="15">
        <f t="shared" si="16"/>
        <v>7000</v>
      </c>
      <c r="AI87" s="15">
        <f t="shared" si="17"/>
        <v>78394.490000000005</v>
      </c>
      <c r="AJ87" s="15">
        <f t="shared" si="18"/>
        <v>79450.960000000006</v>
      </c>
      <c r="AK87" s="15">
        <f t="shared" si="19"/>
        <v>88450.96</v>
      </c>
      <c r="AL87" s="15">
        <f t="shared" si="20"/>
        <v>88450.96</v>
      </c>
      <c r="AM87" s="15">
        <f t="shared" si="21"/>
        <v>78450.960000000006</v>
      </c>
      <c r="AN87" s="15">
        <f t="shared" si="22"/>
        <v>76495.540000000008</v>
      </c>
      <c r="AO87" s="15">
        <f t="shared" si="23"/>
        <v>76605.539999999994</v>
      </c>
      <c r="AP87" s="15">
        <f t="shared" si="24"/>
        <v>0</v>
      </c>
      <c r="AQ87" s="15">
        <f t="shared" si="25"/>
        <v>0</v>
      </c>
      <c r="AR87" s="11">
        <f t="shared" si="44"/>
        <v>0</v>
      </c>
      <c r="AS87" s="15"/>
    </row>
    <row r="88" spans="2:45" x14ac:dyDescent="0.2">
      <c r="B88" s="8">
        <v>1401638</v>
      </c>
      <c r="C88" s="49">
        <v>2014</v>
      </c>
      <c r="D88" s="44" t="str">
        <f>IF(VLOOKUP(B88,'Specificatie schades'!$B$2:$U$2382,20,FALSE)="J","closed","open")</f>
        <v>open</v>
      </c>
      <c r="E88" s="10">
        <f t="shared" si="26"/>
        <v>0</v>
      </c>
      <c r="F88" s="10">
        <f t="shared" si="27"/>
        <v>0</v>
      </c>
      <c r="G88" s="10">
        <f t="shared" si="28"/>
        <v>0</v>
      </c>
      <c r="H88" s="10">
        <f t="shared" si="29"/>
        <v>0</v>
      </c>
      <c r="I88" s="10">
        <f t="shared" si="30"/>
        <v>0</v>
      </c>
      <c r="J88" s="10">
        <f t="shared" si="31"/>
        <v>0</v>
      </c>
      <c r="K88" s="10">
        <f t="shared" si="32"/>
        <v>0</v>
      </c>
      <c r="L88" s="10">
        <f t="shared" si="33"/>
        <v>0</v>
      </c>
      <c r="M88" s="10">
        <f t="shared" si="34"/>
        <v>301.44</v>
      </c>
      <c r="N88" s="10">
        <f t="shared" si="35"/>
        <v>14574.81</v>
      </c>
      <c r="O88" s="10">
        <f t="shared" si="36"/>
        <v>17161.03</v>
      </c>
      <c r="P88" s="10">
        <f t="shared" si="37"/>
        <v>19818.739999999998</v>
      </c>
      <c r="Q88" s="10">
        <f t="shared" si="38"/>
        <v>35563.19</v>
      </c>
      <c r="R88" s="10">
        <f t="shared" si="39"/>
        <v>51149.810000000005</v>
      </c>
      <c r="S88" s="10">
        <f t="shared" si="40"/>
        <v>54317.1</v>
      </c>
      <c r="T88" s="10">
        <f t="shared" si="41"/>
        <v>67696.83</v>
      </c>
      <c r="U88" s="10">
        <f t="shared" si="42"/>
        <v>77805.740000000005</v>
      </c>
      <c r="V88" s="11">
        <f t="shared" si="43"/>
        <v>79867.700000000012</v>
      </c>
      <c r="X88" s="8">
        <v>1401638</v>
      </c>
      <c r="Y88" s="17">
        <v>2014</v>
      </c>
      <c r="Z88" s="23" t="str">
        <f>IF(VLOOKUP(X88,'Specificatie schades'!$B$2:$U$2382,20,FALSE)="J","closed","open")</f>
        <v>open</v>
      </c>
      <c r="AA88" s="10">
        <f t="shared" si="9"/>
        <v>0</v>
      </c>
      <c r="AB88" s="10">
        <f t="shared" si="10"/>
        <v>0</v>
      </c>
      <c r="AC88" s="10">
        <f t="shared" si="11"/>
        <v>0</v>
      </c>
      <c r="AD88" s="15">
        <f t="shared" si="12"/>
        <v>0</v>
      </c>
      <c r="AE88" s="15">
        <f t="shared" si="13"/>
        <v>0</v>
      </c>
      <c r="AF88" s="15">
        <f t="shared" si="14"/>
        <v>0</v>
      </c>
      <c r="AG88" s="15">
        <f t="shared" si="15"/>
        <v>0</v>
      </c>
      <c r="AH88" s="15">
        <f t="shared" si="16"/>
        <v>0</v>
      </c>
      <c r="AI88" s="15">
        <f t="shared" si="17"/>
        <v>750000</v>
      </c>
      <c r="AJ88" s="15">
        <f t="shared" si="18"/>
        <v>230425.18999999994</v>
      </c>
      <c r="AK88" s="15">
        <f t="shared" si="19"/>
        <v>227838.96999999994</v>
      </c>
      <c r="AL88" s="15">
        <f t="shared" si="20"/>
        <v>225181.26</v>
      </c>
      <c r="AM88" s="15">
        <f t="shared" si="21"/>
        <v>209436.81</v>
      </c>
      <c r="AN88" s="15">
        <f t="shared" si="22"/>
        <v>193850.19</v>
      </c>
      <c r="AO88" s="15">
        <f t="shared" si="23"/>
        <v>113984.34</v>
      </c>
      <c r="AP88" s="15">
        <f t="shared" si="24"/>
        <v>103604.61</v>
      </c>
      <c r="AQ88" s="15">
        <f t="shared" si="25"/>
        <v>93495.7</v>
      </c>
      <c r="AR88" s="11">
        <f t="shared" si="44"/>
        <v>91433.739999999991</v>
      </c>
      <c r="AS88" s="15"/>
    </row>
    <row r="89" spans="2:45" x14ac:dyDescent="0.2">
      <c r="B89" s="22">
        <v>1405120</v>
      </c>
      <c r="C89" s="50">
        <v>2014</v>
      </c>
      <c r="D89" s="44" t="str">
        <f>IF(VLOOKUP(B89,'Specificatie schades'!$B$2:$U$2382,20,FALSE)="J","closed","open")</f>
        <v>closed</v>
      </c>
      <c r="E89" s="10">
        <f t="shared" si="26"/>
        <v>0</v>
      </c>
      <c r="F89" s="10">
        <f t="shared" si="27"/>
        <v>0</v>
      </c>
      <c r="G89" s="10">
        <f t="shared" si="28"/>
        <v>0</v>
      </c>
      <c r="H89" s="10">
        <f t="shared" si="29"/>
        <v>0</v>
      </c>
      <c r="I89" s="10">
        <f t="shared" si="30"/>
        <v>0</v>
      </c>
      <c r="J89" s="10">
        <f t="shared" si="31"/>
        <v>0</v>
      </c>
      <c r="K89" s="10">
        <f t="shared" si="32"/>
        <v>0</v>
      </c>
      <c r="L89" s="10">
        <f t="shared" si="33"/>
        <v>0</v>
      </c>
      <c r="M89" s="10">
        <f t="shared" si="34"/>
        <v>0</v>
      </c>
      <c r="N89" s="10">
        <f t="shared" si="35"/>
        <v>0</v>
      </c>
      <c r="O89" s="10">
        <f t="shared" si="36"/>
        <v>14955.89</v>
      </c>
      <c r="P89" s="10">
        <f t="shared" si="37"/>
        <v>14955.89</v>
      </c>
      <c r="Q89" s="10">
        <f t="shared" si="38"/>
        <v>16137.49</v>
      </c>
      <c r="R89" s="10">
        <f t="shared" si="39"/>
        <v>18973.589999999997</v>
      </c>
      <c r="S89" s="10">
        <f t="shared" si="40"/>
        <v>25862.18</v>
      </c>
      <c r="T89" s="10">
        <f t="shared" si="41"/>
        <v>26602.699999999997</v>
      </c>
      <c r="U89" s="10">
        <f t="shared" si="42"/>
        <v>72362.36</v>
      </c>
      <c r="V89" s="11">
        <f t="shared" si="43"/>
        <v>72362.36</v>
      </c>
      <c r="X89" s="22">
        <v>1405120</v>
      </c>
      <c r="Y89" s="23">
        <v>2014</v>
      </c>
      <c r="Z89" s="23" t="str">
        <f>IF(VLOOKUP(X89,'Specificatie schades'!$B$2:$U$2382,20,FALSE)="J","closed","open")</f>
        <v>closed</v>
      </c>
      <c r="AA89" s="10">
        <f t="shared" si="9"/>
        <v>0</v>
      </c>
      <c r="AB89" s="10">
        <f t="shared" si="10"/>
        <v>0</v>
      </c>
      <c r="AC89" s="10">
        <f t="shared" si="11"/>
        <v>0</v>
      </c>
      <c r="AD89" s="15">
        <f t="shared" si="12"/>
        <v>0</v>
      </c>
      <c r="AE89" s="15">
        <f t="shared" si="13"/>
        <v>0</v>
      </c>
      <c r="AF89" s="15">
        <f t="shared" si="14"/>
        <v>0</v>
      </c>
      <c r="AG89" s="15">
        <f t="shared" si="15"/>
        <v>0</v>
      </c>
      <c r="AH89" s="15">
        <f t="shared" si="16"/>
        <v>0</v>
      </c>
      <c r="AI89" s="15">
        <f t="shared" si="17"/>
        <v>0</v>
      </c>
      <c r="AJ89" s="15">
        <f t="shared" si="18"/>
        <v>0</v>
      </c>
      <c r="AK89" s="15">
        <f t="shared" si="19"/>
        <v>93044.11</v>
      </c>
      <c r="AL89" s="15">
        <f t="shared" si="20"/>
        <v>93044.11</v>
      </c>
      <c r="AM89" s="15">
        <f t="shared" si="21"/>
        <v>91862.510000000009</v>
      </c>
      <c r="AN89" s="15">
        <f t="shared" si="22"/>
        <v>96026.41</v>
      </c>
      <c r="AO89" s="15">
        <f t="shared" si="23"/>
        <v>48287.82</v>
      </c>
      <c r="AP89" s="15">
        <f t="shared" si="24"/>
        <v>47547.3</v>
      </c>
      <c r="AQ89" s="15">
        <f t="shared" si="25"/>
        <v>0</v>
      </c>
      <c r="AR89" s="11">
        <f t="shared" si="44"/>
        <v>0</v>
      </c>
      <c r="AS89" s="15"/>
    </row>
    <row r="90" spans="2:45" x14ac:dyDescent="0.2">
      <c r="B90" s="8">
        <v>1501104</v>
      </c>
      <c r="C90" s="49">
        <v>2015</v>
      </c>
      <c r="D90" s="44" t="str">
        <f>IF(VLOOKUP(B90,'Specificatie schades'!$B$2:$U$2382,20,FALSE)="J","closed","open")</f>
        <v>closed</v>
      </c>
      <c r="E90" s="10">
        <f t="shared" si="26"/>
        <v>0</v>
      </c>
      <c r="F90" s="10">
        <f t="shared" si="27"/>
        <v>0</v>
      </c>
      <c r="G90" s="10">
        <f t="shared" si="28"/>
        <v>0</v>
      </c>
      <c r="H90" s="10">
        <f t="shared" si="29"/>
        <v>0</v>
      </c>
      <c r="I90" s="10">
        <f t="shared" si="30"/>
        <v>0</v>
      </c>
      <c r="J90" s="10">
        <f t="shared" si="31"/>
        <v>0</v>
      </c>
      <c r="K90" s="10">
        <f t="shared" si="32"/>
        <v>0</v>
      </c>
      <c r="L90" s="10">
        <f t="shared" si="33"/>
        <v>0</v>
      </c>
      <c r="M90" s="10">
        <f t="shared" si="34"/>
        <v>0</v>
      </c>
      <c r="N90" s="10">
        <f t="shared" si="35"/>
        <v>30008.400000000001</v>
      </c>
      <c r="O90" s="10">
        <f t="shared" si="36"/>
        <v>48008.4</v>
      </c>
      <c r="P90" s="10">
        <f t="shared" si="37"/>
        <v>49934.720000000001</v>
      </c>
      <c r="Q90" s="10">
        <f t="shared" si="38"/>
        <v>101337.94</v>
      </c>
      <c r="R90" s="10">
        <f t="shared" si="39"/>
        <v>101337.94</v>
      </c>
      <c r="S90" s="10">
        <f t="shared" si="40"/>
        <v>101337.94</v>
      </c>
      <c r="T90" s="10">
        <f t="shared" si="41"/>
        <v>101337.94</v>
      </c>
      <c r="U90" s="10">
        <f t="shared" si="42"/>
        <v>101337.94</v>
      </c>
      <c r="V90" s="11">
        <f t="shared" si="43"/>
        <v>101337.94</v>
      </c>
      <c r="X90" s="8">
        <v>1501104</v>
      </c>
      <c r="Y90" s="17">
        <v>2015</v>
      </c>
      <c r="Z90" s="23" t="str">
        <f>IF(VLOOKUP(X90,'Specificatie schades'!$B$2:$U$2382,20,FALSE)="J","closed","open")</f>
        <v>closed</v>
      </c>
      <c r="AA90" s="10">
        <f t="shared" si="9"/>
        <v>0</v>
      </c>
      <c r="AB90" s="10">
        <f t="shared" si="10"/>
        <v>0</v>
      </c>
      <c r="AC90" s="10">
        <f t="shared" si="11"/>
        <v>0</v>
      </c>
      <c r="AD90" s="15">
        <f t="shared" si="12"/>
        <v>0</v>
      </c>
      <c r="AE90" s="15">
        <f t="shared" si="13"/>
        <v>0</v>
      </c>
      <c r="AF90" s="15">
        <f t="shared" si="14"/>
        <v>0</v>
      </c>
      <c r="AG90" s="15">
        <f t="shared" si="15"/>
        <v>0</v>
      </c>
      <c r="AH90" s="15">
        <f t="shared" si="16"/>
        <v>0</v>
      </c>
      <c r="AI90" s="15">
        <f t="shared" si="17"/>
        <v>0</v>
      </c>
      <c r="AJ90" s="15">
        <f t="shared" si="18"/>
        <v>79991.600000000006</v>
      </c>
      <c r="AK90" s="15">
        <f t="shared" si="19"/>
        <v>61991.6</v>
      </c>
      <c r="AL90" s="15">
        <f t="shared" si="20"/>
        <v>75065.279999999999</v>
      </c>
      <c r="AM90" s="15">
        <f t="shared" si="21"/>
        <v>0</v>
      </c>
      <c r="AN90" s="15">
        <f t="shared" si="22"/>
        <v>0</v>
      </c>
      <c r="AO90" s="15">
        <f t="shared" si="23"/>
        <v>0</v>
      </c>
      <c r="AP90" s="15">
        <f t="shared" si="24"/>
        <v>0</v>
      </c>
      <c r="AQ90" s="15">
        <f t="shared" si="25"/>
        <v>0</v>
      </c>
      <c r="AR90" s="11">
        <f t="shared" si="44"/>
        <v>0</v>
      </c>
      <c r="AS90" s="15"/>
    </row>
    <row r="91" spans="2:45" x14ac:dyDescent="0.2">
      <c r="B91" s="8">
        <v>1501716</v>
      </c>
      <c r="C91" s="49">
        <v>2015</v>
      </c>
      <c r="D91" s="44" t="str">
        <f>IF(VLOOKUP(B91,'Specificatie schades'!$B$2:$U$2382,20,FALSE)="J","closed","open")</f>
        <v>closed</v>
      </c>
      <c r="E91" s="10">
        <f t="shared" si="26"/>
        <v>0</v>
      </c>
      <c r="F91" s="10">
        <f t="shared" si="27"/>
        <v>0</v>
      </c>
      <c r="G91" s="10">
        <f t="shared" si="28"/>
        <v>0</v>
      </c>
      <c r="H91" s="10">
        <f t="shared" si="29"/>
        <v>0</v>
      </c>
      <c r="I91" s="10">
        <f t="shared" si="30"/>
        <v>0</v>
      </c>
      <c r="J91" s="10">
        <f t="shared" si="31"/>
        <v>0</v>
      </c>
      <c r="K91" s="10">
        <f t="shared" si="32"/>
        <v>0</v>
      </c>
      <c r="L91" s="10">
        <f t="shared" si="33"/>
        <v>0</v>
      </c>
      <c r="M91" s="10">
        <f t="shared" si="34"/>
        <v>0</v>
      </c>
      <c r="N91" s="10">
        <f t="shared" si="35"/>
        <v>8077.3099999999995</v>
      </c>
      <c r="O91" s="10">
        <f t="shared" si="36"/>
        <v>19882.079999999998</v>
      </c>
      <c r="P91" s="10">
        <f t="shared" si="37"/>
        <v>47864.97</v>
      </c>
      <c r="Q91" s="10">
        <f t="shared" si="38"/>
        <v>51750.52</v>
      </c>
      <c r="R91" s="10">
        <f t="shared" si="39"/>
        <v>52487.72</v>
      </c>
      <c r="S91" s="10">
        <f t="shared" si="40"/>
        <v>74418.240000000005</v>
      </c>
      <c r="T91" s="10">
        <f t="shared" si="41"/>
        <v>74418.240000000005</v>
      </c>
      <c r="U91" s="10">
        <f t="shared" si="42"/>
        <v>74418.240000000005</v>
      </c>
      <c r="V91" s="11">
        <f t="shared" si="43"/>
        <v>74418.240000000005</v>
      </c>
      <c r="X91" s="8">
        <v>1501716</v>
      </c>
      <c r="Y91" s="17">
        <v>2015</v>
      </c>
      <c r="Z91" s="23" t="str">
        <f>IF(VLOOKUP(X91,'Specificatie schades'!$B$2:$U$2382,20,FALSE)="J","closed","open")</f>
        <v>closed</v>
      </c>
      <c r="AA91" s="10">
        <f t="shared" si="9"/>
        <v>0</v>
      </c>
      <c r="AB91" s="10">
        <f t="shared" si="10"/>
        <v>0</v>
      </c>
      <c r="AC91" s="10">
        <f t="shared" si="11"/>
        <v>0</v>
      </c>
      <c r="AD91" s="15">
        <f t="shared" si="12"/>
        <v>0</v>
      </c>
      <c r="AE91" s="15">
        <f t="shared" si="13"/>
        <v>0</v>
      </c>
      <c r="AF91" s="15">
        <f t="shared" si="14"/>
        <v>0</v>
      </c>
      <c r="AG91" s="15">
        <f t="shared" si="15"/>
        <v>0</v>
      </c>
      <c r="AH91" s="15">
        <f t="shared" si="16"/>
        <v>0</v>
      </c>
      <c r="AI91" s="15">
        <f t="shared" si="17"/>
        <v>0</v>
      </c>
      <c r="AJ91" s="15">
        <f t="shared" si="18"/>
        <v>129922.69</v>
      </c>
      <c r="AK91" s="15">
        <f t="shared" si="19"/>
        <v>78117.919999999998</v>
      </c>
      <c r="AL91" s="15">
        <f t="shared" si="20"/>
        <v>55135.03</v>
      </c>
      <c r="AM91" s="15">
        <f t="shared" si="21"/>
        <v>57749.48</v>
      </c>
      <c r="AN91" s="15">
        <f t="shared" si="22"/>
        <v>30705.010000000002</v>
      </c>
      <c r="AO91" s="15">
        <f t="shared" si="23"/>
        <v>8774.49</v>
      </c>
      <c r="AP91" s="15">
        <f t="shared" si="24"/>
        <v>0</v>
      </c>
      <c r="AQ91" s="15">
        <f t="shared" si="25"/>
        <v>0</v>
      </c>
      <c r="AR91" s="11">
        <f t="shared" si="44"/>
        <v>0</v>
      </c>
      <c r="AS91" s="15"/>
    </row>
    <row r="92" spans="2:45" x14ac:dyDescent="0.2">
      <c r="B92" s="8">
        <v>1503078</v>
      </c>
      <c r="C92" s="49">
        <v>2015</v>
      </c>
      <c r="D92" s="44" t="str">
        <f>IF(VLOOKUP(B92,'Specificatie schades'!$B$2:$U$2382,20,FALSE)="J","closed","open")</f>
        <v>closed</v>
      </c>
      <c r="E92" s="10">
        <f t="shared" si="26"/>
        <v>0</v>
      </c>
      <c r="F92" s="10">
        <f t="shared" si="27"/>
        <v>0</v>
      </c>
      <c r="G92" s="10">
        <f t="shared" si="28"/>
        <v>0</v>
      </c>
      <c r="H92" s="10">
        <f t="shared" si="29"/>
        <v>0</v>
      </c>
      <c r="I92" s="10">
        <f t="shared" si="30"/>
        <v>0</v>
      </c>
      <c r="J92" s="10">
        <f t="shared" si="31"/>
        <v>0</v>
      </c>
      <c r="K92" s="10">
        <f t="shared" si="32"/>
        <v>0</v>
      </c>
      <c r="L92" s="10">
        <f t="shared" si="33"/>
        <v>0</v>
      </c>
      <c r="M92" s="10">
        <f t="shared" si="34"/>
        <v>0</v>
      </c>
      <c r="N92" s="10">
        <f t="shared" si="35"/>
        <v>10000</v>
      </c>
      <c r="O92" s="10">
        <f t="shared" si="36"/>
        <v>40821.42</v>
      </c>
      <c r="P92" s="10">
        <f t="shared" si="37"/>
        <v>71115.13</v>
      </c>
      <c r="Q92" s="10">
        <f t="shared" si="38"/>
        <v>104342.92</v>
      </c>
      <c r="R92" s="10">
        <f t="shared" si="39"/>
        <v>137198.51999999999</v>
      </c>
      <c r="S92" s="10">
        <f t="shared" si="40"/>
        <v>141413.25999999998</v>
      </c>
      <c r="T92" s="10">
        <f t="shared" si="41"/>
        <v>276560.33999999997</v>
      </c>
      <c r="U92" s="10">
        <f t="shared" si="42"/>
        <v>276560.33999999997</v>
      </c>
      <c r="V92" s="11">
        <f t="shared" si="43"/>
        <v>276560.33999999997</v>
      </c>
      <c r="X92" s="8">
        <v>1503078</v>
      </c>
      <c r="Y92" s="17">
        <v>2015</v>
      </c>
      <c r="Z92" s="23" t="str">
        <f>IF(VLOOKUP(X92,'Specificatie schades'!$B$2:$U$2382,20,FALSE)="J","closed","open")</f>
        <v>closed</v>
      </c>
      <c r="AA92" s="10">
        <f t="shared" si="9"/>
        <v>0</v>
      </c>
      <c r="AB92" s="10">
        <f t="shared" si="10"/>
        <v>0</v>
      </c>
      <c r="AC92" s="10">
        <f t="shared" si="11"/>
        <v>0</v>
      </c>
      <c r="AD92" s="15">
        <f t="shared" si="12"/>
        <v>0</v>
      </c>
      <c r="AE92" s="15">
        <f t="shared" si="13"/>
        <v>0</v>
      </c>
      <c r="AF92" s="15">
        <f t="shared" si="14"/>
        <v>0</v>
      </c>
      <c r="AG92" s="15">
        <f t="shared" si="15"/>
        <v>0</v>
      </c>
      <c r="AH92" s="15">
        <f t="shared" si="16"/>
        <v>0</v>
      </c>
      <c r="AI92" s="15">
        <f t="shared" si="17"/>
        <v>0</v>
      </c>
      <c r="AJ92" s="15">
        <f t="shared" si="18"/>
        <v>21500</v>
      </c>
      <c r="AK92" s="15">
        <f t="shared" si="19"/>
        <v>240678.58000000002</v>
      </c>
      <c r="AL92" s="15">
        <f t="shared" si="20"/>
        <v>210384.87</v>
      </c>
      <c r="AM92" s="15">
        <f t="shared" si="21"/>
        <v>177157.08000000002</v>
      </c>
      <c r="AN92" s="15">
        <f t="shared" si="22"/>
        <v>144301.48000000001</v>
      </c>
      <c r="AO92" s="15">
        <f t="shared" si="23"/>
        <v>147586.74000000002</v>
      </c>
      <c r="AP92" s="15">
        <f t="shared" si="24"/>
        <v>0</v>
      </c>
      <c r="AQ92" s="15">
        <f t="shared" si="25"/>
        <v>0</v>
      </c>
      <c r="AR92" s="11">
        <f t="shared" si="44"/>
        <v>0</v>
      </c>
      <c r="AS92" s="15"/>
    </row>
    <row r="93" spans="2:45" x14ac:dyDescent="0.2">
      <c r="B93" s="8">
        <v>1504537</v>
      </c>
      <c r="C93" s="49">
        <v>2015</v>
      </c>
      <c r="D93" s="44" t="str">
        <f>IF(VLOOKUP(B93,'Specificatie schades'!$B$2:$U$2382,20,FALSE)="J","closed","open")</f>
        <v>closed</v>
      </c>
      <c r="E93" s="10">
        <f t="shared" si="26"/>
        <v>0</v>
      </c>
      <c r="F93" s="10">
        <f t="shared" si="27"/>
        <v>0</v>
      </c>
      <c r="G93" s="10">
        <f t="shared" si="28"/>
        <v>0</v>
      </c>
      <c r="H93" s="10">
        <f t="shared" si="29"/>
        <v>0</v>
      </c>
      <c r="I93" s="10">
        <f t="shared" si="30"/>
        <v>0</v>
      </c>
      <c r="J93" s="10">
        <f t="shared" si="31"/>
        <v>0</v>
      </c>
      <c r="K93" s="10">
        <f t="shared" si="32"/>
        <v>0</v>
      </c>
      <c r="L93" s="10">
        <f t="shared" si="33"/>
        <v>0</v>
      </c>
      <c r="M93" s="10">
        <f t="shared" si="34"/>
        <v>0</v>
      </c>
      <c r="N93" s="10">
        <f t="shared" si="35"/>
        <v>0</v>
      </c>
      <c r="O93" s="10">
        <f t="shared" si="36"/>
        <v>14483.189999999999</v>
      </c>
      <c r="P93" s="10">
        <f t="shared" si="37"/>
        <v>15983.189999999999</v>
      </c>
      <c r="Q93" s="10">
        <f t="shared" si="38"/>
        <v>20246.09</v>
      </c>
      <c r="R93" s="10">
        <f t="shared" si="39"/>
        <v>20246.09</v>
      </c>
      <c r="S93" s="10">
        <f t="shared" si="40"/>
        <v>38988.699999999997</v>
      </c>
      <c r="T93" s="10">
        <f t="shared" si="41"/>
        <v>38988.699999999997</v>
      </c>
      <c r="U93" s="10">
        <f t="shared" si="42"/>
        <v>38988.699999999997</v>
      </c>
      <c r="V93" s="11">
        <f t="shared" si="43"/>
        <v>38988.699999999997</v>
      </c>
      <c r="X93" s="8">
        <v>1504537</v>
      </c>
      <c r="Y93" s="17">
        <v>2015</v>
      </c>
      <c r="Z93" s="23" t="str">
        <f>IF(VLOOKUP(X93,'Specificatie schades'!$B$2:$U$2382,20,FALSE)="J","closed","open")</f>
        <v>closed</v>
      </c>
      <c r="AA93" s="10">
        <f t="shared" si="9"/>
        <v>0</v>
      </c>
      <c r="AB93" s="10">
        <f t="shared" si="10"/>
        <v>0</v>
      </c>
      <c r="AC93" s="10">
        <f t="shared" si="11"/>
        <v>0</v>
      </c>
      <c r="AD93" s="15">
        <f t="shared" si="12"/>
        <v>0</v>
      </c>
      <c r="AE93" s="15">
        <f t="shared" si="13"/>
        <v>0</v>
      </c>
      <c r="AF93" s="15">
        <f t="shared" si="14"/>
        <v>0</v>
      </c>
      <c r="AG93" s="15">
        <f t="shared" si="15"/>
        <v>0</v>
      </c>
      <c r="AH93" s="15">
        <f t="shared" si="16"/>
        <v>0</v>
      </c>
      <c r="AI93" s="15">
        <f t="shared" si="17"/>
        <v>0</v>
      </c>
      <c r="AJ93" s="15">
        <f t="shared" si="18"/>
        <v>25000</v>
      </c>
      <c r="AK93" s="15">
        <f t="shared" si="19"/>
        <v>110766.81</v>
      </c>
      <c r="AL93" s="15">
        <f t="shared" si="20"/>
        <v>109266.81</v>
      </c>
      <c r="AM93" s="15">
        <f t="shared" si="21"/>
        <v>80003.909999999989</v>
      </c>
      <c r="AN93" s="15">
        <f t="shared" si="22"/>
        <v>92003.909999999989</v>
      </c>
      <c r="AO93" s="15">
        <f t="shared" si="23"/>
        <v>0</v>
      </c>
      <c r="AP93" s="15">
        <f t="shared" si="24"/>
        <v>0</v>
      </c>
      <c r="AQ93" s="15">
        <f t="shared" si="25"/>
        <v>0</v>
      </c>
      <c r="AR93" s="11">
        <f t="shared" si="44"/>
        <v>0</v>
      </c>
      <c r="AS93" s="15"/>
    </row>
    <row r="94" spans="2:45" x14ac:dyDescent="0.2">
      <c r="B94" s="22">
        <v>1600346</v>
      </c>
      <c r="C94" s="50">
        <v>2016</v>
      </c>
      <c r="D94" s="44" t="str">
        <f>IF(VLOOKUP(B94,'Specificatie schades'!$B$2:$U$2382,20,FALSE)="J","closed","open")</f>
        <v>closed</v>
      </c>
      <c r="E94" s="10">
        <f t="shared" si="26"/>
        <v>0</v>
      </c>
      <c r="F94" s="10">
        <f t="shared" si="27"/>
        <v>0</v>
      </c>
      <c r="G94" s="10">
        <f t="shared" si="28"/>
        <v>0</v>
      </c>
      <c r="H94" s="10">
        <f t="shared" si="29"/>
        <v>0</v>
      </c>
      <c r="I94" s="10">
        <f t="shared" si="30"/>
        <v>0</v>
      </c>
      <c r="J94" s="10">
        <f t="shared" si="31"/>
        <v>0</v>
      </c>
      <c r="K94" s="10">
        <f t="shared" si="32"/>
        <v>0</v>
      </c>
      <c r="L94" s="10">
        <f t="shared" si="33"/>
        <v>0</v>
      </c>
      <c r="M94" s="10">
        <f t="shared" si="34"/>
        <v>0</v>
      </c>
      <c r="N94" s="10">
        <f t="shared" si="35"/>
        <v>0</v>
      </c>
      <c r="O94" s="10">
        <f t="shared" si="36"/>
        <v>8766.41</v>
      </c>
      <c r="P94" s="10">
        <f t="shared" si="37"/>
        <v>13123.08</v>
      </c>
      <c r="Q94" s="10">
        <f t="shared" si="38"/>
        <v>109780.64</v>
      </c>
      <c r="R94" s="10">
        <f t="shared" si="39"/>
        <v>109780.64</v>
      </c>
      <c r="S94" s="10">
        <f t="shared" si="40"/>
        <v>109780.64</v>
      </c>
      <c r="T94" s="10">
        <f t="shared" si="41"/>
        <v>109780.64</v>
      </c>
      <c r="U94" s="10">
        <f t="shared" si="42"/>
        <v>109780.64</v>
      </c>
      <c r="V94" s="11">
        <f t="shared" si="43"/>
        <v>109780.64</v>
      </c>
      <c r="X94" s="22">
        <v>1600346</v>
      </c>
      <c r="Y94" s="23">
        <v>2016</v>
      </c>
      <c r="Z94" s="23" t="str">
        <f>IF(VLOOKUP(X94,'Specificatie schades'!$B$2:$U$2382,20,FALSE)="J","closed","open")</f>
        <v>closed</v>
      </c>
      <c r="AA94" s="10">
        <f t="shared" si="9"/>
        <v>0</v>
      </c>
      <c r="AB94" s="10">
        <f t="shared" si="10"/>
        <v>0</v>
      </c>
      <c r="AC94" s="10">
        <f t="shared" si="11"/>
        <v>0</v>
      </c>
      <c r="AD94" s="15">
        <f t="shared" si="12"/>
        <v>0</v>
      </c>
      <c r="AE94" s="15">
        <f t="shared" si="13"/>
        <v>0</v>
      </c>
      <c r="AF94" s="15">
        <f t="shared" si="14"/>
        <v>0</v>
      </c>
      <c r="AG94" s="15">
        <f t="shared" si="15"/>
        <v>0</v>
      </c>
      <c r="AH94" s="15">
        <f t="shared" si="16"/>
        <v>0</v>
      </c>
      <c r="AI94" s="15">
        <f t="shared" si="17"/>
        <v>0</v>
      </c>
      <c r="AJ94" s="15">
        <f t="shared" si="18"/>
        <v>0</v>
      </c>
      <c r="AK94" s="15">
        <f t="shared" si="19"/>
        <v>541233.59</v>
      </c>
      <c r="AL94" s="15">
        <f t="shared" si="20"/>
        <v>536876.92000000004</v>
      </c>
      <c r="AM94" s="15">
        <f t="shared" si="21"/>
        <v>0</v>
      </c>
      <c r="AN94" s="15">
        <f t="shared" si="22"/>
        <v>0</v>
      </c>
      <c r="AO94" s="15">
        <f t="shared" si="23"/>
        <v>0</v>
      </c>
      <c r="AP94" s="15">
        <f t="shared" si="24"/>
        <v>0</v>
      </c>
      <c r="AQ94" s="15">
        <f t="shared" si="25"/>
        <v>0</v>
      </c>
      <c r="AR94" s="11">
        <f t="shared" si="44"/>
        <v>0</v>
      </c>
      <c r="AS94" s="15"/>
    </row>
    <row r="95" spans="2:45" x14ac:dyDescent="0.2">
      <c r="B95" s="8">
        <v>1600442</v>
      </c>
      <c r="C95" s="49">
        <v>2016</v>
      </c>
      <c r="D95" s="44" t="str">
        <f>IF(VLOOKUP(B95,'Specificatie schades'!$B$2:$U$2382,20,FALSE)="J","closed","open")</f>
        <v>closed</v>
      </c>
      <c r="E95" s="10">
        <f t="shared" si="26"/>
        <v>0</v>
      </c>
      <c r="F95" s="10">
        <f t="shared" si="27"/>
        <v>0</v>
      </c>
      <c r="G95" s="10">
        <f t="shared" si="28"/>
        <v>0</v>
      </c>
      <c r="H95" s="10">
        <f t="shared" si="29"/>
        <v>0</v>
      </c>
      <c r="I95" s="10">
        <f t="shared" si="30"/>
        <v>0</v>
      </c>
      <c r="J95" s="10">
        <f t="shared" si="31"/>
        <v>0</v>
      </c>
      <c r="K95" s="10">
        <f t="shared" si="32"/>
        <v>0</v>
      </c>
      <c r="L95" s="10">
        <f t="shared" si="33"/>
        <v>0</v>
      </c>
      <c r="M95" s="10">
        <f t="shared" si="34"/>
        <v>0</v>
      </c>
      <c r="N95" s="10">
        <f t="shared" si="35"/>
        <v>0</v>
      </c>
      <c r="O95" s="10">
        <f t="shared" si="36"/>
        <v>39364.81</v>
      </c>
      <c r="P95" s="10">
        <f t="shared" si="37"/>
        <v>45088.189999999995</v>
      </c>
      <c r="Q95" s="10">
        <f t="shared" si="38"/>
        <v>47588.189999999995</v>
      </c>
      <c r="R95" s="10">
        <f t="shared" si="39"/>
        <v>49399.329999999994</v>
      </c>
      <c r="S95" s="10">
        <f t="shared" si="40"/>
        <v>49399.329999999994</v>
      </c>
      <c r="T95" s="10">
        <f t="shared" si="41"/>
        <v>49825.54</v>
      </c>
      <c r="U95" s="10">
        <f t="shared" si="42"/>
        <v>108116.98</v>
      </c>
      <c r="V95" s="11">
        <f t="shared" si="43"/>
        <v>108116.98</v>
      </c>
      <c r="X95" s="8">
        <v>1600442</v>
      </c>
      <c r="Y95" s="17">
        <v>2016</v>
      </c>
      <c r="Z95" s="23" t="str">
        <f>IF(VLOOKUP(X95,'Specificatie schades'!$B$2:$U$2382,20,FALSE)="J","closed","open")</f>
        <v>closed</v>
      </c>
      <c r="AA95" s="10">
        <f t="shared" si="9"/>
        <v>0</v>
      </c>
      <c r="AB95" s="10">
        <f t="shared" si="10"/>
        <v>0</v>
      </c>
      <c r="AC95" s="10">
        <f t="shared" si="11"/>
        <v>0</v>
      </c>
      <c r="AD95" s="15">
        <f t="shared" si="12"/>
        <v>0</v>
      </c>
      <c r="AE95" s="15">
        <f t="shared" si="13"/>
        <v>0</v>
      </c>
      <c r="AF95" s="15">
        <f t="shared" si="14"/>
        <v>0</v>
      </c>
      <c r="AG95" s="15">
        <f t="shared" si="15"/>
        <v>0</v>
      </c>
      <c r="AH95" s="15">
        <f t="shared" si="16"/>
        <v>0</v>
      </c>
      <c r="AI95" s="15">
        <f t="shared" si="17"/>
        <v>0</v>
      </c>
      <c r="AJ95" s="15">
        <f t="shared" si="18"/>
        <v>0</v>
      </c>
      <c r="AK95" s="15">
        <f t="shared" si="19"/>
        <v>185635.19</v>
      </c>
      <c r="AL95" s="15">
        <f t="shared" si="20"/>
        <v>179911.81</v>
      </c>
      <c r="AM95" s="15">
        <f t="shared" si="21"/>
        <v>177411.81</v>
      </c>
      <c r="AN95" s="15">
        <f t="shared" si="22"/>
        <v>175600.67</v>
      </c>
      <c r="AO95" s="15">
        <f t="shared" si="23"/>
        <v>63600.67</v>
      </c>
      <c r="AP95" s="15">
        <f t="shared" si="24"/>
        <v>63174.459999999992</v>
      </c>
      <c r="AQ95" s="15">
        <f t="shared" si="25"/>
        <v>0</v>
      </c>
      <c r="AR95" s="11">
        <f t="shared" si="44"/>
        <v>0</v>
      </c>
      <c r="AS95" s="15"/>
    </row>
    <row r="96" spans="2:45" x14ac:dyDescent="0.2">
      <c r="B96" s="8">
        <v>1602868</v>
      </c>
      <c r="C96" s="49">
        <v>2016</v>
      </c>
      <c r="D96" s="44" t="str">
        <f>IF(VLOOKUP(B96,'Specificatie schades'!$B$2:$U$2382,20,FALSE)="J","closed","open")</f>
        <v>closed</v>
      </c>
      <c r="E96" s="10">
        <f t="shared" si="26"/>
        <v>0</v>
      </c>
      <c r="F96" s="10">
        <f t="shared" si="27"/>
        <v>0</v>
      </c>
      <c r="G96" s="10">
        <f t="shared" si="28"/>
        <v>0</v>
      </c>
      <c r="H96" s="10">
        <f t="shared" si="29"/>
        <v>0</v>
      </c>
      <c r="I96" s="10">
        <f t="shared" si="30"/>
        <v>0</v>
      </c>
      <c r="J96" s="10">
        <f t="shared" si="31"/>
        <v>0</v>
      </c>
      <c r="K96" s="10">
        <f t="shared" si="32"/>
        <v>0</v>
      </c>
      <c r="L96" s="10">
        <f t="shared" si="33"/>
        <v>0</v>
      </c>
      <c r="M96" s="10">
        <f t="shared" si="34"/>
        <v>0</v>
      </c>
      <c r="N96" s="10">
        <f t="shared" si="35"/>
        <v>0</v>
      </c>
      <c r="O96" s="10">
        <f t="shared" si="36"/>
        <v>9205.16</v>
      </c>
      <c r="P96" s="10">
        <f t="shared" si="37"/>
        <v>14670.470000000001</v>
      </c>
      <c r="Q96" s="10">
        <f t="shared" si="38"/>
        <v>41287.07</v>
      </c>
      <c r="R96" s="10">
        <f t="shared" si="39"/>
        <v>147416.57999999999</v>
      </c>
      <c r="S96" s="10">
        <f t="shared" si="40"/>
        <v>161600.84</v>
      </c>
      <c r="T96" s="10">
        <f t="shared" si="41"/>
        <v>161600.84</v>
      </c>
      <c r="U96" s="10">
        <f t="shared" si="42"/>
        <v>161600.84</v>
      </c>
      <c r="V96" s="11">
        <f t="shared" si="43"/>
        <v>161600.84</v>
      </c>
      <c r="X96" s="8">
        <v>1602868</v>
      </c>
      <c r="Y96" s="17">
        <v>2016</v>
      </c>
      <c r="Z96" s="23" t="str">
        <f>IF(VLOOKUP(X96,'Specificatie schades'!$B$2:$U$2382,20,FALSE)="J","closed","open")</f>
        <v>closed</v>
      </c>
      <c r="AA96" s="10">
        <f t="shared" si="9"/>
        <v>0</v>
      </c>
      <c r="AB96" s="10">
        <f t="shared" si="10"/>
        <v>0</v>
      </c>
      <c r="AC96" s="10">
        <f t="shared" si="11"/>
        <v>0</v>
      </c>
      <c r="AD96" s="15">
        <f t="shared" si="12"/>
        <v>0</v>
      </c>
      <c r="AE96" s="15">
        <f t="shared" si="13"/>
        <v>0</v>
      </c>
      <c r="AF96" s="15">
        <f t="shared" si="14"/>
        <v>0</v>
      </c>
      <c r="AG96" s="15">
        <f t="shared" si="15"/>
        <v>0</v>
      </c>
      <c r="AH96" s="15">
        <f t="shared" si="16"/>
        <v>0</v>
      </c>
      <c r="AI96" s="15">
        <f t="shared" si="17"/>
        <v>0</v>
      </c>
      <c r="AJ96" s="15">
        <f t="shared" si="18"/>
        <v>0</v>
      </c>
      <c r="AK96" s="15">
        <f t="shared" si="19"/>
        <v>163294.84</v>
      </c>
      <c r="AL96" s="15">
        <f t="shared" si="20"/>
        <v>157829.53</v>
      </c>
      <c r="AM96" s="15">
        <f t="shared" si="21"/>
        <v>213712.93</v>
      </c>
      <c r="AN96" s="15">
        <f t="shared" si="22"/>
        <v>92583.42</v>
      </c>
      <c r="AO96" s="15">
        <f t="shared" si="23"/>
        <v>73732.25</v>
      </c>
      <c r="AP96" s="15">
        <f t="shared" si="24"/>
        <v>73732.25</v>
      </c>
      <c r="AQ96" s="15">
        <f t="shared" si="25"/>
        <v>0</v>
      </c>
      <c r="AR96" s="11">
        <f t="shared" si="44"/>
        <v>0</v>
      </c>
      <c r="AS96" s="15"/>
    </row>
    <row r="97" spans="2:45" x14ac:dyDescent="0.2">
      <c r="B97" s="22">
        <v>1603444</v>
      </c>
      <c r="C97" s="49">
        <v>2016</v>
      </c>
      <c r="D97" s="44" t="str">
        <f>IF(VLOOKUP(B97,'Specificatie schades'!$B$2:$U$2382,20,FALSE)="J","closed","open")</f>
        <v>closed</v>
      </c>
      <c r="E97" s="10">
        <f t="shared" si="26"/>
        <v>0</v>
      </c>
      <c r="F97" s="10">
        <f t="shared" si="27"/>
        <v>0</v>
      </c>
      <c r="G97" s="10">
        <f t="shared" si="28"/>
        <v>0</v>
      </c>
      <c r="H97" s="10">
        <f t="shared" si="29"/>
        <v>0</v>
      </c>
      <c r="I97" s="10">
        <f t="shared" si="30"/>
        <v>0</v>
      </c>
      <c r="J97" s="10">
        <f t="shared" si="31"/>
        <v>0</v>
      </c>
      <c r="K97" s="10">
        <f t="shared" si="32"/>
        <v>0</v>
      </c>
      <c r="L97" s="10">
        <f t="shared" si="33"/>
        <v>0</v>
      </c>
      <c r="M97" s="10">
        <f t="shared" si="34"/>
        <v>0</v>
      </c>
      <c r="N97" s="10">
        <f t="shared" si="35"/>
        <v>0</v>
      </c>
      <c r="O97" s="10">
        <f t="shared" si="36"/>
        <v>0</v>
      </c>
      <c r="P97" s="10">
        <f t="shared" si="37"/>
        <v>0</v>
      </c>
      <c r="Q97" s="10">
        <f t="shared" si="38"/>
        <v>5138.57</v>
      </c>
      <c r="R97" s="10">
        <f t="shared" si="39"/>
        <v>13086.08</v>
      </c>
      <c r="S97" s="10">
        <f t="shared" si="40"/>
        <v>35912.870000000003</v>
      </c>
      <c r="T97" s="10">
        <f t="shared" si="41"/>
        <v>37537.300000000003</v>
      </c>
      <c r="U97" s="10">
        <f t="shared" si="42"/>
        <v>164964.85</v>
      </c>
      <c r="V97" s="11">
        <f t="shared" si="43"/>
        <v>164964.85</v>
      </c>
      <c r="X97" s="22">
        <v>1603444</v>
      </c>
      <c r="Y97" s="17">
        <v>2016</v>
      </c>
      <c r="Z97" s="23" t="str">
        <f>IF(VLOOKUP(X97,'Specificatie schades'!$B$2:$U$2382,20,FALSE)="J","closed","open")</f>
        <v>closed</v>
      </c>
      <c r="AA97" s="10">
        <f t="shared" si="9"/>
        <v>0</v>
      </c>
      <c r="AB97" s="10">
        <f t="shared" si="10"/>
        <v>0</v>
      </c>
      <c r="AC97" s="10">
        <f t="shared" si="11"/>
        <v>0</v>
      </c>
      <c r="AD97" s="15">
        <f t="shared" si="12"/>
        <v>0</v>
      </c>
      <c r="AE97" s="15">
        <f t="shared" si="13"/>
        <v>0</v>
      </c>
      <c r="AF97" s="15">
        <f t="shared" si="14"/>
        <v>0</v>
      </c>
      <c r="AG97" s="15">
        <f t="shared" si="15"/>
        <v>0</v>
      </c>
      <c r="AH97" s="15">
        <f t="shared" si="16"/>
        <v>0</v>
      </c>
      <c r="AI97" s="15">
        <f t="shared" si="17"/>
        <v>0</v>
      </c>
      <c r="AJ97" s="15">
        <f t="shared" si="18"/>
        <v>0</v>
      </c>
      <c r="AK97" s="15">
        <f t="shared" si="19"/>
        <v>5000</v>
      </c>
      <c r="AL97" s="15">
        <f t="shared" si="20"/>
        <v>5000</v>
      </c>
      <c r="AM97" s="15">
        <f t="shared" si="21"/>
        <v>4861.43</v>
      </c>
      <c r="AN97" s="15">
        <f t="shared" si="22"/>
        <v>11913.92</v>
      </c>
      <c r="AO97" s="15">
        <f t="shared" si="23"/>
        <v>24087.13</v>
      </c>
      <c r="AP97" s="15">
        <f t="shared" si="24"/>
        <v>22462.7</v>
      </c>
      <c r="AQ97" s="15">
        <f t="shared" si="25"/>
        <v>10035.15</v>
      </c>
      <c r="AR97" s="11">
        <f t="shared" si="44"/>
        <v>0</v>
      </c>
      <c r="AS97" s="15"/>
    </row>
    <row r="98" spans="2:45" x14ac:dyDescent="0.2">
      <c r="B98" s="22">
        <v>1604456</v>
      </c>
      <c r="C98" s="49">
        <v>2016</v>
      </c>
      <c r="D98" s="44" t="str">
        <f>IF(VLOOKUP(B98,'Specificatie schades'!$B$2:$U$2382,20,FALSE)="J","closed","open")</f>
        <v>closed</v>
      </c>
      <c r="E98" s="10">
        <f t="shared" si="26"/>
        <v>0</v>
      </c>
      <c r="F98" s="10">
        <f t="shared" si="27"/>
        <v>0</v>
      </c>
      <c r="G98" s="10">
        <f t="shared" si="28"/>
        <v>0</v>
      </c>
      <c r="H98" s="10">
        <f t="shared" si="29"/>
        <v>0</v>
      </c>
      <c r="I98" s="10">
        <f t="shared" si="30"/>
        <v>0</v>
      </c>
      <c r="J98" s="10">
        <f t="shared" si="31"/>
        <v>0</v>
      </c>
      <c r="K98" s="10">
        <f t="shared" si="32"/>
        <v>0</v>
      </c>
      <c r="L98" s="10">
        <f t="shared" si="33"/>
        <v>0</v>
      </c>
      <c r="M98" s="10">
        <f t="shared" si="34"/>
        <v>0</v>
      </c>
      <c r="N98" s="10">
        <f t="shared" si="35"/>
        <v>0</v>
      </c>
      <c r="O98" s="10">
        <f t="shared" si="36"/>
        <v>0</v>
      </c>
      <c r="P98" s="10">
        <f t="shared" si="37"/>
        <v>17849.53</v>
      </c>
      <c r="Q98" s="10">
        <f t="shared" si="38"/>
        <v>26215.26</v>
      </c>
      <c r="R98" s="10">
        <f t="shared" si="39"/>
        <v>34539.89</v>
      </c>
      <c r="S98" s="10">
        <f t="shared" si="40"/>
        <v>39785.699999999997</v>
      </c>
      <c r="T98" s="10">
        <f t="shared" si="41"/>
        <v>110098.81999999999</v>
      </c>
      <c r="U98" s="10">
        <f t="shared" si="42"/>
        <v>110098.81999999999</v>
      </c>
      <c r="V98" s="11">
        <f t="shared" si="43"/>
        <v>110098.81999999999</v>
      </c>
      <c r="X98" s="22">
        <v>1604456</v>
      </c>
      <c r="Y98" s="17">
        <v>2016</v>
      </c>
      <c r="Z98" s="23" t="str">
        <f>IF(VLOOKUP(X98,'Specificatie schades'!$B$2:$U$2382,20,FALSE)="J","closed","open")</f>
        <v>closed</v>
      </c>
      <c r="AA98" s="10">
        <f t="shared" si="9"/>
        <v>0</v>
      </c>
      <c r="AB98" s="10">
        <f t="shared" si="10"/>
        <v>0</v>
      </c>
      <c r="AC98" s="10">
        <f t="shared" si="11"/>
        <v>0</v>
      </c>
      <c r="AD98" s="15">
        <f t="shared" si="12"/>
        <v>0</v>
      </c>
      <c r="AE98" s="15">
        <f t="shared" si="13"/>
        <v>0</v>
      </c>
      <c r="AF98" s="15">
        <f t="shared" si="14"/>
        <v>0</v>
      </c>
      <c r="AG98" s="15">
        <f t="shared" si="15"/>
        <v>0</v>
      </c>
      <c r="AH98" s="15">
        <f t="shared" si="16"/>
        <v>0</v>
      </c>
      <c r="AI98" s="15">
        <f t="shared" si="17"/>
        <v>0</v>
      </c>
      <c r="AJ98" s="15">
        <f t="shared" si="18"/>
        <v>0</v>
      </c>
      <c r="AK98" s="15">
        <f t="shared" si="19"/>
        <v>0</v>
      </c>
      <c r="AL98" s="15">
        <f t="shared" si="20"/>
        <v>42150.47</v>
      </c>
      <c r="AM98" s="15">
        <f t="shared" si="21"/>
        <v>33784.74</v>
      </c>
      <c r="AN98" s="15">
        <f t="shared" si="22"/>
        <v>42960.11</v>
      </c>
      <c r="AO98" s="15">
        <f t="shared" si="23"/>
        <v>45214.3</v>
      </c>
      <c r="AP98" s="15">
        <f t="shared" si="24"/>
        <v>0</v>
      </c>
      <c r="AQ98" s="15">
        <f t="shared" si="25"/>
        <v>0</v>
      </c>
      <c r="AR98" s="11">
        <f t="shared" si="44"/>
        <v>0</v>
      </c>
      <c r="AS98" s="15"/>
    </row>
    <row r="99" spans="2:45" x14ac:dyDescent="0.2">
      <c r="B99" s="22">
        <v>1700619</v>
      </c>
      <c r="C99" s="49">
        <v>2017</v>
      </c>
      <c r="D99" s="44" t="str">
        <f>IF(VLOOKUP(B99,'Specificatie schades'!$B$2:$U$2382,20,FALSE)="J","closed","open")</f>
        <v>closed</v>
      </c>
      <c r="E99" s="10">
        <f t="shared" si="26"/>
        <v>0</v>
      </c>
      <c r="F99" s="10">
        <f t="shared" si="27"/>
        <v>0</v>
      </c>
      <c r="G99" s="10">
        <f t="shared" si="28"/>
        <v>0</v>
      </c>
      <c r="H99" s="10">
        <f t="shared" si="29"/>
        <v>0</v>
      </c>
      <c r="I99" s="10">
        <f t="shared" si="30"/>
        <v>0</v>
      </c>
      <c r="J99" s="10">
        <f t="shared" si="31"/>
        <v>0</v>
      </c>
      <c r="K99" s="10">
        <f t="shared" si="32"/>
        <v>0</v>
      </c>
      <c r="L99" s="10">
        <f t="shared" si="33"/>
        <v>0</v>
      </c>
      <c r="M99" s="10">
        <f t="shared" si="34"/>
        <v>0</v>
      </c>
      <c r="N99" s="10">
        <f t="shared" si="35"/>
        <v>0</v>
      </c>
      <c r="O99" s="10">
        <f t="shared" si="36"/>
        <v>0</v>
      </c>
      <c r="P99" s="10">
        <f t="shared" si="37"/>
        <v>9194.7099999999991</v>
      </c>
      <c r="Q99" s="10">
        <f t="shared" si="38"/>
        <v>25476.079999999998</v>
      </c>
      <c r="R99" s="10">
        <f t="shared" si="39"/>
        <v>34657.620000000003</v>
      </c>
      <c r="S99" s="10">
        <f t="shared" si="40"/>
        <v>50188.979999999996</v>
      </c>
      <c r="T99" s="10">
        <f t="shared" si="41"/>
        <v>60267.820000000007</v>
      </c>
      <c r="U99" s="10">
        <f t="shared" si="42"/>
        <v>62823.8</v>
      </c>
      <c r="V99" s="11">
        <f t="shared" si="43"/>
        <v>129940.17</v>
      </c>
      <c r="X99" s="22">
        <v>1700619</v>
      </c>
      <c r="Y99" s="17">
        <v>2017</v>
      </c>
      <c r="Z99" s="23" t="str">
        <f>IF(VLOOKUP(X99,'Specificatie schades'!$B$2:$U$2382,20,FALSE)="J","closed","open")</f>
        <v>closed</v>
      </c>
      <c r="AA99" s="10">
        <f t="shared" si="9"/>
        <v>0</v>
      </c>
      <c r="AB99" s="10">
        <f t="shared" si="10"/>
        <v>0</v>
      </c>
      <c r="AC99" s="10">
        <f t="shared" si="11"/>
        <v>0</v>
      </c>
      <c r="AD99" s="15">
        <f t="shared" si="12"/>
        <v>0</v>
      </c>
      <c r="AE99" s="15">
        <f t="shared" si="13"/>
        <v>0</v>
      </c>
      <c r="AF99" s="15">
        <f t="shared" si="14"/>
        <v>0</v>
      </c>
      <c r="AG99" s="15">
        <f t="shared" si="15"/>
        <v>0</v>
      </c>
      <c r="AH99" s="15">
        <f t="shared" si="16"/>
        <v>0</v>
      </c>
      <c r="AI99" s="15">
        <f t="shared" si="17"/>
        <v>0</v>
      </c>
      <c r="AJ99" s="15">
        <f t="shared" si="18"/>
        <v>0</v>
      </c>
      <c r="AK99" s="15">
        <f t="shared" si="19"/>
        <v>0</v>
      </c>
      <c r="AL99" s="15">
        <f t="shared" si="20"/>
        <v>45805.29</v>
      </c>
      <c r="AM99" s="15">
        <f t="shared" si="21"/>
        <v>29523.920000000002</v>
      </c>
      <c r="AN99" s="15">
        <f t="shared" si="22"/>
        <v>95342.37999999999</v>
      </c>
      <c r="AO99" s="15">
        <f t="shared" si="23"/>
        <v>79811.01999999999</v>
      </c>
      <c r="AP99" s="15">
        <f t="shared" si="24"/>
        <v>69732.180000000008</v>
      </c>
      <c r="AQ99" s="15">
        <f t="shared" si="25"/>
        <v>67176.200000000012</v>
      </c>
      <c r="AR99" s="11">
        <f t="shared" si="44"/>
        <v>0</v>
      </c>
      <c r="AS99" s="15"/>
    </row>
    <row r="100" spans="2:45" x14ac:dyDescent="0.2">
      <c r="B100" s="22">
        <v>1701828</v>
      </c>
      <c r="C100" s="49">
        <v>2017</v>
      </c>
      <c r="D100" s="44" t="str">
        <f>IF(VLOOKUP(B100,'Specificatie schades'!$B$2:$U$2382,20,FALSE)="J","closed","open")</f>
        <v>closed</v>
      </c>
      <c r="E100" s="10">
        <f t="shared" si="26"/>
        <v>0</v>
      </c>
      <c r="F100" s="10">
        <f t="shared" si="27"/>
        <v>0</v>
      </c>
      <c r="G100" s="10">
        <f t="shared" si="28"/>
        <v>0</v>
      </c>
      <c r="H100" s="10">
        <f t="shared" si="29"/>
        <v>0</v>
      </c>
      <c r="I100" s="10">
        <f t="shared" si="30"/>
        <v>0</v>
      </c>
      <c r="J100" s="10">
        <f t="shared" si="31"/>
        <v>0</v>
      </c>
      <c r="K100" s="10">
        <f t="shared" si="32"/>
        <v>0</v>
      </c>
      <c r="L100" s="10">
        <f t="shared" si="33"/>
        <v>0</v>
      </c>
      <c r="M100" s="10">
        <f t="shared" si="34"/>
        <v>0</v>
      </c>
      <c r="N100" s="10">
        <f t="shared" si="35"/>
        <v>0</v>
      </c>
      <c r="O100" s="10">
        <f t="shared" si="36"/>
        <v>0</v>
      </c>
      <c r="P100" s="10">
        <f t="shared" si="37"/>
        <v>0</v>
      </c>
      <c r="Q100" s="10">
        <f t="shared" si="38"/>
        <v>3250</v>
      </c>
      <c r="R100" s="10">
        <f t="shared" si="39"/>
        <v>3250</v>
      </c>
      <c r="S100" s="10">
        <f t="shared" si="40"/>
        <v>103947.69</v>
      </c>
      <c r="T100" s="10">
        <f t="shared" si="41"/>
        <v>103947.69</v>
      </c>
      <c r="U100" s="10">
        <f t="shared" si="42"/>
        <v>103947.69</v>
      </c>
      <c r="V100" s="11">
        <f t="shared" si="43"/>
        <v>103947.69</v>
      </c>
      <c r="X100" s="22">
        <v>1701828</v>
      </c>
      <c r="Y100" s="17">
        <v>2017</v>
      </c>
      <c r="Z100" s="23" t="str">
        <f>IF(VLOOKUP(X100,'Specificatie schades'!$B$2:$U$2382,20,FALSE)="J","closed","open")</f>
        <v>closed</v>
      </c>
      <c r="AA100" s="10">
        <f t="shared" ref="AA100:AA118" si="45">F35</f>
        <v>0</v>
      </c>
      <c r="AB100" s="10">
        <f t="shared" ref="AB100:AB118" si="46">I35</f>
        <v>0</v>
      </c>
      <c r="AC100" s="10">
        <f t="shared" ref="AC100:AC118" si="47">L35</f>
        <v>0</v>
      </c>
      <c r="AD100" s="15">
        <f t="shared" ref="AD100:AD118" si="48">O35</f>
        <v>0</v>
      </c>
      <c r="AE100" s="15">
        <f t="shared" ref="AE100:AE118" si="49">R35</f>
        <v>0</v>
      </c>
      <c r="AF100" s="15">
        <f t="shared" ref="AF100:AF118" si="50">U35</f>
        <v>0</v>
      </c>
      <c r="AG100" s="15">
        <f t="shared" ref="AG100:AG118" si="51">X35</f>
        <v>0</v>
      </c>
      <c r="AH100" s="15">
        <f t="shared" ref="AH100:AH118" si="52">AA35</f>
        <v>0</v>
      </c>
      <c r="AI100" s="15">
        <f t="shared" ref="AI100:AI118" si="53">AD35</f>
        <v>0</v>
      </c>
      <c r="AJ100" s="15">
        <f t="shared" ref="AJ100:AJ118" si="54">AG35</f>
        <v>0</v>
      </c>
      <c r="AK100" s="15">
        <f t="shared" ref="AK100:AK119" si="55">AJ35</f>
        <v>0</v>
      </c>
      <c r="AL100" s="15">
        <f t="shared" ref="AL100:AL119" si="56">AM35</f>
        <v>4000</v>
      </c>
      <c r="AM100" s="15">
        <f t="shared" ref="AM100:AM118" si="57">AP35</f>
        <v>146750</v>
      </c>
      <c r="AN100" s="15">
        <f t="shared" ref="AN100:AN118" si="58">AS35</f>
        <v>110000</v>
      </c>
      <c r="AO100" s="15">
        <f t="shared" ref="AO100:AO118" si="59">AV35</f>
        <v>0</v>
      </c>
      <c r="AP100" s="15">
        <f t="shared" ref="AP100:AP118" si="60">AY35</f>
        <v>0</v>
      </c>
      <c r="AQ100" s="15">
        <f t="shared" ref="AQ100:AQ118" si="61">BB35</f>
        <v>0</v>
      </c>
      <c r="AR100" s="11">
        <f t="shared" si="44"/>
        <v>0</v>
      </c>
      <c r="AS100" s="15"/>
    </row>
    <row r="101" spans="2:45" x14ac:dyDescent="0.2">
      <c r="B101" s="22">
        <v>1704721</v>
      </c>
      <c r="C101" s="49">
        <v>2017</v>
      </c>
      <c r="D101" s="44" t="str">
        <f>IF(VLOOKUP(B101,'Specificatie schades'!$B$2:$U$2382,20,FALSE)="J","closed","open")</f>
        <v>open</v>
      </c>
      <c r="E101" s="10">
        <f t="shared" si="26"/>
        <v>0</v>
      </c>
      <c r="F101" s="10">
        <f t="shared" si="27"/>
        <v>0</v>
      </c>
      <c r="G101" s="10">
        <f t="shared" si="28"/>
        <v>0</v>
      </c>
      <c r="H101" s="10">
        <f t="shared" si="29"/>
        <v>0</v>
      </c>
      <c r="I101" s="10">
        <f t="shared" si="30"/>
        <v>0</v>
      </c>
      <c r="J101" s="10">
        <f t="shared" si="31"/>
        <v>0</v>
      </c>
      <c r="K101" s="10">
        <f t="shared" si="32"/>
        <v>0</v>
      </c>
      <c r="L101" s="10">
        <f t="shared" si="33"/>
        <v>0</v>
      </c>
      <c r="M101" s="10">
        <f t="shared" si="34"/>
        <v>0</v>
      </c>
      <c r="N101" s="10">
        <f t="shared" si="35"/>
        <v>0</v>
      </c>
      <c r="O101" s="10">
        <f t="shared" si="36"/>
        <v>0</v>
      </c>
      <c r="P101" s="10">
        <f t="shared" si="37"/>
        <v>0</v>
      </c>
      <c r="Q101" s="10">
        <f t="shared" si="38"/>
        <v>6761.49</v>
      </c>
      <c r="R101" s="10">
        <f t="shared" si="39"/>
        <v>26843.34</v>
      </c>
      <c r="S101" s="10">
        <f t="shared" si="40"/>
        <v>29568.33</v>
      </c>
      <c r="T101" s="10">
        <f t="shared" si="41"/>
        <v>1233.83</v>
      </c>
      <c r="U101" s="10">
        <f t="shared" si="42"/>
        <v>6753.42</v>
      </c>
      <c r="V101" s="11">
        <f t="shared" si="43"/>
        <v>10987.630000000001</v>
      </c>
      <c r="X101" s="22">
        <v>1704721</v>
      </c>
      <c r="Y101" s="17">
        <v>2017</v>
      </c>
      <c r="Z101" s="23" t="str">
        <f>IF(VLOOKUP(X101,'Specificatie schades'!$B$2:$U$2382,20,FALSE)="J","closed","open")</f>
        <v>open</v>
      </c>
      <c r="AA101" s="10">
        <f t="shared" si="45"/>
        <v>0</v>
      </c>
      <c r="AB101" s="10">
        <f t="shared" si="46"/>
        <v>0</v>
      </c>
      <c r="AC101" s="10">
        <f t="shared" si="47"/>
        <v>0</v>
      </c>
      <c r="AD101" s="15">
        <f t="shared" si="48"/>
        <v>0</v>
      </c>
      <c r="AE101" s="15">
        <f t="shared" si="49"/>
        <v>0</v>
      </c>
      <c r="AF101" s="15">
        <f t="shared" si="50"/>
        <v>0</v>
      </c>
      <c r="AG101" s="15">
        <f t="shared" si="51"/>
        <v>0</v>
      </c>
      <c r="AH101" s="15">
        <f t="shared" si="52"/>
        <v>0</v>
      </c>
      <c r="AI101" s="15">
        <f t="shared" si="53"/>
        <v>0</v>
      </c>
      <c r="AJ101" s="15">
        <f t="shared" si="54"/>
        <v>0</v>
      </c>
      <c r="AK101" s="15">
        <f t="shared" si="55"/>
        <v>0</v>
      </c>
      <c r="AL101" s="15">
        <f t="shared" si="56"/>
        <v>0</v>
      </c>
      <c r="AM101" s="15">
        <f t="shared" si="57"/>
        <v>103238.51000000001</v>
      </c>
      <c r="AN101" s="15">
        <f t="shared" si="58"/>
        <v>84425.209999999992</v>
      </c>
      <c r="AO101" s="15">
        <f t="shared" si="59"/>
        <v>-21303.31</v>
      </c>
      <c r="AP101" s="15">
        <f t="shared" si="60"/>
        <v>-1233.83</v>
      </c>
      <c r="AQ101" s="15">
        <f t="shared" si="61"/>
        <v>-6753.42</v>
      </c>
      <c r="AR101" s="11">
        <f t="shared" si="44"/>
        <v>-10987.630000000001</v>
      </c>
      <c r="AS101" s="15"/>
    </row>
    <row r="102" spans="2:45" x14ac:dyDescent="0.2">
      <c r="B102" s="22">
        <v>1801039</v>
      </c>
      <c r="C102" s="49">
        <v>2018</v>
      </c>
      <c r="D102" s="24" t="str">
        <f>IF(VLOOKUP(B102,'Specificatie schades'!$B$2:$U$2382,20,FALSE)="J","closed","open")</f>
        <v>closed</v>
      </c>
      <c r="E102" s="10">
        <f t="shared" si="26"/>
        <v>0</v>
      </c>
      <c r="F102" s="10">
        <f t="shared" si="27"/>
        <v>0</v>
      </c>
      <c r="G102" s="10">
        <f t="shared" si="28"/>
        <v>0</v>
      </c>
      <c r="H102" s="10">
        <f t="shared" si="29"/>
        <v>0</v>
      </c>
      <c r="I102" s="10">
        <f t="shared" si="30"/>
        <v>0</v>
      </c>
      <c r="J102" s="10">
        <f t="shared" si="31"/>
        <v>0</v>
      </c>
      <c r="K102" s="10">
        <f t="shared" si="32"/>
        <v>0</v>
      </c>
      <c r="L102" s="10">
        <f t="shared" si="33"/>
        <v>0</v>
      </c>
      <c r="M102" s="10">
        <f t="shared" si="34"/>
        <v>0</v>
      </c>
      <c r="N102" s="10">
        <f t="shared" si="35"/>
        <v>0</v>
      </c>
      <c r="O102" s="10">
        <f t="shared" si="36"/>
        <v>0</v>
      </c>
      <c r="P102" s="10">
        <f t="shared" si="37"/>
        <v>0</v>
      </c>
      <c r="Q102" s="10">
        <f t="shared" si="38"/>
        <v>0</v>
      </c>
      <c r="R102" s="10">
        <f t="shared" si="39"/>
        <v>61538.86</v>
      </c>
      <c r="S102" s="10">
        <f t="shared" si="40"/>
        <v>61538.86</v>
      </c>
      <c r="T102" s="10">
        <f t="shared" si="41"/>
        <v>61538.86</v>
      </c>
      <c r="U102" s="10">
        <f t="shared" si="42"/>
        <v>61538.86</v>
      </c>
      <c r="V102" s="11">
        <f t="shared" si="43"/>
        <v>61538.86</v>
      </c>
      <c r="X102" s="22">
        <v>1801039</v>
      </c>
      <c r="Y102" s="17">
        <v>2018</v>
      </c>
      <c r="Z102" s="23" t="str">
        <f>IF(VLOOKUP(X102,'Specificatie schades'!$B$2:$U$2382,20,FALSE)="J","closed","open")</f>
        <v>closed</v>
      </c>
      <c r="AA102" s="10">
        <f t="shared" si="45"/>
        <v>0</v>
      </c>
      <c r="AB102" s="10">
        <f t="shared" si="46"/>
        <v>0</v>
      </c>
      <c r="AC102" s="10">
        <f t="shared" si="47"/>
        <v>0</v>
      </c>
      <c r="AD102" s="15">
        <f t="shared" si="48"/>
        <v>0</v>
      </c>
      <c r="AE102" s="15">
        <f t="shared" si="49"/>
        <v>0</v>
      </c>
      <c r="AF102" s="15">
        <f t="shared" si="50"/>
        <v>0</v>
      </c>
      <c r="AG102" s="15">
        <f t="shared" si="51"/>
        <v>0</v>
      </c>
      <c r="AH102" s="15">
        <f t="shared" si="52"/>
        <v>0</v>
      </c>
      <c r="AI102" s="15">
        <f t="shared" si="53"/>
        <v>0</v>
      </c>
      <c r="AJ102" s="15">
        <f t="shared" si="54"/>
        <v>0</v>
      </c>
      <c r="AK102" s="15">
        <f t="shared" si="55"/>
        <v>0</v>
      </c>
      <c r="AL102" s="15">
        <f t="shared" si="56"/>
        <v>0</v>
      </c>
      <c r="AM102" s="15">
        <f t="shared" si="57"/>
        <v>110000</v>
      </c>
      <c r="AN102" s="15">
        <f t="shared" si="58"/>
        <v>0</v>
      </c>
      <c r="AO102" s="15">
        <f t="shared" si="59"/>
        <v>0</v>
      </c>
      <c r="AP102" s="15">
        <f t="shared" si="60"/>
        <v>0</v>
      </c>
      <c r="AQ102" s="15">
        <f t="shared" si="61"/>
        <v>0</v>
      </c>
      <c r="AR102" s="11">
        <f t="shared" si="44"/>
        <v>0</v>
      </c>
      <c r="AS102" s="15"/>
    </row>
    <row r="103" spans="2:45" x14ac:dyDescent="0.2">
      <c r="B103" s="22">
        <v>1801661</v>
      </c>
      <c r="C103" s="49">
        <v>2018</v>
      </c>
      <c r="D103" s="24" t="str">
        <f>IF(VLOOKUP(B103,'Specificatie schades'!$B$2:$U$2382,20,FALSE)="J","closed","open")</f>
        <v>open</v>
      </c>
      <c r="E103" s="10">
        <f t="shared" si="26"/>
        <v>0</v>
      </c>
      <c r="F103" s="10">
        <f t="shared" si="27"/>
        <v>0</v>
      </c>
      <c r="G103" s="10">
        <f t="shared" si="28"/>
        <v>0</v>
      </c>
      <c r="H103" s="10">
        <f t="shared" si="29"/>
        <v>0</v>
      </c>
      <c r="I103" s="10">
        <f t="shared" si="30"/>
        <v>0</v>
      </c>
      <c r="J103" s="10">
        <f t="shared" si="31"/>
        <v>0</v>
      </c>
      <c r="K103" s="10">
        <f t="shared" si="32"/>
        <v>0</v>
      </c>
      <c r="L103" s="10">
        <f t="shared" si="33"/>
        <v>0</v>
      </c>
      <c r="M103" s="10">
        <f t="shared" si="34"/>
        <v>0</v>
      </c>
      <c r="N103" s="10">
        <f t="shared" si="35"/>
        <v>0</v>
      </c>
      <c r="O103" s="10">
        <f t="shared" si="36"/>
        <v>0</v>
      </c>
      <c r="P103" s="10">
        <f t="shared" si="37"/>
        <v>0</v>
      </c>
      <c r="Q103" s="10">
        <f t="shared" si="38"/>
        <v>4958.08</v>
      </c>
      <c r="R103" s="10">
        <f t="shared" si="39"/>
        <v>26922.79</v>
      </c>
      <c r="S103" s="10">
        <f t="shared" si="40"/>
        <v>55040.759999999995</v>
      </c>
      <c r="T103" s="10">
        <f t="shared" si="41"/>
        <v>99713.16</v>
      </c>
      <c r="U103" s="10">
        <f t="shared" si="42"/>
        <v>131763.44</v>
      </c>
      <c r="V103" s="11">
        <f t="shared" si="43"/>
        <v>134416.47</v>
      </c>
      <c r="X103" s="22">
        <v>1801661</v>
      </c>
      <c r="Y103" s="17">
        <v>2018</v>
      </c>
      <c r="Z103" s="23" t="str">
        <f>IF(VLOOKUP(X103,'Specificatie schades'!$B$2:$U$2382,20,FALSE)="J","closed","open")</f>
        <v>open</v>
      </c>
      <c r="AA103" s="10">
        <f t="shared" si="45"/>
        <v>0</v>
      </c>
      <c r="AB103" s="10">
        <f t="shared" si="46"/>
        <v>0</v>
      </c>
      <c r="AC103" s="10">
        <f t="shared" si="47"/>
        <v>0</v>
      </c>
      <c r="AD103" s="15">
        <f t="shared" si="48"/>
        <v>0</v>
      </c>
      <c r="AE103" s="15">
        <f t="shared" si="49"/>
        <v>0</v>
      </c>
      <c r="AF103" s="15">
        <f t="shared" si="50"/>
        <v>0</v>
      </c>
      <c r="AG103" s="15">
        <f t="shared" si="51"/>
        <v>0</v>
      </c>
      <c r="AH103" s="15">
        <f t="shared" si="52"/>
        <v>0</v>
      </c>
      <c r="AI103" s="15">
        <f t="shared" si="53"/>
        <v>0</v>
      </c>
      <c r="AJ103" s="15">
        <f t="shared" si="54"/>
        <v>0</v>
      </c>
      <c r="AK103" s="15">
        <f t="shared" si="55"/>
        <v>0</v>
      </c>
      <c r="AL103" s="15">
        <f t="shared" si="56"/>
        <v>0</v>
      </c>
      <c r="AM103" s="15">
        <f t="shared" si="57"/>
        <v>80041.919999999998</v>
      </c>
      <c r="AN103" s="15">
        <f t="shared" si="58"/>
        <v>118035.29</v>
      </c>
      <c r="AO103" s="15">
        <f t="shared" si="59"/>
        <v>253417.32</v>
      </c>
      <c r="AP103" s="15">
        <f t="shared" si="60"/>
        <v>208744.92</v>
      </c>
      <c r="AQ103" s="15">
        <f t="shared" si="61"/>
        <v>176736.56</v>
      </c>
      <c r="AR103" s="11">
        <f t="shared" si="44"/>
        <v>174083.53</v>
      </c>
      <c r="AS103" s="15"/>
    </row>
    <row r="104" spans="2:45" x14ac:dyDescent="0.2">
      <c r="B104" s="22">
        <v>1803056</v>
      </c>
      <c r="C104" s="49">
        <v>2018</v>
      </c>
      <c r="D104" s="24" t="str">
        <f>IF(VLOOKUP(B104,'Specificatie schades'!$B$2:$U$2382,20,FALSE)="J","closed","open")</f>
        <v>closed</v>
      </c>
      <c r="E104" s="10">
        <f t="shared" si="26"/>
        <v>0</v>
      </c>
      <c r="F104" s="10">
        <f t="shared" si="27"/>
        <v>0</v>
      </c>
      <c r="G104" s="10">
        <f t="shared" si="28"/>
        <v>0</v>
      </c>
      <c r="H104" s="10">
        <f t="shared" si="29"/>
        <v>0</v>
      </c>
      <c r="I104" s="10">
        <f t="shared" si="30"/>
        <v>0</v>
      </c>
      <c r="J104" s="10">
        <f t="shared" si="31"/>
        <v>0</v>
      </c>
      <c r="K104" s="10">
        <f t="shared" si="32"/>
        <v>0</v>
      </c>
      <c r="L104" s="10">
        <f t="shared" si="33"/>
        <v>0</v>
      </c>
      <c r="M104" s="10">
        <f t="shared" si="34"/>
        <v>0</v>
      </c>
      <c r="N104" s="10">
        <f t="shared" si="35"/>
        <v>0</v>
      </c>
      <c r="O104" s="10">
        <f t="shared" si="36"/>
        <v>0</v>
      </c>
      <c r="P104" s="10">
        <f t="shared" si="37"/>
        <v>0</v>
      </c>
      <c r="Q104" s="10">
        <f t="shared" si="38"/>
        <v>0</v>
      </c>
      <c r="R104" s="10">
        <f t="shared" si="39"/>
        <v>11894.56</v>
      </c>
      <c r="S104" s="10">
        <f t="shared" si="40"/>
        <v>17882.68</v>
      </c>
      <c r="T104" s="10">
        <f t="shared" si="41"/>
        <v>22975.579999999998</v>
      </c>
      <c r="U104" s="10">
        <f t="shared" si="42"/>
        <v>56377.5</v>
      </c>
      <c r="V104" s="11">
        <f t="shared" si="43"/>
        <v>56377.5</v>
      </c>
      <c r="X104" s="22">
        <v>1803056</v>
      </c>
      <c r="Y104" s="17">
        <v>2018</v>
      </c>
      <c r="Z104" s="23" t="str">
        <f>IF(VLOOKUP(X104,'Specificatie schades'!$B$2:$U$2382,20,FALSE)="J","closed","open")</f>
        <v>closed</v>
      </c>
      <c r="AA104" s="10">
        <f t="shared" si="45"/>
        <v>0</v>
      </c>
      <c r="AB104" s="10">
        <f t="shared" si="46"/>
        <v>0</v>
      </c>
      <c r="AC104" s="10">
        <f t="shared" si="47"/>
        <v>0</v>
      </c>
      <c r="AD104" s="15">
        <f t="shared" si="48"/>
        <v>0</v>
      </c>
      <c r="AE104" s="15">
        <f t="shared" si="49"/>
        <v>0</v>
      </c>
      <c r="AF104" s="15">
        <f t="shared" si="50"/>
        <v>0</v>
      </c>
      <c r="AG104" s="15">
        <f t="shared" si="51"/>
        <v>0</v>
      </c>
      <c r="AH104" s="15">
        <f t="shared" si="52"/>
        <v>0</v>
      </c>
      <c r="AI104" s="15">
        <f t="shared" si="53"/>
        <v>0</v>
      </c>
      <c r="AJ104" s="15">
        <f t="shared" si="54"/>
        <v>0</v>
      </c>
      <c r="AK104" s="15">
        <f t="shared" si="55"/>
        <v>0</v>
      </c>
      <c r="AL104" s="15">
        <f t="shared" si="56"/>
        <v>0</v>
      </c>
      <c r="AM104" s="15">
        <f t="shared" si="57"/>
        <v>0</v>
      </c>
      <c r="AN104" s="15">
        <f t="shared" si="58"/>
        <v>62932.17</v>
      </c>
      <c r="AO104" s="15">
        <f t="shared" si="59"/>
        <v>58267.049999999996</v>
      </c>
      <c r="AP104" s="15">
        <f t="shared" si="60"/>
        <v>88173.89</v>
      </c>
      <c r="AQ104" s="15">
        <f t="shared" si="61"/>
        <v>0</v>
      </c>
      <c r="AR104" s="11">
        <f t="shared" si="44"/>
        <v>0</v>
      </c>
      <c r="AS104" s="15"/>
    </row>
    <row r="105" spans="2:45" x14ac:dyDescent="0.2">
      <c r="B105" s="22">
        <v>1803724</v>
      </c>
      <c r="C105" s="49">
        <v>2018</v>
      </c>
      <c r="D105" s="24" t="str">
        <f>IF(VLOOKUP(B105,'Specificatie schades'!$B$2:$U$2382,20,FALSE)="J","closed","open")</f>
        <v>open</v>
      </c>
      <c r="E105" s="10">
        <f t="shared" si="26"/>
        <v>0</v>
      </c>
      <c r="F105" s="10">
        <f t="shared" si="27"/>
        <v>0</v>
      </c>
      <c r="G105" s="10">
        <f t="shared" si="28"/>
        <v>0</v>
      </c>
      <c r="H105" s="10">
        <f t="shared" si="29"/>
        <v>0</v>
      </c>
      <c r="I105" s="10">
        <f t="shared" si="30"/>
        <v>0</v>
      </c>
      <c r="J105" s="10">
        <f t="shared" si="31"/>
        <v>0</v>
      </c>
      <c r="K105" s="10">
        <f t="shared" si="32"/>
        <v>0</v>
      </c>
      <c r="L105" s="10">
        <f t="shared" si="33"/>
        <v>0</v>
      </c>
      <c r="M105" s="10">
        <f t="shared" si="34"/>
        <v>0</v>
      </c>
      <c r="N105" s="10">
        <f t="shared" si="35"/>
        <v>0</v>
      </c>
      <c r="O105" s="10">
        <f t="shared" si="36"/>
        <v>0</v>
      </c>
      <c r="P105" s="10">
        <f t="shared" si="37"/>
        <v>0</v>
      </c>
      <c r="Q105" s="10">
        <f t="shared" si="38"/>
        <v>0</v>
      </c>
      <c r="R105" s="10">
        <f t="shared" si="39"/>
        <v>10057.6</v>
      </c>
      <c r="S105" s="10">
        <f t="shared" si="40"/>
        <v>19944.259999999998</v>
      </c>
      <c r="T105" s="10">
        <f t="shared" si="41"/>
        <v>26373.07</v>
      </c>
      <c r="U105" s="10">
        <f t="shared" si="42"/>
        <v>42491.7</v>
      </c>
      <c r="V105" s="11">
        <f t="shared" si="43"/>
        <v>43397.99</v>
      </c>
      <c r="X105" s="22">
        <v>1803724</v>
      </c>
      <c r="Y105" s="17">
        <v>2018</v>
      </c>
      <c r="Z105" s="23" t="str">
        <f>IF(VLOOKUP(X105,'Specificatie schades'!$B$2:$U$2382,20,FALSE)="J","closed","open")</f>
        <v>open</v>
      </c>
      <c r="AA105" s="10">
        <f t="shared" si="45"/>
        <v>0</v>
      </c>
      <c r="AB105" s="10">
        <f t="shared" si="46"/>
        <v>0</v>
      </c>
      <c r="AC105" s="10">
        <f t="shared" si="47"/>
        <v>0</v>
      </c>
      <c r="AD105" s="15">
        <f t="shared" si="48"/>
        <v>0</v>
      </c>
      <c r="AE105" s="15">
        <f t="shared" si="49"/>
        <v>0</v>
      </c>
      <c r="AF105" s="15">
        <f t="shared" si="50"/>
        <v>0</v>
      </c>
      <c r="AG105" s="15">
        <f t="shared" si="51"/>
        <v>0</v>
      </c>
      <c r="AH105" s="15">
        <f t="shared" si="52"/>
        <v>0</v>
      </c>
      <c r="AI105" s="15">
        <f t="shared" si="53"/>
        <v>0</v>
      </c>
      <c r="AJ105" s="15">
        <f t="shared" si="54"/>
        <v>0</v>
      </c>
      <c r="AK105" s="15">
        <f t="shared" si="55"/>
        <v>0</v>
      </c>
      <c r="AL105" s="15">
        <f t="shared" si="56"/>
        <v>0</v>
      </c>
      <c r="AM105" s="15">
        <f t="shared" si="57"/>
        <v>0</v>
      </c>
      <c r="AN105" s="15">
        <f t="shared" si="58"/>
        <v>64942.400000000001</v>
      </c>
      <c r="AO105" s="15">
        <f t="shared" si="59"/>
        <v>80055.739999999991</v>
      </c>
      <c r="AP105" s="15">
        <f t="shared" si="60"/>
        <v>93626.93</v>
      </c>
      <c r="AQ105" s="15">
        <f t="shared" si="61"/>
        <v>57508.3</v>
      </c>
      <c r="AR105" s="11">
        <f t="shared" si="44"/>
        <v>6602.01</v>
      </c>
      <c r="AS105" s="15"/>
    </row>
    <row r="106" spans="2:45" x14ac:dyDescent="0.2">
      <c r="B106" s="22">
        <v>1803739</v>
      </c>
      <c r="C106" s="49">
        <v>2018</v>
      </c>
      <c r="D106" s="24" t="str">
        <f>IF(VLOOKUP(B106,'Specificatie schades'!$B$2:$U$2382,20,FALSE)="J","closed","open")</f>
        <v>open</v>
      </c>
      <c r="E106" s="10">
        <f t="shared" si="26"/>
        <v>0</v>
      </c>
      <c r="F106" s="10">
        <f t="shared" si="27"/>
        <v>0</v>
      </c>
      <c r="G106" s="10">
        <f t="shared" si="28"/>
        <v>0</v>
      </c>
      <c r="H106" s="10">
        <f t="shared" si="29"/>
        <v>0</v>
      </c>
      <c r="I106" s="10">
        <f t="shared" si="30"/>
        <v>0</v>
      </c>
      <c r="J106" s="10">
        <f t="shared" si="31"/>
        <v>0</v>
      </c>
      <c r="K106" s="10">
        <f t="shared" si="32"/>
        <v>0</v>
      </c>
      <c r="L106" s="10">
        <f t="shared" si="33"/>
        <v>0</v>
      </c>
      <c r="M106" s="10">
        <f t="shared" si="34"/>
        <v>0</v>
      </c>
      <c r="N106" s="10">
        <f t="shared" si="35"/>
        <v>0</v>
      </c>
      <c r="O106" s="10">
        <f t="shared" si="36"/>
        <v>0</v>
      </c>
      <c r="P106" s="10">
        <f t="shared" si="37"/>
        <v>0</v>
      </c>
      <c r="Q106" s="10">
        <f t="shared" si="38"/>
        <v>0</v>
      </c>
      <c r="R106" s="10">
        <f t="shared" si="39"/>
        <v>7431.49</v>
      </c>
      <c r="S106" s="10">
        <f t="shared" si="40"/>
        <v>15514.24</v>
      </c>
      <c r="T106" s="10">
        <f t="shared" si="41"/>
        <v>47361.46</v>
      </c>
      <c r="U106" s="10">
        <f t="shared" si="42"/>
        <v>49825.51</v>
      </c>
      <c r="V106" s="11">
        <f t="shared" si="43"/>
        <v>54353.29</v>
      </c>
      <c r="X106" s="22">
        <v>1803739</v>
      </c>
      <c r="Y106" s="17">
        <v>2018</v>
      </c>
      <c r="Z106" s="23" t="str">
        <f>IF(VLOOKUP(X106,'Specificatie schades'!$B$2:$U$2382,20,FALSE)="J","closed","open")</f>
        <v>open</v>
      </c>
      <c r="AA106" s="15">
        <f t="shared" si="45"/>
        <v>0</v>
      </c>
      <c r="AB106" s="15">
        <f t="shared" si="46"/>
        <v>0</v>
      </c>
      <c r="AC106" s="15">
        <f t="shared" si="47"/>
        <v>0</v>
      </c>
      <c r="AD106" s="15">
        <f t="shared" si="48"/>
        <v>0</v>
      </c>
      <c r="AE106" s="15">
        <f t="shared" si="49"/>
        <v>0</v>
      </c>
      <c r="AF106" s="15">
        <f t="shared" si="50"/>
        <v>0</v>
      </c>
      <c r="AG106" s="15">
        <f t="shared" si="51"/>
        <v>0</v>
      </c>
      <c r="AH106" s="15">
        <f t="shared" si="52"/>
        <v>0</v>
      </c>
      <c r="AI106" s="15">
        <f t="shared" si="53"/>
        <v>0</v>
      </c>
      <c r="AJ106" s="15">
        <f t="shared" si="54"/>
        <v>0</v>
      </c>
      <c r="AK106" s="15">
        <f t="shared" si="55"/>
        <v>0</v>
      </c>
      <c r="AL106" s="15">
        <f t="shared" si="56"/>
        <v>0</v>
      </c>
      <c r="AM106" s="15">
        <f t="shared" si="57"/>
        <v>0</v>
      </c>
      <c r="AN106" s="15">
        <f t="shared" si="58"/>
        <v>67568.509999999995</v>
      </c>
      <c r="AO106" s="15">
        <f t="shared" si="59"/>
        <v>81985.759999999995</v>
      </c>
      <c r="AP106" s="15">
        <f t="shared" si="60"/>
        <v>62638.54</v>
      </c>
      <c r="AQ106" s="15">
        <f t="shared" si="61"/>
        <v>60174.49</v>
      </c>
      <c r="AR106" s="11">
        <f t="shared" si="44"/>
        <v>55646.71</v>
      </c>
      <c r="AS106" s="15"/>
    </row>
    <row r="107" spans="2:45" x14ac:dyDescent="0.2">
      <c r="B107" s="22">
        <v>1804236</v>
      </c>
      <c r="C107" s="49">
        <v>2018</v>
      </c>
      <c r="D107" s="24" t="str">
        <f>IF(VLOOKUP(B107,'Specificatie schades'!$B$2:$U$2382,20,FALSE)="J","closed","open")</f>
        <v>open</v>
      </c>
      <c r="E107" s="10">
        <f t="shared" si="26"/>
        <v>0</v>
      </c>
      <c r="F107" s="10">
        <f t="shared" si="27"/>
        <v>0</v>
      </c>
      <c r="G107" s="10">
        <f t="shared" si="28"/>
        <v>0</v>
      </c>
      <c r="H107" s="10">
        <f t="shared" si="29"/>
        <v>0</v>
      </c>
      <c r="I107" s="10">
        <f t="shared" si="30"/>
        <v>0</v>
      </c>
      <c r="J107" s="10">
        <f t="shared" si="31"/>
        <v>0</v>
      </c>
      <c r="K107" s="10">
        <f t="shared" si="32"/>
        <v>0</v>
      </c>
      <c r="L107" s="10">
        <f t="shared" si="33"/>
        <v>0</v>
      </c>
      <c r="M107" s="10">
        <f t="shared" si="34"/>
        <v>0</v>
      </c>
      <c r="N107" s="10">
        <f t="shared" si="35"/>
        <v>0</v>
      </c>
      <c r="O107" s="10">
        <f t="shared" si="36"/>
        <v>0</v>
      </c>
      <c r="P107" s="10">
        <f t="shared" si="37"/>
        <v>0</v>
      </c>
      <c r="Q107" s="10">
        <f t="shared" si="38"/>
        <v>0</v>
      </c>
      <c r="R107" s="10">
        <f t="shared" si="39"/>
        <v>500</v>
      </c>
      <c r="S107" s="10">
        <f t="shared" si="40"/>
        <v>9588.31</v>
      </c>
      <c r="T107" s="10">
        <f t="shared" si="41"/>
        <v>11331.39</v>
      </c>
      <c r="U107" s="10">
        <f t="shared" si="42"/>
        <v>15256.63</v>
      </c>
      <c r="V107" s="11">
        <f t="shared" si="43"/>
        <v>24616.59</v>
      </c>
      <c r="X107" s="22">
        <v>1804236</v>
      </c>
      <c r="Y107" s="17">
        <v>2018</v>
      </c>
      <c r="Z107" s="23" t="str">
        <f>IF(VLOOKUP(X107,'Specificatie schades'!$B$2:$U$2382,20,FALSE)="J","closed","open")</f>
        <v>open</v>
      </c>
      <c r="AA107" s="15">
        <f t="shared" si="45"/>
        <v>0</v>
      </c>
      <c r="AB107" s="15">
        <f t="shared" si="46"/>
        <v>0</v>
      </c>
      <c r="AC107" s="15">
        <f t="shared" si="47"/>
        <v>0</v>
      </c>
      <c r="AD107" s="15">
        <f t="shared" si="48"/>
        <v>0</v>
      </c>
      <c r="AE107" s="15">
        <f t="shared" si="49"/>
        <v>0</v>
      </c>
      <c r="AF107" s="15">
        <f t="shared" si="50"/>
        <v>0</v>
      </c>
      <c r="AG107" s="15">
        <f t="shared" si="51"/>
        <v>0</v>
      </c>
      <c r="AH107" s="15">
        <f t="shared" si="52"/>
        <v>0</v>
      </c>
      <c r="AI107" s="15">
        <f t="shared" si="53"/>
        <v>0</v>
      </c>
      <c r="AJ107" s="15">
        <f t="shared" si="54"/>
        <v>0</v>
      </c>
      <c r="AK107" s="15">
        <f t="shared" si="55"/>
        <v>0</v>
      </c>
      <c r="AL107" s="15">
        <f t="shared" si="56"/>
        <v>0</v>
      </c>
      <c r="AM107" s="15">
        <f t="shared" si="57"/>
        <v>0</v>
      </c>
      <c r="AN107" s="15">
        <f t="shared" si="58"/>
        <v>29500</v>
      </c>
      <c r="AO107" s="15">
        <f t="shared" si="59"/>
        <v>20411.689999999999</v>
      </c>
      <c r="AP107" s="15">
        <f t="shared" si="60"/>
        <v>113668.61</v>
      </c>
      <c r="AQ107" s="15">
        <f t="shared" si="61"/>
        <v>109743.37</v>
      </c>
      <c r="AR107" s="11">
        <f t="shared" si="44"/>
        <v>100383.41</v>
      </c>
      <c r="AS107" s="15"/>
    </row>
    <row r="108" spans="2:45" x14ac:dyDescent="0.2">
      <c r="B108" s="22">
        <v>1804535</v>
      </c>
      <c r="C108" s="49">
        <v>2018</v>
      </c>
      <c r="D108" s="24" t="str">
        <f>IF(VLOOKUP(B108,'Specificatie schades'!$B$2:$U$2382,20,FALSE)="J","closed","open")</f>
        <v>open</v>
      </c>
      <c r="E108" s="10">
        <f t="shared" si="26"/>
        <v>0</v>
      </c>
      <c r="F108" s="10">
        <f t="shared" si="27"/>
        <v>0</v>
      </c>
      <c r="G108" s="10">
        <f t="shared" si="28"/>
        <v>0</v>
      </c>
      <c r="H108" s="10">
        <f t="shared" si="29"/>
        <v>0</v>
      </c>
      <c r="I108" s="10">
        <f t="shared" si="30"/>
        <v>0</v>
      </c>
      <c r="J108" s="10">
        <f t="shared" si="31"/>
        <v>0</v>
      </c>
      <c r="K108" s="10">
        <f t="shared" si="32"/>
        <v>0</v>
      </c>
      <c r="L108" s="10">
        <f t="shared" si="33"/>
        <v>0</v>
      </c>
      <c r="M108" s="10">
        <f t="shared" si="34"/>
        <v>0</v>
      </c>
      <c r="N108" s="10">
        <f t="shared" si="35"/>
        <v>0</v>
      </c>
      <c r="O108" s="10">
        <f t="shared" si="36"/>
        <v>0</v>
      </c>
      <c r="P108" s="10">
        <f t="shared" si="37"/>
        <v>0</v>
      </c>
      <c r="Q108" s="10">
        <f t="shared" si="38"/>
        <v>0</v>
      </c>
      <c r="R108" s="10">
        <f t="shared" si="39"/>
        <v>8915.7000000000007</v>
      </c>
      <c r="S108" s="10">
        <f t="shared" si="40"/>
        <v>13267.49</v>
      </c>
      <c r="T108" s="10">
        <f t="shared" si="41"/>
        <v>23042.5</v>
      </c>
      <c r="U108" s="10">
        <f t="shared" si="42"/>
        <v>55136.71</v>
      </c>
      <c r="V108" s="11">
        <f t="shared" si="43"/>
        <v>55136.71</v>
      </c>
      <c r="X108" s="22">
        <v>1804535</v>
      </c>
      <c r="Y108" s="17">
        <v>2018</v>
      </c>
      <c r="Z108" s="23" t="str">
        <f>IF(VLOOKUP(X108,'Specificatie schades'!$B$2:$U$2382,20,FALSE)="J","closed","open")</f>
        <v>open</v>
      </c>
      <c r="AA108" s="15">
        <f t="shared" si="45"/>
        <v>0</v>
      </c>
      <c r="AB108" s="15">
        <f t="shared" si="46"/>
        <v>0</v>
      </c>
      <c r="AC108" s="15">
        <f t="shared" si="47"/>
        <v>0</v>
      </c>
      <c r="AD108" s="15">
        <f t="shared" si="48"/>
        <v>0</v>
      </c>
      <c r="AE108" s="15">
        <f t="shared" si="49"/>
        <v>0</v>
      </c>
      <c r="AF108" s="15">
        <f t="shared" si="50"/>
        <v>0</v>
      </c>
      <c r="AG108" s="15">
        <f t="shared" si="51"/>
        <v>0</v>
      </c>
      <c r="AH108" s="15">
        <f t="shared" si="52"/>
        <v>0</v>
      </c>
      <c r="AI108" s="15">
        <f t="shared" si="53"/>
        <v>0</v>
      </c>
      <c r="AJ108" s="15">
        <f t="shared" si="54"/>
        <v>0</v>
      </c>
      <c r="AK108" s="15">
        <f t="shared" si="55"/>
        <v>0</v>
      </c>
      <c r="AL108" s="15">
        <f t="shared" si="56"/>
        <v>0</v>
      </c>
      <c r="AM108" s="15">
        <f t="shared" si="57"/>
        <v>0</v>
      </c>
      <c r="AN108" s="15">
        <f t="shared" si="58"/>
        <v>91084.3</v>
      </c>
      <c r="AO108" s="15">
        <f t="shared" si="59"/>
        <v>86732.51</v>
      </c>
      <c r="AP108" s="15">
        <f t="shared" si="60"/>
        <v>81957.5</v>
      </c>
      <c r="AQ108" s="15">
        <f t="shared" si="61"/>
        <v>19863.29</v>
      </c>
      <c r="AR108" s="11">
        <f t="shared" si="44"/>
        <v>19863.29</v>
      </c>
      <c r="AS108" s="15"/>
    </row>
    <row r="109" spans="2:45" x14ac:dyDescent="0.2">
      <c r="B109" s="22">
        <v>1900131</v>
      </c>
      <c r="C109" s="49">
        <v>2019</v>
      </c>
      <c r="D109" s="24" t="str">
        <f>IF(VLOOKUP(B109,'Specificatie schades'!$B$2:$U$2382,20,FALSE)="J","closed","open")</f>
        <v>closed</v>
      </c>
      <c r="E109" s="10">
        <f t="shared" si="26"/>
        <v>0</v>
      </c>
      <c r="F109" s="10">
        <f t="shared" si="27"/>
        <v>0</v>
      </c>
      <c r="G109" s="10">
        <f t="shared" si="28"/>
        <v>0</v>
      </c>
      <c r="H109" s="10">
        <f t="shared" si="29"/>
        <v>0</v>
      </c>
      <c r="I109" s="10">
        <f t="shared" si="30"/>
        <v>0</v>
      </c>
      <c r="J109" s="10">
        <f t="shared" si="31"/>
        <v>0</v>
      </c>
      <c r="K109" s="10">
        <f t="shared" si="32"/>
        <v>0</v>
      </c>
      <c r="L109" s="10">
        <f t="shared" si="33"/>
        <v>0</v>
      </c>
      <c r="M109" s="10">
        <f t="shared" si="34"/>
        <v>0</v>
      </c>
      <c r="N109" s="10">
        <f t="shared" si="35"/>
        <v>0</v>
      </c>
      <c r="O109" s="10">
        <f t="shared" si="36"/>
        <v>0</v>
      </c>
      <c r="P109" s="10">
        <f t="shared" si="37"/>
        <v>0</v>
      </c>
      <c r="Q109" s="10">
        <f t="shared" si="38"/>
        <v>0</v>
      </c>
      <c r="R109" s="10">
        <f t="shared" si="39"/>
        <v>11796.85</v>
      </c>
      <c r="S109" s="10">
        <f t="shared" si="40"/>
        <v>41279.11</v>
      </c>
      <c r="T109" s="10">
        <f t="shared" si="41"/>
        <v>83655.01999999999</v>
      </c>
      <c r="U109" s="10">
        <f t="shared" si="42"/>
        <v>83655.01999999999</v>
      </c>
      <c r="V109" s="11">
        <f t="shared" si="43"/>
        <v>83655.01999999999</v>
      </c>
      <c r="X109" s="22">
        <v>1900131</v>
      </c>
      <c r="Y109" s="17">
        <v>2019</v>
      </c>
      <c r="Z109" s="23" t="str">
        <f>IF(VLOOKUP(X109,'Specificatie schades'!$B$2:$U$2382,20,FALSE)="J","closed","open")</f>
        <v>closed</v>
      </c>
      <c r="AA109" s="15">
        <f t="shared" si="45"/>
        <v>0</v>
      </c>
      <c r="AB109" s="15">
        <f t="shared" si="46"/>
        <v>0</v>
      </c>
      <c r="AC109" s="15">
        <f t="shared" si="47"/>
        <v>0</v>
      </c>
      <c r="AD109" s="15">
        <f t="shared" si="48"/>
        <v>0</v>
      </c>
      <c r="AE109" s="15">
        <f t="shared" si="49"/>
        <v>0</v>
      </c>
      <c r="AF109" s="15">
        <f t="shared" si="50"/>
        <v>0</v>
      </c>
      <c r="AG109" s="15">
        <f t="shared" si="51"/>
        <v>0</v>
      </c>
      <c r="AH109" s="15">
        <f t="shared" si="52"/>
        <v>0</v>
      </c>
      <c r="AI109" s="15">
        <f t="shared" si="53"/>
        <v>0</v>
      </c>
      <c r="AJ109" s="15">
        <f t="shared" si="54"/>
        <v>0</v>
      </c>
      <c r="AK109" s="15">
        <f t="shared" si="55"/>
        <v>0</v>
      </c>
      <c r="AL109" s="15">
        <f t="shared" si="56"/>
        <v>0</v>
      </c>
      <c r="AM109" s="15">
        <f t="shared" si="57"/>
        <v>0</v>
      </c>
      <c r="AN109" s="15">
        <f t="shared" si="58"/>
        <v>53787.15</v>
      </c>
      <c r="AO109" s="15">
        <f t="shared" si="59"/>
        <v>109304.89000000001</v>
      </c>
      <c r="AP109" s="15">
        <f t="shared" si="60"/>
        <v>0</v>
      </c>
      <c r="AQ109" s="15">
        <f t="shared" si="61"/>
        <v>0</v>
      </c>
      <c r="AR109" s="11">
        <f t="shared" si="44"/>
        <v>0</v>
      </c>
      <c r="AS109" s="15"/>
    </row>
    <row r="110" spans="2:45" x14ac:dyDescent="0.2">
      <c r="B110" s="22">
        <v>1903068</v>
      </c>
      <c r="C110" s="49">
        <v>2019</v>
      </c>
      <c r="D110" s="24" t="str">
        <f>IF(VLOOKUP(B110,'Specificatie schades'!$B$2:$U$2382,20,FALSE)="J","closed","open")</f>
        <v>open</v>
      </c>
      <c r="E110" s="10">
        <f t="shared" si="26"/>
        <v>0</v>
      </c>
      <c r="F110" s="10">
        <f t="shared" si="27"/>
        <v>0</v>
      </c>
      <c r="G110" s="10">
        <f t="shared" si="28"/>
        <v>0</v>
      </c>
      <c r="H110" s="10">
        <f t="shared" si="29"/>
        <v>0</v>
      </c>
      <c r="I110" s="10">
        <f t="shared" si="30"/>
        <v>0</v>
      </c>
      <c r="J110" s="10">
        <f t="shared" si="31"/>
        <v>0</v>
      </c>
      <c r="K110" s="10">
        <f t="shared" si="32"/>
        <v>0</v>
      </c>
      <c r="L110" s="10">
        <f t="shared" si="33"/>
        <v>0</v>
      </c>
      <c r="M110" s="10">
        <f t="shared" si="34"/>
        <v>0</v>
      </c>
      <c r="N110" s="10">
        <f t="shared" si="35"/>
        <v>0</v>
      </c>
      <c r="O110" s="10">
        <f t="shared" si="36"/>
        <v>0</v>
      </c>
      <c r="P110" s="10">
        <f t="shared" si="37"/>
        <v>0</v>
      </c>
      <c r="Q110" s="10">
        <f t="shared" si="38"/>
        <v>0</v>
      </c>
      <c r="R110" s="10">
        <f t="shared" si="39"/>
        <v>0</v>
      </c>
      <c r="S110" s="10">
        <f t="shared" si="40"/>
        <v>1385.36</v>
      </c>
      <c r="T110" s="10">
        <f t="shared" si="41"/>
        <v>16650.78</v>
      </c>
      <c r="U110" s="10">
        <f t="shared" si="42"/>
        <v>70854.36</v>
      </c>
      <c r="V110" s="11">
        <f t="shared" si="43"/>
        <v>95830.32</v>
      </c>
      <c r="X110" s="22">
        <v>1903068</v>
      </c>
      <c r="Y110" s="17">
        <v>2019</v>
      </c>
      <c r="Z110" s="23" t="str">
        <f>IF(VLOOKUP(X110,'Specificatie schades'!$B$2:$U$2382,20,FALSE)="J","closed","open")</f>
        <v>open</v>
      </c>
      <c r="AA110" s="15">
        <f t="shared" si="45"/>
        <v>0</v>
      </c>
      <c r="AB110" s="15">
        <f t="shared" si="46"/>
        <v>0</v>
      </c>
      <c r="AC110" s="15">
        <f t="shared" si="47"/>
        <v>0</v>
      </c>
      <c r="AD110" s="15">
        <f t="shared" si="48"/>
        <v>0</v>
      </c>
      <c r="AE110" s="15">
        <f t="shared" si="49"/>
        <v>0</v>
      </c>
      <c r="AF110" s="15">
        <f t="shared" si="50"/>
        <v>0</v>
      </c>
      <c r="AG110" s="15">
        <f t="shared" si="51"/>
        <v>0</v>
      </c>
      <c r="AH110" s="15">
        <f t="shared" si="52"/>
        <v>0</v>
      </c>
      <c r="AI110" s="15">
        <f t="shared" si="53"/>
        <v>0</v>
      </c>
      <c r="AJ110" s="15">
        <f t="shared" si="54"/>
        <v>0</v>
      </c>
      <c r="AK110" s="15">
        <f t="shared" si="55"/>
        <v>0</v>
      </c>
      <c r="AL110" s="15">
        <f t="shared" si="56"/>
        <v>0</v>
      </c>
      <c r="AM110" s="15">
        <f t="shared" si="57"/>
        <v>0</v>
      </c>
      <c r="AN110" s="15">
        <f t="shared" si="58"/>
        <v>0</v>
      </c>
      <c r="AO110" s="15">
        <f t="shared" si="59"/>
        <v>13614.64</v>
      </c>
      <c r="AP110" s="15">
        <f t="shared" si="60"/>
        <v>33349.22</v>
      </c>
      <c r="AQ110" s="15">
        <f t="shared" si="61"/>
        <v>49145.64</v>
      </c>
      <c r="AR110" s="11">
        <f t="shared" si="44"/>
        <v>24169.68</v>
      </c>
      <c r="AS110" s="15"/>
    </row>
    <row r="111" spans="2:45" x14ac:dyDescent="0.2">
      <c r="B111" s="22">
        <v>1904960</v>
      </c>
      <c r="C111" s="49">
        <v>2019</v>
      </c>
      <c r="D111" s="24" t="str">
        <f>IF(VLOOKUP(B111,'Specificatie schades'!$B$2:$U$2382,20,FALSE)="J","closed","open")</f>
        <v>open</v>
      </c>
      <c r="E111" s="10">
        <f t="shared" si="26"/>
        <v>0</v>
      </c>
      <c r="F111" s="10">
        <f t="shared" si="27"/>
        <v>0</v>
      </c>
      <c r="G111" s="10">
        <f t="shared" si="28"/>
        <v>0</v>
      </c>
      <c r="H111" s="10">
        <f t="shared" si="29"/>
        <v>0</v>
      </c>
      <c r="I111" s="10">
        <f t="shared" si="30"/>
        <v>0</v>
      </c>
      <c r="J111" s="10">
        <f t="shared" si="31"/>
        <v>0</v>
      </c>
      <c r="K111" s="10">
        <f t="shared" si="32"/>
        <v>0</v>
      </c>
      <c r="L111" s="10">
        <f t="shared" si="33"/>
        <v>0</v>
      </c>
      <c r="M111" s="10">
        <f t="shared" si="34"/>
        <v>0</v>
      </c>
      <c r="N111" s="10">
        <f t="shared" si="35"/>
        <v>0</v>
      </c>
      <c r="O111" s="10">
        <f t="shared" si="36"/>
        <v>0</v>
      </c>
      <c r="P111" s="10">
        <f t="shared" si="37"/>
        <v>0</v>
      </c>
      <c r="Q111" s="10">
        <f t="shared" si="38"/>
        <v>0</v>
      </c>
      <c r="R111" s="10">
        <f t="shared" si="39"/>
        <v>0</v>
      </c>
      <c r="S111" s="10">
        <f t="shared" si="40"/>
        <v>7901.52</v>
      </c>
      <c r="T111" s="10">
        <f t="shared" si="41"/>
        <v>35953.360000000001</v>
      </c>
      <c r="U111" s="10">
        <f t="shared" si="42"/>
        <v>46493.429999999993</v>
      </c>
      <c r="V111" s="11">
        <f t="shared" si="43"/>
        <v>47094.92</v>
      </c>
      <c r="X111" s="22">
        <v>1904960</v>
      </c>
      <c r="Y111" s="17">
        <v>2019</v>
      </c>
      <c r="Z111" s="23" t="str">
        <f>IF(VLOOKUP(X111,'Specificatie schades'!$B$2:$U$2382,20,FALSE)="J","closed","open")</f>
        <v>open</v>
      </c>
      <c r="AA111" s="15">
        <f t="shared" si="45"/>
        <v>0</v>
      </c>
      <c r="AB111" s="15">
        <f t="shared" si="46"/>
        <v>0</v>
      </c>
      <c r="AC111" s="15">
        <f t="shared" si="47"/>
        <v>0</v>
      </c>
      <c r="AD111" s="15">
        <f t="shared" si="48"/>
        <v>0</v>
      </c>
      <c r="AE111" s="15">
        <f t="shared" si="49"/>
        <v>0</v>
      </c>
      <c r="AF111" s="15">
        <f t="shared" si="50"/>
        <v>0</v>
      </c>
      <c r="AG111" s="15">
        <f t="shared" si="51"/>
        <v>0</v>
      </c>
      <c r="AH111" s="15">
        <f t="shared" si="52"/>
        <v>0</v>
      </c>
      <c r="AI111" s="15">
        <f t="shared" si="53"/>
        <v>0</v>
      </c>
      <c r="AJ111" s="15">
        <f t="shared" si="54"/>
        <v>0</v>
      </c>
      <c r="AK111" s="15">
        <f t="shared" si="55"/>
        <v>0</v>
      </c>
      <c r="AL111" s="15">
        <f t="shared" si="56"/>
        <v>0</v>
      </c>
      <c r="AM111" s="15">
        <f t="shared" si="57"/>
        <v>0</v>
      </c>
      <c r="AN111" s="15">
        <f t="shared" si="58"/>
        <v>0</v>
      </c>
      <c r="AO111" s="15">
        <f t="shared" si="59"/>
        <v>46098.48</v>
      </c>
      <c r="AP111" s="15">
        <f t="shared" si="60"/>
        <v>151546.64000000001</v>
      </c>
      <c r="AQ111" s="15">
        <f t="shared" si="61"/>
        <v>141006.57</v>
      </c>
      <c r="AR111" s="11">
        <f t="shared" si="44"/>
        <v>140405.08000000002</v>
      </c>
      <c r="AS111" s="15"/>
    </row>
    <row r="112" spans="2:45" x14ac:dyDescent="0.2">
      <c r="B112" s="22">
        <v>2001121</v>
      </c>
      <c r="C112" s="49">
        <v>2020</v>
      </c>
      <c r="D112" s="24" t="str">
        <f>IF(VLOOKUP(B112,'Specificatie schades'!$B$2:$U$2382,20,FALSE)="J","closed","open")</f>
        <v>open</v>
      </c>
      <c r="E112" s="10">
        <f t="shared" si="26"/>
        <v>0</v>
      </c>
      <c r="F112" s="10">
        <f t="shared" si="27"/>
        <v>0</v>
      </c>
      <c r="G112" s="10">
        <f t="shared" si="28"/>
        <v>0</v>
      </c>
      <c r="H112" s="10">
        <f t="shared" si="29"/>
        <v>0</v>
      </c>
      <c r="I112" s="10">
        <f t="shared" si="30"/>
        <v>0</v>
      </c>
      <c r="J112" s="10">
        <f t="shared" si="31"/>
        <v>0</v>
      </c>
      <c r="K112" s="10">
        <f t="shared" si="32"/>
        <v>0</v>
      </c>
      <c r="L112" s="10">
        <f t="shared" si="33"/>
        <v>0</v>
      </c>
      <c r="M112" s="10">
        <f t="shared" si="34"/>
        <v>0</v>
      </c>
      <c r="N112" s="10">
        <f t="shared" si="35"/>
        <v>0</v>
      </c>
      <c r="O112" s="10">
        <f t="shared" si="36"/>
        <v>0</v>
      </c>
      <c r="P112" s="10">
        <f t="shared" si="37"/>
        <v>0</v>
      </c>
      <c r="Q112" s="10">
        <f t="shared" si="38"/>
        <v>0</v>
      </c>
      <c r="R112" s="10">
        <f t="shared" si="39"/>
        <v>0</v>
      </c>
      <c r="S112" s="10">
        <f t="shared" si="40"/>
        <v>5000</v>
      </c>
      <c r="T112" s="10">
        <f t="shared" si="41"/>
        <v>102661.31</v>
      </c>
      <c r="U112" s="10">
        <f t="shared" si="42"/>
        <v>154478.51</v>
      </c>
      <c r="V112" s="11">
        <f t="shared" si="43"/>
        <v>168611.28</v>
      </c>
      <c r="X112" s="22">
        <v>2001121</v>
      </c>
      <c r="Y112" s="17">
        <v>2020</v>
      </c>
      <c r="Z112" s="23" t="str">
        <f>IF(VLOOKUP(X112,'Specificatie schades'!$B$2:$U$2382,20,FALSE)="J","closed","open")</f>
        <v>open</v>
      </c>
      <c r="AA112" s="15">
        <f t="shared" si="45"/>
        <v>0</v>
      </c>
      <c r="AB112" s="15">
        <f t="shared" si="46"/>
        <v>0</v>
      </c>
      <c r="AC112" s="15">
        <f t="shared" si="47"/>
        <v>0</v>
      </c>
      <c r="AD112" s="15">
        <f t="shared" si="48"/>
        <v>0</v>
      </c>
      <c r="AE112" s="15">
        <f t="shared" si="49"/>
        <v>0</v>
      </c>
      <c r="AF112" s="15">
        <f t="shared" si="50"/>
        <v>0</v>
      </c>
      <c r="AG112" s="15">
        <f t="shared" si="51"/>
        <v>0</v>
      </c>
      <c r="AH112" s="15">
        <f t="shared" si="52"/>
        <v>0</v>
      </c>
      <c r="AI112" s="15">
        <f t="shared" si="53"/>
        <v>0</v>
      </c>
      <c r="AJ112" s="15">
        <f t="shared" si="54"/>
        <v>0</v>
      </c>
      <c r="AK112" s="15">
        <f t="shared" si="55"/>
        <v>0</v>
      </c>
      <c r="AL112" s="15">
        <f t="shared" si="56"/>
        <v>0</v>
      </c>
      <c r="AM112" s="15">
        <f t="shared" si="57"/>
        <v>0</v>
      </c>
      <c r="AN112" s="15">
        <f t="shared" si="58"/>
        <v>0</v>
      </c>
      <c r="AO112" s="15">
        <f t="shared" si="59"/>
        <v>270000</v>
      </c>
      <c r="AP112" s="15">
        <f t="shared" si="60"/>
        <v>1607338.69</v>
      </c>
      <c r="AQ112" s="15">
        <f t="shared" si="61"/>
        <v>1045521.49</v>
      </c>
      <c r="AR112" s="11">
        <f t="shared" si="44"/>
        <v>1031388.72</v>
      </c>
      <c r="AS112" s="15"/>
    </row>
    <row r="113" spans="2:45" x14ac:dyDescent="0.2">
      <c r="B113" s="22">
        <v>2004090</v>
      </c>
      <c r="C113" s="49">
        <v>2020</v>
      </c>
      <c r="D113" s="24" t="str">
        <f>IF(VLOOKUP(B113,'Specificatie schades'!$B$2:$U$2382,20,FALSE)="J","closed","open")</f>
        <v>open</v>
      </c>
      <c r="E113" s="10">
        <f t="shared" si="26"/>
        <v>0</v>
      </c>
      <c r="F113" s="10">
        <f t="shared" si="27"/>
        <v>0</v>
      </c>
      <c r="G113" s="10">
        <f t="shared" si="28"/>
        <v>0</v>
      </c>
      <c r="H113" s="10">
        <f t="shared" si="29"/>
        <v>0</v>
      </c>
      <c r="I113" s="10">
        <f t="shared" si="30"/>
        <v>0</v>
      </c>
      <c r="J113" s="10">
        <f t="shared" si="31"/>
        <v>0</v>
      </c>
      <c r="K113" s="10">
        <f t="shared" si="32"/>
        <v>0</v>
      </c>
      <c r="L113" s="10">
        <f t="shared" si="33"/>
        <v>0</v>
      </c>
      <c r="M113" s="10">
        <f t="shared" si="34"/>
        <v>0</v>
      </c>
      <c r="N113" s="10">
        <f t="shared" si="35"/>
        <v>0</v>
      </c>
      <c r="O113" s="10">
        <f t="shared" si="36"/>
        <v>0</v>
      </c>
      <c r="P113" s="10">
        <f t="shared" si="37"/>
        <v>0</v>
      </c>
      <c r="Q113" s="10">
        <f t="shared" si="38"/>
        <v>0</v>
      </c>
      <c r="R113" s="10">
        <f t="shared" si="39"/>
        <v>0</v>
      </c>
      <c r="S113" s="10">
        <f t="shared" si="40"/>
        <v>0</v>
      </c>
      <c r="T113" s="10">
        <f t="shared" si="41"/>
        <v>5000</v>
      </c>
      <c r="U113" s="10">
        <f t="shared" si="42"/>
        <v>66920.819999999992</v>
      </c>
      <c r="V113" s="11">
        <f t="shared" si="43"/>
        <v>68920.819999999992</v>
      </c>
      <c r="X113" s="22">
        <v>2004090</v>
      </c>
      <c r="Y113" s="17">
        <v>2020</v>
      </c>
      <c r="Z113" s="44" t="str">
        <f>IF(VLOOKUP(X113,'Specificatie schades'!$B$2:$U$2382,20,FALSE)="J","closed","open")</f>
        <v>open</v>
      </c>
      <c r="AA113" s="15">
        <f t="shared" si="45"/>
        <v>0</v>
      </c>
      <c r="AB113" s="15">
        <f t="shared" si="46"/>
        <v>0</v>
      </c>
      <c r="AC113" s="15">
        <f t="shared" si="47"/>
        <v>0</v>
      </c>
      <c r="AD113" s="15">
        <f t="shared" si="48"/>
        <v>0</v>
      </c>
      <c r="AE113" s="15">
        <f t="shared" si="49"/>
        <v>0</v>
      </c>
      <c r="AF113" s="15">
        <f t="shared" si="50"/>
        <v>0</v>
      </c>
      <c r="AG113" s="15">
        <f t="shared" si="51"/>
        <v>0</v>
      </c>
      <c r="AH113" s="15">
        <f t="shared" si="52"/>
        <v>0</v>
      </c>
      <c r="AI113" s="15">
        <f t="shared" si="53"/>
        <v>0</v>
      </c>
      <c r="AJ113" s="15">
        <f t="shared" si="54"/>
        <v>0</v>
      </c>
      <c r="AK113" s="15">
        <f t="shared" si="55"/>
        <v>0</v>
      </c>
      <c r="AL113" s="15">
        <f t="shared" si="56"/>
        <v>0</v>
      </c>
      <c r="AM113" s="15">
        <f t="shared" si="57"/>
        <v>0</v>
      </c>
      <c r="AN113" s="15">
        <f t="shared" si="58"/>
        <v>0</v>
      </c>
      <c r="AO113" s="15">
        <f t="shared" si="59"/>
        <v>0</v>
      </c>
      <c r="AP113" s="15">
        <f t="shared" si="60"/>
        <v>22500</v>
      </c>
      <c r="AQ113" s="15">
        <f t="shared" si="61"/>
        <v>103525.08</v>
      </c>
      <c r="AR113" s="11">
        <f t="shared" si="44"/>
        <v>101525.08</v>
      </c>
      <c r="AS113" s="15"/>
    </row>
    <row r="114" spans="2:45" x14ac:dyDescent="0.2">
      <c r="B114" s="22">
        <v>2003830</v>
      </c>
      <c r="C114" s="49">
        <v>2020</v>
      </c>
      <c r="D114" s="24" t="str">
        <f>IF(VLOOKUP(B114,'Specificatie schades'!$B$2:$U$2382,20,FALSE)="J","closed","open")</f>
        <v>open</v>
      </c>
      <c r="E114" s="10">
        <f t="shared" si="26"/>
        <v>0</v>
      </c>
      <c r="F114" s="10">
        <f t="shared" si="27"/>
        <v>0</v>
      </c>
      <c r="G114" s="10">
        <f t="shared" si="28"/>
        <v>0</v>
      </c>
      <c r="H114" s="10">
        <f t="shared" si="29"/>
        <v>0</v>
      </c>
      <c r="I114" s="10">
        <f t="shared" si="30"/>
        <v>0</v>
      </c>
      <c r="J114" s="10">
        <f t="shared" si="31"/>
        <v>0</v>
      </c>
      <c r="K114" s="10">
        <f t="shared" si="32"/>
        <v>0</v>
      </c>
      <c r="L114" s="10">
        <f t="shared" si="33"/>
        <v>0</v>
      </c>
      <c r="M114" s="10">
        <f t="shared" si="34"/>
        <v>0</v>
      </c>
      <c r="N114" s="10">
        <f t="shared" si="35"/>
        <v>0</v>
      </c>
      <c r="O114" s="10">
        <f t="shared" si="36"/>
        <v>0</v>
      </c>
      <c r="P114" s="10">
        <f t="shared" si="37"/>
        <v>0</v>
      </c>
      <c r="Q114" s="10">
        <f t="shared" si="38"/>
        <v>0</v>
      </c>
      <c r="R114" s="10">
        <f t="shared" si="39"/>
        <v>0</v>
      </c>
      <c r="S114" s="10">
        <f t="shared" si="40"/>
        <v>0</v>
      </c>
      <c r="T114" s="10">
        <f t="shared" si="41"/>
        <v>9000</v>
      </c>
      <c r="U114" s="10">
        <f t="shared" si="42"/>
        <v>38310.559999999998</v>
      </c>
      <c r="V114" s="11">
        <f t="shared" si="43"/>
        <v>38310.559999999998</v>
      </c>
      <c r="X114" s="22">
        <v>2003830</v>
      </c>
      <c r="Y114" s="17">
        <v>2020</v>
      </c>
      <c r="Z114" s="44" t="str">
        <f>IF(VLOOKUP(X114,'Specificatie schades'!$B$2:$U$2382,20,FALSE)="J","closed","open")</f>
        <v>open</v>
      </c>
      <c r="AA114" s="15">
        <f t="shared" si="45"/>
        <v>0</v>
      </c>
      <c r="AB114" s="15">
        <f t="shared" si="46"/>
        <v>0</v>
      </c>
      <c r="AC114" s="15">
        <f t="shared" si="47"/>
        <v>0</v>
      </c>
      <c r="AD114" s="15">
        <f t="shared" si="48"/>
        <v>0</v>
      </c>
      <c r="AE114" s="15">
        <f t="shared" si="49"/>
        <v>0</v>
      </c>
      <c r="AF114" s="15">
        <f t="shared" si="50"/>
        <v>0</v>
      </c>
      <c r="AG114" s="15">
        <f t="shared" si="51"/>
        <v>0</v>
      </c>
      <c r="AH114" s="15">
        <f t="shared" si="52"/>
        <v>0</v>
      </c>
      <c r="AI114" s="15">
        <f t="shared" si="53"/>
        <v>0</v>
      </c>
      <c r="AJ114" s="15">
        <f t="shared" si="54"/>
        <v>0</v>
      </c>
      <c r="AK114" s="15">
        <f t="shared" si="55"/>
        <v>0</v>
      </c>
      <c r="AL114" s="15">
        <f t="shared" si="56"/>
        <v>0</v>
      </c>
      <c r="AM114" s="15">
        <f t="shared" si="57"/>
        <v>0</v>
      </c>
      <c r="AN114" s="15">
        <f t="shared" si="58"/>
        <v>0</v>
      </c>
      <c r="AO114" s="15">
        <f t="shared" si="59"/>
        <v>0</v>
      </c>
      <c r="AP114" s="15">
        <f t="shared" si="60"/>
        <v>108500</v>
      </c>
      <c r="AQ114" s="15">
        <f t="shared" si="61"/>
        <v>98539.44</v>
      </c>
      <c r="AR114" s="11">
        <f t="shared" si="44"/>
        <v>98539.44</v>
      </c>
      <c r="AS114" s="15"/>
    </row>
    <row r="115" spans="2:45" x14ac:dyDescent="0.2">
      <c r="B115" s="22">
        <v>2103031</v>
      </c>
      <c r="C115" s="49">
        <v>2021</v>
      </c>
      <c r="D115" s="24" t="str">
        <f>IF(VLOOKUP(B115,'Specificatie schades'!$B$2:$U$2382,20,FALSE)="J","closed","open")</f>
        <v>open</v>
      </c>
      <c r="E115" s="10">
        <f t="shared" si="26"/>
        <v>0</v>
      </c>
      <c r="F115" s="10">
        <f t="shared" si="27"/>
        <v>0</v>
      </c>
      <c r="G115" s="10">
        <f t="shared" si="28"/>
        <v>0</v>
      </c>
      <c r="H115" s="10">
        <f t="shared" si="29"/>
        <v>0</v>
      </c>
      <c r="I115" s="10">
        <f t="shared" si="30"/>
        <v>0</v>
      </c>
      <c r="J115" s="10">
        <f t="shared" si="31"/>
        <v>0</v>
      </c>
      <c r="K115" s="10">
        <f t="shared" si="32"/>
        <v>0</v>
      </c>
      <c r="L115" s="10">
        <f t="shared" si="33"/>
        <v>0</v>
      </c>
      <c r="M115" s="10">
        <f t="shared" si="34"/>
        <v>0</v>
      </c>
      <c r="N115" s="10">
        <f t="shared" si="35"/>
        <v>0</v>
      </c>
      <c r="O115" s="10">
        <f t="shared" si="36"/>
        <v>0</v>
      </c>
      <c r="P115" s="10">
        <f t="shared" si="37"/>
        <v>0</v>
      </c>
      <c r="Q115" s="10">
        <f t="shared" si="38"/>
        <v>0</v>
      </c>
      <c r="R115" s="10">
        <f t="shared" si="39"/>
        <v>0</v>
      </c>
      <c r="S115" s="10">
        <f t="shared" si="40"/>
        <v>0</v>
      </c>
      <c r="T115" s="10">
        <f t="shared" si="41"/>
        <v>0</v>
      </c>
      <c r="U115" s="10">
        <f t="shared" si="42"/>
        <v>15752.31</v>
      </c>
      <c r="V115" s="11">
        <f t="shared" si="43"/>
        <v>18912.37</v>
      </c>
      <c r="X115" s="22">
        <v>2103031</v>
      </c>
      <c r="Y115" s="17">
        <v>2021</v>
      </c>
      <c r="Z115" s="44" t="str">
        <f>IF(VLOOKUP(X115,'Specificatie schades'!$B$2:$U$2382,20,FALSE)="J","closed","open")</f>
        <v>open</v>
      </c>
      <c r="AA115" s="15">
        <f t="shared" si="45"/>
        <v>0</v>
      </c>
      <c r="AB115" s="15">
        <f t="shared" si="46"/>
        <v>0</v>
      </c>
      <c r="AC115" s="15">
        <f t="shared" si="47"/>
        <v>0</v>
      </c>
      <c r="AD115" s="15">
        <f t="shared" si="48"/>
        <v>0</v>
      </c>
      <c r="AE115" s="15">
        <f t="shared" si="49"/>
        <v>0</v>
      </c>
      <c r="AF115" s="15">
        <f t="shared" si="50"/>
        <v>0</v>
      </c>
      <c r="AG115" s="15">
        <f t="shared" si="51"/>
        <v>0</v>
      </c>
      <c r="AH115" s="15">
        <f t="shared" si="52"/>
        <v>0</v>
      </c>
      <c r="AI115" s="15">
        <f t="shared" si="53"/>
        <v>0</v>
      </c>
      <c r="AJ115" s="15">
        <f t="shared" si="54"/>
        <v>0</v>
      </c>
      <c r="AK115" s="15">
        <f t="shared" si="55"/>
        <v>0</v>
      </c>
      <c r="AL115" s="15">
        <f t="shared" si="56"/>
        <v>0</v>
      </c>
      <c r="AM115" s="15">
        <f t="shared" si="57"/>
        <v>0</v>
      </c>
      <c r="AN115" s="15">
        <f t="shared" si="58"/>
        <v>0</v>
      </c>
      <c r="AO115" s="15">
        <f t="shared" si="59"/>
        <v>0</v>
      </c>
      <c r="AP115" s="15">
        <f t="shared" si="60"/>
        <v>0</v>
      </c>
      <c r="AQ115" s="15">
        <f t="shared" si="61"/>
        <v>154247.69</v>
      </c>
      <c r="AR115" s="11">
        <f t="shared" si="44"/>
        <v>146672.93</v>
      </c>
      <c r="AS115" s="15"/>
    </row>
    <row r="116" spans="2:45" x14ac:dyDescent="0.2">
      <c r="B116" s="22">
        <v>2103452</v>
      </c>
      <c r="C116" s="49">
        <v>2021</v>
      </c>
      <c r="D116" s="24" t="str">
        <f>IF(VLOOKUP(B116,'Specificatie schades'!$B$2:$U$2382,20,FALSE)="J","closed","open")</f>
        <v>open</v>
      </c>
      <c r="E116" s="10">
        <f t="shared" si="26"/>
        <v>0</v>
      </c>
      <c r="F116" s="10">
        <f t="shared" si="27"/>
        <v>0</v>
      </c>
      <c r="G116" s="10">
        <f t="shared" si="28"/>
        <v>0</v>
      </c>
      <c r="H116" s="10">
        <f t="shared" si="29"/>
        <v>0</v>
      </c>
      <c r="I116" s="10">
        <f t="shared" si="30"/>
        <v>0</v>
      </c>
      <c r="J116" s="10">
        <f t="shared" si="31"/>
        <v>0</v>
      </c>
      <c r="K116" s="10">
        <f t="shared" si="32"/>
        <v>0</v>
      </c>
      <c r="L116" s="10">
        <f t="shared" si="33"/>
        <v>0</v>
      </c>
      <c r="M116" s="10">
        <f t="shared" si="34"/>
        <v>0</v>
      </c>
      <c r="N116" s="10">
        <f t="shared" si="35"/>
        <v>0</v>
      </c>
      <c r="O116" s="10">
        <f t="shared" si="36"/>
        <v>0</v>
      </c>
      <c r="P116" s="10">
        <f t="shared" si="37"/>
        <v>0</v>
      </c>
      <c r="Q116" s="10">
        <f t="shared" si="38"/>
        <v>0</v>
      </c>
      <c r="R116" s="10">
        <f t="shared" si="39"/>
        <v>0</v>
      </c>
      <c r="S116" s="10">
        <f t="shared" si="40"/>
        <v>0</v>
      </c>
      <c r="T116" s="10">
        <f t="shared" si="41"/>
        <v>0</v>
      </c>
      <c r="U116" s="10">
        <f t="shared" si="42"/>
        <v>30233.07</v>
      </c>
      <c r="V116" s="11">
        <f t="shared" si="43"/>
        <v>32313.279999999999</v>
      </c>
      <c r="X116" s="22">
        <v>2103452</v>
      </c>
      <c r="Y116" s="17">
        <v>2021</v>
      </c>
      <c r="Z116" s="44" t="str">
        <f>IF(VLOOKUP(X116,'Specificatie schades'!$B$2:$U$2382,20,FALSE)="J","closed","open")</f>
        <v>open</v>
      </c>
      <c r="AA116" s="15">
        <f t="shared" si="45"/>
        <v>0</v>
      </c>
      <c r="AB116" s="15">
        <f t="shared" si="46"/>
        <v>0</v>
      </c>
      <c r="AC116" s="15">
        <f t="shared" si="47"/>
        <v>0</v>
      </c>
      <c r="AD116" s="15">
        <f t="shared" si="48"/>
        <v>0</v>
      </c>
      <c r="AE116" s="15">
        <f t="shared" si="49"/>
        <v>0</v>
      </c>
      <c r="AF116" s="15">
        <f t="shared" si="50"/>
        <v>0</v>
      </c>
      <c r="AG116" s="15">
        <f t="shared" si="51"/>
        <v>0</v>
      </c>
      <c r="AH116" s="15">
        <f t="shared" si="52"/>
        <v>0</v>
      </c>
      <c r="AI116" s="15">
        <f t="shared" si="53"/>
        <v>0</v>
      </c>
      <c r="AJ116" s="15">
        <f t="shared" si="54"/>
        <v>0</v>
      </c>
      <c r="AK116" s="15">
        <f t="shared" si="55"/>
        <v>0</v>
      </c>
      <c r="AL116" s="15">
        <f t="shared" si="56"/>
        <v>0</v>
      </c>
      <c r="AM116" s="15">
        <f t="shared" si="57"/>
        <v>0</v>
      </c>
      <c r="AN116" s="15">
        <f t="shared" si="58"/>
        <v>0</v>
      </c>
      <c r="AO116" s="15">
        <f t="shared" si="59"/>
        <v>0</v>
      </c>
      <c r="AP116" s="15">
        <f t="shared" si="60"/>
        <v>0</v>
      </c>
      <c r="AQ116" s="15">
        <f t="shared" si="61"/>
        <v>76766.929999999993</v>
      </c>
      <c r="AR116" s="11">
        <f t="shared" si="44"/>
        <v>74686.720000000001</v>
      </c>
      <c r="AS116" s="15"/>
    </row>
    <row r="117" spans="2:45" x14ac:dyDescent="0.2">
      <c r="B117" s="22">
        <v>2100415</v>
      </c>
      <c r="C117" s="49">
        <v>2021</v>
      </c>
      <c r="D117" s="24" t="str">
        <f>IF(VLOOKUP(B117,'Specificatie schades'!$B$2:$U$2382,20,FALSE)="J","closed","open")</f>
        <v>open</v>
      </c>
      <c r="E117" s="10">
        <f t="shared" si="26"/>
        <v>0</v>
      </c>
      <c r="F117" s="10">
        <f t="shared" si="27"/>
        <v>0</v>
      </c>
      <c r="G117" s="10">
        <f t="shared" si="28"/>
        <v>0</v>
      </c>
      <c r="H117" s="10">
        <f t="shared" si="29"/>
        <v>0</v>
      </c>
      <c r="I117" s="10">
        <f t="shared" si="30"/>
        <v>0</v>
      </c>
      <c r="J117" s="10">
        <f t="shared" si="31"/>
        <v>0</v>
      </c>
      <c r="K117" s="10">
        <f t="shared" si="32"/>
        <v>0</v>
      </c>
      <c r="L117" s="10">
        <f t="shared" si="33"/>
        <v>0</v>
      </c>
      <c r="M117" s="10">
        <f t="shared" si="34"/>
        <v>0</v>
      </c>
      <c r="N117" s="10">
        <f t="shared" si="35"/>
        <v>0</v>
      </c>
      <c r="O117" s="10">
        <f t="shared" si="36"/>
        <v>0</v>
      </c>
      <c r="P117" s="10">
        <f t="shared" si="37"/>
        <v>0</v>
      </c>
      <c r="Q117" s="10">
        <f t="shared" si="38"/>
        <v>0</v>
      </c>
      <c r="R117" s="10">
        <f t="shared" si="39"/>
        <v>0</v>
      </c>
      <c r="S117" s="10">
        <f t="shared" si="40"/>
        <v>0</v>
      </c>
      <c r="T117" s="10">
        <f t="shared" si="41"/>
        <v>7500</v>
      </c>
      <c r="U117" s="10">
        <f t="shared" si="42"/>
        <v>151821.47</v>
      </c>
      <c r="V117" s="11">
        <f t="shared" si="43"/>
        <v>180070.74</v>
      </c>
      <c r="X117" s="22">
        <v>2100415</v>
      </c>
      <c r="Y117" s="17">
        <v>2021</v>
      </c>
      <c r="Z117" s="44" t="str">
        <f>IF(VLOOKUP(X117,'Specificatie schades'!$B$2:$U$2382,20,FALSE)="J","closed","open")</f>
        <v>open</v>
      </c>
      <c r="AA117" s="15">
        <f t="shared" si="45"/>
        <v>0</v>
      </c>
      <c r="AB117" s="15">
        <f t="shared" si="46"/>
        <v>0</v>
      </c>
      <c r="AC117" s="15">
        <f t="shared" si="47"/>
        <v>0</v>
      </c>
      <c r="AD117" s="15">
        <f t="shared" si="48"/>
        <v>0</v>
      </c>
      <c r="AE117" s="15">
        <f t="shared" si="49"/>
        <v>0</v>
      </c>
      <c r="AF117" s="15">
        <f t="shared" si="50"/>
        <v>0</v>
      </c>
      <c r="AG117" s="15">
        <f t="shared" si="51"/>
        <v>0</v>
      </c>
      <c r="AH117" s="15">
        <f t="shared" si="52"/>
        <v>0</v>
      </c>
      <c r="AI117" s="15">
        <f t="shared" si="53"/>
        <v>0</v>
      </c>
      <c r="AJ117" s="15">
        <f t="shared" si="54"/>
        <v>0</v>
      </c>
      <c r="AK117" s="15">
        <f t="shared" si="55"/>
        <v>0</v>
      </c>
      <c r="AL117" s="15">
        <f t="shared" si="56"/>
        <v>0</v>
      </c>
      <c r="AM117" s="15">
        <f t="shared" si="57"/>
        <v>0</v>
      </c>
      <c r="AN117" s="15">
        <f t="shared" si="58"/>
        <v>0</v>
      </c>
      <c r="AO117" s="15">
        <f t="shared" si="59"/>
        <v>0</v>
      </c>
      <c r="AP117" s="15">
        <f t="shared" si="60"/>
        <v>252500</v>
      </c>
      <c r="AQ117" s="15">
        <f t="shared" si="61"/>
        <v>113178.53</v>
      </c>
      <c r="AR117" s="11">
        <f t="shared" si="44"/>
        <v>84929.260000000009</v>
      </c>
      <c r="AS117" s="15"/>
    </row>
    <row r="118" spans="2:45" x14ac:dyDescent="0.2">
      <c r="B118" s="22">
        <v>2106051</v>
      </c>
      <c r="C118" s="47">
        <v>2021</v>
      </c>
      <c r="D118" s="49" t="str">
        <f>IF(VLOOKUP(B118,'Specificatie schades'!$B$2:$U$2382,20,FALSE)="J","closed","open")</f>
        <v>open</v>
      </c>
      <c r="E118" s="24">
        <f t="shared" si="26"/>
        <v>0</v>
      </c>
      <c r="F118" s="10">
        <f t="shared" si="27"/>
        <v>0</v>
      </c>
      <c r="G118" s="10">
        <f t="shared" si="28"/>
        <v>0</v>
      </c>
      <c r="H118" s="10">
        <f t="shared" si="29"/>
        <v>0</v>
      </c>
      <c r="I118" s="10">
        <f t="shared" si="30"/>
        <v>0</v>
      </c>
      <c r="J118" s="10">
        <f t="shared" si="31"/>
        <v>0</v>
      </c>
      <c r="K118" s="10">
        <f t="shared" si="32"/>
        <v>0</v>
      </c>
      <c r="L118" s="10">
        <f t="shared" si="33"/>
        <v>0</v>
      </c>
      <c r="M118" s="10">
        <f t="shared" si="34"/>
        <v>0</v>
      </c>
      <c r="N118" s="10">
        <f t="shared" si="35"/>
        <v>0</v>
      </c>
      <c r="O118" s="10">
        <f t="shared" si="36"/>
        <v>0</v>
      </c>
      <c r="P118" s="10">
        <f t="shared" si="37"/>
        <v>0</v>
      </c>
      <c r="Q118" s="10">
        <f t="shared" si="38"/>
        <v>0</v>
      </c>
      <c r="R118" s="10">
        <f t="shared" si="39"/>
        <v>0</v>
      </c>
      <c r="S118" s="10">
        <f t="shared" si="40"/>
        <v>0</v>
      </c>
      <c r="T118" s="10">
        <f t="shared" si="41"/>
        <v>0</v>
      </c>
      <c r="U118" s="10">
        <f t="shared" si="42"/>
        <v>3663.28</v>
      </c>
      <c r="V118" s="10">
        <f t="shared" si="43"/>
        <v>9767.4500000000007</v>
      </c>
      <c r="W118" s="11"/>
      <c r="X118" s="22">
        <v>2106051</v>
      </c>
      <c r="Y118" s="17">
        <v>2021</v>
      </c>
      <c r="Z118" s="44" t="str">
        <f>IF(VLOOKUP(X118,'Specificatie schades'!$B$2:$U$2382,20,FALSE)="J","closed","open")</f>
        <v>open</v>
      </c>
      <c r="AA118" s="15">
        <f t="shared" si="45"/>
        <v>0</v>
      </c>
      <c r="AB118" s="15">
        <f t="shared" si="46"/>
        <v>0</v>
      </c>
      <c r="AC118" s="15">
        <f t="shared" si="47"/>
        <v>0</v>
      </c>
      <c r="AD118" s="15">
        <f t="shared" si="48"/>
        <v>0</v>
      </c>
      <c r="AE118" s="15">
        <f t="shared" si="49"/>
        <v>0</v>
      </c>
      <c r="AF118" s="15">
        <f t="shared" si="50"/>
        <v>0</v>
      </c>
      <c r="AG118" s="15">
        <f t="shared" si="51"/>
        <v>0</v>
      </c>
      <c r="AH118" s="15">
        <f t="shared" si="52"/>
        <v>0</v>
      </c>
      <c r="AI118" s="15">
        <f t="shared" si="53"/>
        <v>0</v>
      </c>
      <c r="AJ118" s="15">
        <f t="shared" si="54"/>
        <v>0</v>
      </c>
      <c r="AK118" s="15">
        <f t="shared" si="55"/>
        <v>0</v>
      </c>
      <c r="AL118" s="15">
        <f t="shared" si="56"/>
        <v>0</v>
      </c>
      <c r="AM118" s="15">
        <f t="shared" si="57"/>
        <v>0</v>
      </c>
      <c r="AN118" s="15">
        <f t="shared" si="58"/>
        <v>0</v>
      </c>
      <c r="AO118" s="15">
        <f t="shared" si="59"/>
        <v>0</v>
      </c>
      <c r="AP118" s="15">
        <f t="shared" si="60"/>
        <v>0</v>
      </c>
      <c r="AQ118" s="15">
        <f t="shared" si="61"/>
        <v>104336.72</v>
      </c>
      <c r="AR118" s="15">
        <f t="shared" si="44"/>
        <v>98232.55</v>
      </c>
      <c r="AS118" s="11"/>
    </row>
    <row r="119" spans="2:45" x14ac:dyDescent="0.2">
      <c r="B119" s="22">
        <v>2201971</v>
      </c>
      <c r="C119" s="24">
        <v>2022</v>
      </c>
      <c r="D119" s="46" t="str">
        <f>IF(VLOOKUP(B119,'Specificatie schades'!$B$2:$U$2382,20,FALSE)="J","closed","open")</f>
        <v>open</v>
      </c>
      <c r="E119" s="46">
        <f t="shared" si="26"/>
        <v>0</v>
      </c>
      <c r="F119" s="46">
        <f t="shared" ref="F119" si="62">H54</f>
        <v>0</v>
      </c>
      <c r="G119" s="46">
        <f t="shared" ref="G119" si="63">K54</f>
        <v>0</v>
      </c>
      <c r="H119" s="46">
        <f t="shared" ref="H119" si="64">N54</f>
        <v>0</v>
      </c>
      <c r="I119" s="46">
        <f t="shared" ref="I119" si="65">Q54</f>
        <v>0</v>
      </c>
      <c r="J119" s="46">
        <f t="shared" ref="J119" si="66">T54</f>
        <v>0</v>
      </c>
      <c r="K119" s="46">
        <f t="shared" ref="K119" si="67">W54</f>
        <v>0</v>
      </c>
      <c r="L119" s="46">
        <f t="shared" ref="L119" si="68">Z54</f>
        <v>0</v>
      </c>
      <c r="M119" s="46">
        <f t="shared" ref="M119" si="69">AC54</f>
        <v>0</v>
      </c>
      <c r="N119" s="46">
        <f t="shared" ref="N119" si="70">AF54</f>
        <v>0</v>
      </c>
      <c r="O119" s="46">
        <f t="shared" ref="O119" si="71">AI54</f>
        <v>0</v>
      </c>
      <c r="P119" s="46">
        <f t="shared" ref="P119" si="72">AL54</f>
        <v>0</v>
      </c>
      <c r="Q119" s="46">
        <f t="shared" ref="Q119" si="73">AO54</f>
        <v>0</v>
      </c>
      <c r="R119" s="46">
        <f t="shared" ref="R119" si="74">AR54</f>
        <v>0</v>
      </c>
      <c r="S119" s="46">
        <f t="shared" ref="S119" si="75">AU54</f>
        <v>0</v>
      </c>
      <c r="T119" s="46">
        <f t="shared" ref="T119" si="76">AX54</f>
        <v>0</v>
      </c>
      <c r="U119" s="46">
        <f t="shared" ref="U119" si="77">BA54</f>
        <v>0</v>
      </c>
      <c r="V119" s="47">
        <f t="shared" ref="V119" si="78">BD54</f>
        <v>0</v>
      </c>
      <c r="W119" s="24"/>
      <c r="X119" s="53">
        <v>2201971</v>
      </c>
      <c r="Y119" s="51">
        <v>2022</v>
      </c>
      <c r="Z119" s="52" t="str">
        <f>IF(VLOOKUP(X119,'Specificatie schades'!$B$2:$U$2382,20,FALSE)="J","closed","open")</f>
        <v>open</v>
      </c>
      <c r="AA119" s="13">
        <f t="shared" ref="AA119" si="79">F54</f>
        <v>0</v>
      </c>
      <c r="AB119" s="13">
        <f t="shared" ref="AB119" si="80">I54</f>
        <v>0</v>
      </c>
      <c r="AC119" s="13">
        <f t="shared" ref="AC119" si="81">L54</f>
        <v>0</v>
      </c>
      <c r="AD119" s="13">
        <f t="shared" ref="AD119" si="82">O54</f>
        <v>0</v>
      </c>
      <c r="AE119" s="13">
        <f t="shared" ref="AE119" si="83">R54</f>
        <v>0</v>
      </c>
      <c r="AF119" s="13">
        <f t="shared" ref="AF119" si="84">U54</f>
        <v>0</v>
      </c>
      <c r="AG119" s="13">
        <f t="shared" ref="AG119" si="85">X54</f>
        <v>0</v>
      </c>
      <c r="AH119" s="13">
        <f t="shared" ref="AH119" si="86">AA54</f>
        <v>0</v>
      </c>
      <c r="AI119" s="13">
        <f t="shared" ref="AI119" si="87">AD54</f>
        <v>0</v>
      </c>
      <c r="AJ119" s="13">
        <f t="shared" ref="AJ119" si="88">AG54</f>
        <v>0</v>
      </c>
      <c r="AK119" s="13">
        <f t="shared" si="55"/>
        <v>0</v>
      </c>
      <c r="AL119" s="13">
        <f t="shared" si="56"/>
        <v>0</v>
      </c>
      <c r="AM119" s="13">
        <f t="shared" ref="AM119" si="89">AP54</f>
        <v>0</v>
      </c>
      <c r="AN119" s="13">
        <f t="shared" ref="AN119" si="90">AS54</f>
        <v>0</v>
      </c>
      <c r="AO119" s="13">
        <f t="shared" ref="AO119" si="91">AV54</f>
        <v>0</v>
      </c>
      <c r="AP119" s="13">
        <f t="shared" ref="AP119" si="92">AY54</f>
        <v>0</v>
      </c>
      <c r="AQ119" s="13">
        <f t="shared" ref="AQ119" si="93">BB54</f>
        <v>20000</v>
      </c>
      <c r="AR119" s="11">
        <f t="shared" ref="AR119" si="94">BE54</f>
        <v>110000</v>
      </c>
    </row>
    <row r="120" spans="2:45" x14ac:dyDescent="0.2">
      <c r="B120" s="24"/>
      <c r="C120" s="24"/>
      <c r="D120" s="24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24"/>
      <c r="X120" s="24"/>
      <c r="Y120" s="44"/>
      <c r="AN120" s="15"/>
      <c r="AO120" s="15"/>
      <c r="AP120" s="15"/>
    </row>
    <row r="121" spans="2:45" x14ac:dyDescent="0.2">
      <c r="B121" s="24"/>
      <c r="C121" s="24"/>
      <c r="D121" s="24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24"/>
      <c r="X121" s="24"/>
      <c r="Y121" s="44"/>
      <c r="AN121" s="15"/>
      <c r="AO121" s="15"/>
      <c r="AP121" s="15"/>
    </row>
    <row r="122" spans="2:45" x14ac:dyDescent="0.2">
      <c r="C122" s="24"/>
      <c r="D122" s="24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AN122" s="15"/>
    </row>
    <row r="123" spans="2:45" x14ac:dyDescent="0.2">
      <c r="AN123" s="15"/>
    </row>
    <row r="124" spans="2:45" x14ac:dyDescent="0.2">
      <c r="B124" s="20" t="s">
        <v>18</v>
      </c>
      <c r="C124" s="18"/>
      <c r="D124" s="18"/>
      <c r="E124" s="19" t="s">
        <v>22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AN124" s="15"/>
    </row>
    <row r="125" spans="2:45" x14ac:dyDescent="0.2">
      <c r="B125" s="26" t="s">
        <v>19</v>
      </c>
      <c r="C125" s="26" t="s">
        <v>20</v>
      </c>
      <c r="D125" s="26" t="s">
        <v>21</v>
      </c>
      <c r="E125" s="25">
        <v>2006</v>
      </c>
      <c r="F125" s="25">
        <v>2007</v>
      </c>
      <c r="G125" s="25">
        <v>2008</v>
      </c>
      <c r="H125" s="25">
        <v>2009</v>
      </c>
      <c r="I125" s="25">
        <v>2010</v>
      </c>
      <c r="J125" s="25">
        <v>2011</v>
      </c>
      <c r="K125" s="25">
        <v>2012</v>
      </c>
      <c r="L125" s="25">
        <v>2013</v>
      </c>
      <c r="M125" s="25">
        <v>2014</v>
      </c>
      <c r="N125" s="25">
        <v>2015</v>
      </c>
      <c r="O125" s="25">
        <v>2016</v>
      </c>
      <c r="P125" s="25">
        <v>2017</v>
      </c>
      <c r="Q125" s="25">
        <v>2018</v>
      </c>
      <c r="R125" s="25">
        <v>2019</v>
      </c>
      <c r="S125" s="25">
        <v>2020</v>
      </c>
      <c r="T125" s="25">
        <v>2021</v>
      </c>
      <c r="U125" s="56" t="s">
        <v>284</v>
      </c>
      <c r="V125" s="56" t="s">
        <v>285</v>
      </c>
      <c r="AN125" s="15"/>
    </row>
    <row r="126" spans="2:45" x14ac:dyDescent="0.2">
      <c r="B126" s="22">
        <v>652579</v>
      </c>
      <c r="C126" s="48">
        <v>2006</v>
      </c>
      <c r="D126" s="23" t="s">
        <v>280</v>
      </c>
      <c r="E126" s="15">
        <f t="shared" ref="E126:E157" si="95">E68+AA68</f>
        <v>130000</v>
      </c>
      <c r="F126" s="15">
        <f t="shared" ref="F126:F157" si="96">F68+AB68</f>
        <v>195000</v>
      </c>
      <c r="G126" s="15">
        <f t="shared" ref="G126:G157" si="97">G68+AC68</f>
        <v>199000</v>
      </c>
      <c r="H126" s="15">
        <f t="shared" ref="H126:H157" si="98">H68+AD68</f>
        <v>199000</v>
      </c>
      <c r="I126" s="15">
        <f t="shared" ref="I126:I157" si="99">I68+AE68</f>
        <v>280000</v>
      </c>
      <c r="J126" s="15">
        <f t="shared" ref="J126:J157" si="100">J68+AF68</f>
        <v>280000</v>
      </c>
      <c r="K126" s="15">
        <f t="shared" ref="K126:K157" si="101">K68+AG68</f>
        <v>280000</v>
      </c>
      <c r="L126" s="15">
        <f t="shared" ref="L126:L157" si="102">L68+AH68</f>
        <v>263486.11</v>
      </c>
      <c r="M126" s="15">
        <f t="shared" ref="M126:M157" si="103">M68+AI68</f>
        <v>263486.11</v>
      </c>
      <c r="N126" s="15">
        <f t="shared" ref="N126:N157" si="104">N68+AJ68</f>
        <v>263486.11</v>
      </c>
      <c r="O126" s="15">
        <f t="shared" ref="O126:O157" si="105">O68+AK68</f>
        <v>263486.11</v>
      </c>
      <c r="P126" s="15">
        <f t="shared" ref="P126:P157" si="106">P68+AL68</f>
        <v>263486.11</v>
      </c>
      <c r="Q126" s="15">
        <f t="shared" ref="Q126:Q157" si="107">Q68+AM68</f>
        <v>263486.11</v>
      </c>
      <c r="R126" s="15">
        <f t="shared" ref="R126:R157" si="108">R68+AN68</f>
        <v>263486.11</v>
      </c>
      <c r="S126" s="15">
        <f t="shared" ref="S126:S157" si="109">S68+AO68</f>
        <v>263486.11</v>
      </c>
      <c r="T126" s="15">
        <f t="shared" ref="T126:T157" si="110">T68+AP68</f>
        <v>263486.11</v>
      </c>
      <c r="U126" s="15">
        <f t="shared" ref="U126:U157" si="111">U68+AQ68</f>
        <v>263486.11</v>
      </c>
      <c r="V126" s="35">
        <f t="shared" ref="V126:V157" si="112">V68+AR68</f>
        <v>263486.11</v>
      </c>
      <c r="AN126" s="15"/>
    </row>
    <row r="127" spans="2:45" x14ac:dyDescent="0.2">
      <c r="B127" s="22">
        <v>753817</v>
      </c>
      <c r="C127" s="49">
        <v>2007</v>
      </c>
      <c r="D127" s="23" t="s">
        <v>280</v>
      </c>
      <c r="E127" s="15">
        <f t="shared" si="95"/>
        <v>0</v>
      </c>
      <c r="F127" s="15">
        <f t="shared" si="96"/>
        <v>0</v>
      </c>
      <c r="G127" s="15">
        <f t="shared" si="97"/>
        <v>0</v>
      </c>
      <c r="H127" s="15">
        <f t="shared" si="98"/>
        <v>0</v>
      </c>
      <c r="I127" s="15">
        <f t="shared" si="99"/>
        <v>0</v>
      </c>
      <c r="J127" s="15">
        <f t="shared" si="100"/>
        <v>82500</v>
      </c>
      <c r="K127" s="15">
        <f t="shared" si="101"/>
        <v>155000</v>
      </c>
      <c r="L127" s="15">
        <f t="shared" si="102"/>
        <v>155000</v>
      </c>
      <c r="M127" s="15">
        <f t="shared" si="103"/>
        <v>155000</v>
      </c>
      <c r="N127" s="15">
        <f t="shared" si="104"/>
        <v>133488.07</v>
      </c>
      <c r="O127" s="15">
        <f t="shared" si="105"/>
        <v>133488.07</v>
      </c>
      <c r="P127" s="15">
        <f t="shared" si="106"/>
        <v>133488.07</v>
      </c>
      <c r="Q127" s="15">
        <f t="shared" si="107"/>
        <v>131471.29</v>
      </c>
      <c r="R127" s="15">
        <f t="shared" si="108"/>
        <v>131471.29</v>
      </c>
      <c r="S127" s="15">
        <f t="shared" si="109"/>
        <v>131471.29</v>
      </c>
      <c r="T127" s="15">
        <f t="shared" si="110"/>
        <v>131471.29</v>
      </c>
      <c r="U127" s="15">
        <f t="shared" si="111"/>
        <v>131471.29</v>
      </c>
      <c r="V127" s="11">
        <f t="shared" si="112"/>
        <v>131471.29</v>
      </c>
      <c r="AN127" s="15"/>
    </row>
    <row r="128" spans="2:45" x14ac:dyDescent="0.2">
      <c r="B128" s="22">
        <v>756238</v>
      </c>
      <c r="C128" s="50">
        <v>2007</v>
      </c>
      <c r="D128" s="23" t="s">
        <v>280</v>
      </c>
      <c r="E128" s="15">
        <f t="shared" si="95"/>
        <v>0</v>
      </c>
      <c r="F128" s="15">
        <f t="shared" si="96"/>
        <v>57500</v>
      </c>
      <c r="G128" s="15">
        <f t="shared" si="97"/>
        <v>60916</v>
      </c>
      <c r="H128" s="15">
        <f t="shared" si="98"/>
        <v>59416</v>
      </c>
      <c r="I128" s="15">
        <f t="shared" si="99"/>
        <v>72500</v>
      </c>
      <c r="J128" s="15">
        <f t="shared" si="100"/>
        <v>72500</v>
      </c>
      <c r="K128" s="15">
        <f t="shared" si="101"/>
        <v>101721.91</v>
      </c>
      <c r="L128" s="15">
        <f t="shared" si="102"/>
        <v>101721.91</v>
      </c>
      <c r="M128" s="15">
        <f t="shared" si="103"/>
        <v>101721.91</v>
      </c>
      <c r="N128" s="15">
        <f t="shared" si="104"/>
        <v>101721.91</v>
      </c>
      <c r="O128" s="15">
        <f t="shared" si="105"/>
        <v>101721.91</v>
      </c>
      <c r="P128" s="15">
        <f t="shared" si="106"/>
        <v>101721.91</v>
      </c>
      <c r="Q128" s="15">
        <f t="shared" si="107"/>
        <v>101721.91</v>
      </c>
      <c r="R128" s="15">
        <f t="shared" si="108"/>
        <v>101721.91</v>
      </c>
      <c r="S128" s="15">
        <f t="shared" si="109"/>
        <v>101721.91</v>
      </c>
      <c r="T128" s="15">
        <f t="shared" si="110"/>
        <v>101721.91</v>
      </c>
      <c r="U128" s="15">
        <f t="shared" si="111"/>
        <v>101721.91</v>
      </c>
      <c r="V128" s="11">
        <f t="shared" si="112"/>
        <v>101721.91</v>
      </c>
      <c r="AN128" s="15"/>
    </row>
    <row r="129" spans="2:40" x14ac:dyDescent="0.2">
      <c r="B129" s="22">
        <v>761554</v>
      </c>
      <c r="C129" s="50">
        <v>2007</v>
      </c>
      <c r="D129" s="23" t="s">
        <v>280</v>
      </c>
      <c r="E129" s="15">
        <f t="shared" si="95"/>
        <v>0</v>
      </c>
      <c r="F129" s="15">
        <f t="shared" si="96"/>
        <v>50001</v>
      </c>
      <c r="G129" s="15">
        <f t="shared" si="97"/>
        <v>190000</v>
      </c>
      <c r="H129" s="15">
        <f t="shared" si="98"/>
        <v>250000</v>
      </c>
      <c r="I129" s="15">
        <f t="shared" si="99"/>
        <v>255000</v>
      </c>
      <c r="J129" s="15">
        <f t="shared" si="100"/>
        <v>270000</v>
      </c>
      <c r="K129" s="15">
        <f t="shared" si="101"/>
        <v>320000</v>
      </c>
      <c r="L129" s="15">
        <f t="shared" si="102"/>
        <v>395000</v>
      </c>
      <c r="M129" s="15">
        <f t="shared" si="103"/>
        <v>358647.99</v>
      </c>
      <c r="N129" s="15">
        <f t="shared" si="104"/>
        <v>358647.99</v>
      </c>
      <c r="O129" s="15">
        <f t="shared" si="105"/>
        <v>358647.99</v>
      </c>
      <c r="P129" s="15">
        <f t="shared" si="106"/>
        <v>358741.47</v>
      </c>
      <c r="Q129" s="15">
        <f t="shared" si="107"/>
        <v>358741.47</v>
      </c>
      <c r="R129" s="15">
        <f t="shared" si="108"/>
        <v>358741.47</v>
      </c>
      <c r="S129" s="15">
        <f t="shared" si="109"/>
        <v>358741.47</v>
      </c>
      <c r="T129" s="15">
        <f t="shared" si="110"/>
        <v>358741.47</v>
      </c>
      <c r="U129" s="15">
        <f t="shared" si="111"/>
        <v>358741.47</v>
      </c>
      <c r="V129" s="11">
        <f t="shared" si="112"/>
        <v>358741.47</v>
      </c>
      <c r="AN129" s="15"/>
    </row>
    <row r="130" spans="2:40" x14ac:dyDescent="0.2">
      <c r="B130" s="22">
        <v>851336</v>
      </c>
      <c r="C130" s="50">
        <v>2008</v>
      </c>
      <c r="D130" s="23" t="s">
        <v>280</v>
      </c>
      <c r="E130" s="15">
        <f t="shared" si="95"/>
        <v>0</v>
      </c>
      <c r="F130" s="15">
        <f t="shared" si="96"/>
        <v>0</v>
      </c>
      <c r="G130" s="15">
        <f t="shared" si="97"/>
        <v>55000</v>
      </c>
      <c r="H130" s="15">
        <f t="shared" si="98"/>
        <v>74000</v>
      </c>
      <c r="I130" s="15">
        <f t="shared" si="99"/>
        <v>200000</v>
      </c>
      <c r="J130" s="15">
        <f t="shared" si="100"/>
        <v>500000</v>
      </c>
      <c r="K130" s="15">
        <f t="shared" si="101"/>
        <v>500000</v>
      </c>
      <c r="L130" s="15">
        <f t="shared" si="102"/>
        <v>600000</v>
      </c>
      <c r="M130" s="15">
        <f t="shared" si="103"/>
        <v>600195.32999999996</v>
      </c>
      <c r="N130" s="15">
        <f t="shared" si="104"/>
        <v>600195.32999999996</v>
      </c>
      <c r="O130" s="15">
        <f t="shared" si="105"/>
        <v>600195.32999999996</v>
      </c>
      <c r="P130" s="15">
        <f t="shared" si="106"/>
        <v>600195.33000000007</v>
      </c>
      <c r="Q130" s="15">
        <f t="shared" si="107"/>
        <v>600195.33000000007</v>
      </c>
      <c r="R130" s="15">
        <f t="shared" si="108"/>
        <v>600195.33000000007</v>
      </c>
      <c r="S130" s="15">
        <f t="shared" si="109"/>
        <v>600195.33000000007</v>
      </c>
      <c r="T130" s="15">
        <f t="shared" si="110"/>
        <v>600195.33000000007</v>
      </c>
      <c r="U130" s="15">
        <f t="shared" si="111"/>
        <v>600195.33000000007</v>
      </c>
      <c r="V130" s="11">
        <f t="shared" si="112"/>
        <v>600195.33000000007</v>
      </c>
      <c r="AN130" s="15"/>
    </row>
    <row r="131" spans="2:40" x14ac:dyDescent="0.2">
      <c r="B131" s="22">
        <v>855221</v>
      </c>
      <c r="C131" s="50">
        <v>2008</v>
      </c>
      <c r="D131" s="23" t="s">
        <v>280</v>
      </c>
      <c r="E131" s="15">
        <f t="shared" si="95"/>
        <v>0</v>
      </c>
      <c r="F131" s="15">
        <f t="shared" si="96"/>
        <v>0</v>
      </c>
      <c r="G131" s="15">
        <f t="shared" si="97"/>
        <v>205000</v>
      </c>
      <c r="H131" s="15">
        <f t="shared" si="98"/>
        <v>190953.88</v>
      </c>
      <c r="I131" s="15">
        <f t="shared" si="99"/>
        <v>190953.88</v>
      </c>
      <c r="J131" s="15">
        <f t="shared" si="100"/>
        <v>190953.88</v>
      </c>
      <c r="K131" s="15">
        <f t="shared" si="101"/>
        <v>190953.88</v>
      </c>
      <c r="L131" s="15">
        <f t="shared" si="102"/>
        <v>190953.88</v>
      </c>
      <c r="M131" s="15">
        <f t="shared" si="103"/>
        <v>190953.88</v>
      </c>
      <c r="N131" s="15">
        <f t="shared" si="104"/>
        <v>190953.88</v>
      </c>
      <c r="O131" s="15">
        <f t="shared" si="105"/>
        <v>190953.88</v>
      </c>
      <c r="P131" s="15">
        <f t="shared" si="106"/>
        <v>190953.88</v>
      </c>
      <c r="Q131" s="15">
        <f t="shared" si="107"/>
        <v>190953.88</v>
      </c>
      <c r="R131" s="15">
        <f t="shared" si="108"/>
        <v>190953.88</v>
      </c>
      <c r="S131" s="15">
        <f t="shared" si="109"/>
        <v>190953.88</v>
      </c>
      <c r="T131" s="15">
        <f t="shared" si="110"/>
        <v>190953.88</v>
      </c>
      <c r="U131" s="15">
        <f t="shared" si="111"/>
        <v>190953.88</v>
      </c>
      <c r="V131" s="11">
        <f t="shared" si="112"/>
        <v>190953.88</v>
      </c>
      <c r="AN131" s="15"/>
    </row>
    <row r="132" spans="2:40" x14ac:dyDescent="0.2">
      <c r="B132" s="22">
        <v>955216</v>
      </c>
      <c r="C132" s="50">
        <v>2009</v>
      </c>
      <c r="D132" s="23" t="s">
        <v>280</v>
      </c>
      <c r="E132" s="15">
        <f t="shared" si="95"/>
        <v>0</v>
      </c>
      <c r="F132" s="15">
        <f t="shared" si="96"/>
        <v>0</v>
      </c>
      <c r="G132" s="15">
        <f t="shared" si="97"/>
        <v>0</v>
      </c>
      <c r="H132" s="15">
        <f t="shared" si="98"/>
        <v>78000</v>
      </c>
      <c r="I132" s="15">
        <f t="shared" si="99"/>
        <v>95150</v>
      </c>
      <c r="J132" s="15">
        <f t="shared" si="100"/>
        <v>171600</v>
      </c>
      <c r="K132" s="15">
        <f t="shared" si="101"/>
        <v>176600</v>
      </c>
      <c r="L132" s="15">
        <f t="shared" si="102"/>
        <v>110000</v>
      </c>
      <c r="M132" s="15">
        <f t="shared" si="103"/>
        <v>104087.04999999999</v>
      </c>
      <c r="N132" s="15">
        <f t="shared" si="104"/>
        <v>104087.04999999999</v>
      </c>
      <c r="O132" s="15">
        <f t="shared" si="105"/>
        <v>104087.04999999999</v>
      </c>
      <c r="P132" s="15">
        <f t="shared" si="106"/>
        <v>104087.05</v>
      </c>
      <c r="Q132" s="15">
        <f t="shared" si="107"/>
        <v>104087.05</v>
      </c>
      <c r="R132" s="15">
        <f t="shared" si="108"/>
        <v>104087.05</v>
      </c>
      <c r="S132" s="15">
        <f t="shared" si="109"/>
        <v>104087.05</v>
      </c>
      <c r="T132" s="15">
        <f t="shared" si="110"/>
        <v>104087.05</v>
      </c>
      <c r="U132" s="15">
        <f t="shared" si="111"/>
        <v>104087.05</v>
      </c>
      <c r="V132" s="11">
        <f t="shared" si="112"/>
        <v>104087.05</v>
      </c>
      <c r="AN132" s="15"/>
    </row>
    <row r="133" spans="2:40" x14ac:dyDescent="0.2">
      <c r="B133" s="22">
        <v>1057776</v>
      </c>
      <c r="C133" s="50">
        <v>2010</v>
      </c>
      <c r="D133" s="23" t="s">
        <v>280</v>
      </c>
      <c r="E133" s="15">
        <f t="shared" si="95"/>
        <v>0</v>
      </c>
      <c r="F133" s="15">
        <f t="shared" si="96"/>
        <v>0</v>
      </c>
      <c r="G133" s="15">
        <f t="shared" si="97"/>
        <v>0</v>
      </c>
      <c r="H133" s="15">
        <f t="shared" si="98"/>
        <v>0</v>
      </c>
      <c r="I133" s="15">
        <f t="shared" si="99"/>
        <v>157500</v>
      </c>
      <c r="J133" s="15">
        <f t="shared" si="100"/>
        <v>615000</v>
      </c>
      <c r="K133" s="15">
        <f t="shared" si="101"/>
        <v>485000</v>
      </c>
      <c r="L133" s="15">
        <f t="shared" si="102"/>
        <v>485000</v>
      </c>
      <c r="M133" s="15">
        <f t="shared" si="103"/>
        <v>285000</v>
      </c>
      <c r="N133" s="15">
        <f t="shared" si="104"/>
        <v>260450.20999999996</v>
      </c>
      <c r="O133" s="15">
        <f t="shared" si="105"/>
        <v>260450.20999999996</v>
      </c>
      <c r="P133" s="15">
        <f t="shared" si="106"/>
        <v>260450.21000000002</v>
      </c>
      <c r="Q133" s="15">
        <f t="shared" si="107"/>
        <v>260450.21000000002</v>
      </c>
      <c r="R133" s="15">
        <f t="shared" si="108"/>
        <v>260450.21000000002</v>
      </c>
      <c r="S133" s="15">
        <f t="shared" si="109"/>
        <v>260450.21000000002</v>
      </c>
      <c r="T133" s="15">
        <f t="shared" si="110"/>
        <v>260450.21000000002</v>
      </c>
      <c r="U133" s="15">
        <f t="shared" si="111"/>
        <v>260450.21000000002</v>
      </c>
      <c r="V133" s="11">
        <f t="shared" si="112"/>
        <v>260450.21000000002</v>
      </c>
      <c r="AN133" s="15"/>
    </row>
    <row r="134" spans="2:40" x14ac:dyDescent="0.2">
      <c r="B134" s="22">
        <v>1060871</v>
      </c>
      <c r="C134" s="50">
        <v>2010</v>
      </c>
      <c r="D134" s="23" t="s">
        <v>279</v>
      </c>
      <c r="E134" s="15">
        <f t="shared" si="95"/>
        <v>0</v>
      </c>
      <c r="F134" s="15">
        <f t="shared" si="96"/>
        <v>0</v>
      </c>
      <c r="G134" s="15">
        <f t="shared" si="97"/>
        <v>0</v>
      </c>
      <c r="H134" s="15">
        <f t="shared" si="98"/>
        <v>0</v>
      </c>
      <c r="I134" s="15">
        <f t="shared" si="99"/>
        <v>0</v>
      </c>
      <c r="J134" s="15">
        <f t="shared" si="100"/>
        <v>74500</v>
      </c>
      <c r="K134" s="15">
        <f t="shared" si="101"/>
        <v>78000</v>
      </c>
      <c r="L134" s="15">
        <f t="shared" si="102"/>
        <v>80000</v>
      </c>
      <c r="M134" s="15">
        <f t="shared" si="103"/>
        <v>98000</v>
      </c>
      <c r="N134" s="15">
        <f t="shared" si="104"/>
        <v>98000</v>
      </c>
      <c r="O134" s="15">
        <f t="shared" si="105"/>
        <v>129000</v>
      </c>
      <c r="P134" s="15">
        <f t="shared" si="106"/>
        <v>129000</v>
      </c>
      <c r="Q134" s="15">
        <f t="shared" si="107"/>
        <v>129000</v>
      </c>
      <c r="R134" s="15">
        <f t="shared" si="108"/>
        <v>149000</v>
      </c>
      <c r="S134" s="15">
        <f t="shared" si="109"/>
        <v>185500</v>
      </c>
      <c r="T134" s="15">
        <f t="shared" si="110"/>
        <v>266000</v>
      </c>
      <c r="U134" s="15">
        <f t="shared" si="111"/>
        <v>268000</v>
      </c>
      <c r="V134" s="11">
        <f t="shared" si="112"/>
        <v>268000</v>
      </c>
      <c r="AN134" s="15"/>
    </row>
    <row r="135" spans="2:40" x14ac:dyDescent="0.2">
      <c r="B135" s="22">
        <v>1103681</v>
      </c>
      <c r="C135" s="50">
        <v>2011</v>
      </c>
      <c r="D135" s="23" t="s">
        <v>280</v>
      </c>
      <c r="E135" s="15">
        <f t="shared" si="95"/>
        <v>0</v>
      </c>
      <c r="F135" s="15">
        <f t="shared" si="96"/>
        <v>0</v>
      </c>
      <c r="G135" s="15">
        <f t="shared" si="97"/>
        <v>0</v>
      </c>
      <c r="H135" s="15">
        <f t="shared" si="98"/>
        <v>0</v>
      </c>
      <c r="I135" s="15">
        <f t="shared" si="99"/>
        <v>0</v>
      </c>
      <c r="J135" s="15">
        <f t="shared" si="100"/>
        <v>60000</v>
      </c>
      <c r="K135" s="15">
        <f t="shared" si="101"/>
        <v>85000</v>
      </c>
      <c r="L135" s="15">
        <f t="shared" si="102"/>
        <v>81000</v>
      </c>
      <c r="M135" s="15">
        <f t="shared" si="103"/>
        <v>105086.86000000002</v>
      </c>
      <c r="N135" s="15">
        <f t="shared" si="104"/>
        <v>105086.86000000002</v>
      </c>
      <c r="O135" s="15">
        <f t="shared" si="105"/>
        <v>105086.86000000002</v>
      </c>
      <c r="P135" s="15">
        <f t="shared" si="106"/>
        <v>105086.85999999999</v>
      </c>
      <c r="Q135" s="15">
        <f t="shared" si="107"/>
        <v>105086.85999999999</v>
      </c>
      <c r="R135" s="15">
        <f t="shared" si="108"/>
        <v>105086.85999999999</v>
      </c>
      <c r="S135" s="15">
        <f t="shared" si="109"/>
        <v>105086.85999999999</v>
      </c>
      <c r="T135" s="15">
        <f t="shared" si="110"/>
        <v>105086.85999999999</v>
      </c>
      <c r="U135" s="15">
        <f t="shared" si="111"/>
        <v>105086.85999999999</v>
      </c>
      <c r="V135" s="11">
        <f t="shared" si="112"/>
        <v>105086.85999999999</v>
      </c>
      <c r="AN135" s="15"/>
    </row>
    <row r="136" spans="2:40" x14ac:dyDescent="0.2">
      <c r="B136" s="8">
        <v>1104724</v>
      </c>
      <c r="C136" s="49">
        <v>2011</v>
      </c>
      <c r="D136" s="23" t="s">
        <v>280</v>
      </c>
      <c r="E136" s="15">
        <f t="shared" si="95"/>
        <v>0</v>
      </c>
      <c r="F136" s="15">
        <f t="shared" si="96"/>
        <v>0</v>
      </c>
      <c r="G136" s="15">
        <f t="shared" si="97"/>
        <v>0</v>
      </c>
      <c r="H136" s="15">
        <f t="shared" si="98"/>
        <v>0</v>
      </c>
      <c r="I136" s="15">
        <f t="shared" si="99"/>
        <v>0</v>
      </c>
      <c r="J136" s="15">
        <f t="shared" si="100"/>
        <v>9446.36</v>
      </c>
      <c r="K136" s="15">
        <f t="shared" si="101"/>
        <v>245000</v>
      </c>
      <c r="L136" s="15">
        <f t="shared" si="102"/>
        <v>245000</v>
      </c>
      <c r="M136" s="15">
        <f t="shared" si="103"/>
        <v>245000</v>
      </c>
      <c r="N136" s="15">
        <f t="shared" si="104"/>
        <v>290000</v>
      </c>
      <c r="O136" s="15">
        <f t="shared" si="105"/>
        <v>290000</v>
      </c>
      <c r="P136" s="15">
        <f t="shared" si="106"/>
        <v>290000</v>
      </c>
      <c r="Q136" s="15">
        <f t="shared" si="107"/>
        <v>290000</v>
      </c>
      <c r="R136" s="15">
        <f t="shared" si="108"/>
        <v>320000</v>
      </c>
      <c r="S136" s="15">
        <f t="shared" si="109"/>
        <v>316614.14</v>
      </c>
      <c r="T136" s="15">
        <f t="shared" si="110"/>
        <v>316614.14</v>
      </c>
      <c r="U136" s="15">
        <f t="shared" si="111"/>
        <v>316614.14</v>
      </c>
      <c r="V136" s="11">
        <f t="shared" si="112"/>
        <v>316614.14</v>
      </c>
      <c r="AN136" s="15"/>
    </row>
    <row r="137" spans="2:40" x14ac:dyDescent="0.2">
      <c r="B137" s="8">
        <v>1104031</v>
      </c>
      <c r="C137" s="49">
        <v>2011</v>
      </c>
      <c r="D137" s="23" t="s">
        <v>280</v>
      </c>
      <c r="E137" s="15">
        <f t="shared" si="95"/>
        <v>0</v>
      </c>
      <c r="F137" s="15">
        <f t="shared" si="96"/>
        <v>0</v>
      </c>
      <c r="G137" s="15">
        <f t="shared" si="97"/>
        <v>0</v>
      </c>
      <c r="H137" s="15">
        <f t="shared" si="98"/>
        <v>0</v>
      </c>
      <c r="I137" s="15">
        <f t="shared" si="99"/>
        <v>0</v>
      </c>
      <c r="J137" s="15">
        <f t="shared" si="100"/>
        <v>0</v>
      </c>
      <c r="K137" s="15">
        <f t="shared" si="101"/>
        <v>0</v>
      </c>
      <c r="L137" s="15">
        <f t="shared" si="102"/>
        <v>100000</v>
      </c>
      <c r="M137" s="15">
        <f t="shared" si="103"/>
        <v>140000</v>
      </c>
      <c r="N137" s="15">
        <f t="shared" si="104"/>
        <v>65672.13</v>
      </c>
      <c r="O137" s="15">
        <f t="shared" si="105"/>
        <v>65672.33</v>
      </c>
      <c r="P137" s="15">
        <f t="shared" si="106"/>
        <v>90893</v>
      </c>
      <c r="Q137" s="15">
        <f t="shared" si="107"/>
        <v>126000</v>
      </c>
      <c r="R137" s="15">
        <f t="shared" si="108"/>
        <v>96000</v>
      </c>
      <c r="S137" s="15">
        <f t="shared" si="109"/>
        <v>96000</v>
      </c>
      <c r="T137" s="15">
        <f t="shared" si="110"/>
        <v>96000</v>
      </c>
      <c r="U137" s="15">
        <f t="shared" si="111"/>
        <v>46960.71</v>
      </c>
      <c r="V137" s="11">
        <f t="shared" si="112"/>
        <v>46960.71</v>
      </c>
      <c r="AN137" s="15"/>
    </row>
    <row r="138" spans="2:40" x14ac:dyDescent="0.2">
      <c r="B138" s="8">
        <v>1151157</v>
      </c>
      <c r="C138" s="49">
        <v>2011</v>
      </c>
      <c r="D138" s="23" t="s">
        <v>280</v>
      </c>
      <c r="E138" s="15">
        <f t="shared" si="95"/>
        <v>0</v>
      </c>
      <c r="F138" s="15">
        <f t="shared" si="96"/>
        <v>0</v>
      </c>
      <c r="G138" s="15">
        <f t="shared" si="97"/>
        <v>0</v>
      </c>
      <c r="H138" s="15">
        <f t="shared" si="98"/>
        <v>0</v>
      </c>
      <c r="I138" s="15">
        <f t="shared" si="99"/>
        <v>0</v>
      </c>
      <c r="J138" s="15">
        <f t="shared" si="100"/>
        <v>74000</v>
      </c>
      <c r="K138" s="15">
        <f t="shared" si="101"/>
        <v>87000</v>
      </c>
      <c r="L138" s="15">
        <f t="shared" si="102"/>
        <v>87000</v>
      </c>
      <c r="M138" s="15">
        <f t="shared" si="103"/>
        <v>150000</v>
      </c>
      <c r="N138" s="15">
        <f t="shared" si="104"/>
        <v>154000</v>
      </c>
      <c r="O138" s="15">
        <f t="shared" si="105"/>
        <v>154000</v>
      </c>
      <c r="P138" s="15">
        <f t="shared" si="106"/>
        <v>158000</v>
      </c>
      <c r="Q138" s="15">
        <f t="shared" si="107"/>
        <v>184500</v>
      </c>
      <c r="R138" s="15">
        <f t="shared" si="108"/>
        <v>263500</v>
      </c>
      <c r="S138" s="15">
        <f t="shared" si="109"/>
        <v>263500</v>
      </c>
      <c r="T138" s="15">
        <f t="shared" si="110"/>
        <v>235000</v>
      </c>
      <c r="U138" s="15">
        <f t="shared" si="111"/>
        <v>225872.1</v>
      </c>
      <c r="V138" s="11">
        <f t="shared" si="112"/>
        <v>225872.1</v>
      </c>
      <c r="AN138" s="15"/>
    </row>
    <row r="139" spans="2:40" x14ac:dyDescent="0.2">
      <c r="B139" s="22">
        <v>1154938</v>
      </c>
      <c r="C139" s="50">
        <v>2011</v>
      </c>
      <c r="D139" s="23" t="s">
        <v>280</v>
      </c>
      <c r="E139" s="15">
        <f t="shared" si="95"/>
        <v>0</v>
      </c>
      <c r="F139" s="15">
        <f t="shared" si="96"/>
        <v>0</v>
      </c>
      <c r="G139" s="15">
        <f t="shared" si="97"/>
        <v>0</v>
      </c>
      <c r="H139" s="15">
        <f t="shared" si="98"/>
        <v>0</v>
      </c>
      <c r="I139" s="15">
        <f t="shared" si="99"/>
        <v>0</v>
      </c>
      <c r="J139" s="15">
        <f t="shared" si="100"/>
        <v>110897.5</v>
      </c>
      <c r="K139" s="15">
        <f t="shared" si="101"/>
        <v>110897.5</v>
      </c>
      <c r="L139" s="15">
        <f t="shared" si="102"/>
        <v>110897.5</v>
      </c>
      <c r="M139" s="15">
        <f t="shared" si="103"/>
        <v>110897.5</v>
      </c>
      <c r="N139" s="15">
        <f t="shared" si="104"/>
        <v>110897.5</v>
      </c>
      <c r="O139" s="15">
        <f t="shared" si="105"/>
        <v>110897.5</v>
      </c>
      <c r="P139" s="15">
        <f t="shared" si="106"/>
        <v>110897.5</v>
      </c>
      <c r="Q139" s="15">
        <f t="shared" si="107"/>
        <v>110897.5</v>
      </c>
      <c r="R139" s="15">
        <f t="shared" si="108"/>
        <v>110897.5</v>
      </c>
      <c r="S139" s="15">
        <f t="shared" si="109"/>
        <v>110897.5</v>
      </c>
      <c r="T139" s="15">
        <f t="shared" si="110"/>
        <v>110897.5</v>
      </c>
      <c r="U139" s="15">
        <f t="shared" si="111"/>
        <v>110897.5</v>
      </c>
      <c r="V139" s="11">
        <f t="shared" si="112"/>
        <v>110897.5</v>
      </c>
      <c r="AN139" s="15"/>
    </row>
    <row r="140" spans="2:40" x14ac:dyDescent="0.2">
      <c r="B140" s="22">
        <v>1251402</v>
      </c>
      <c r="C140" s="50">
        <v>2012</v>
      </c>
      <c r="D140" s="23" t="s">
        <v>280</v>
      </c>
      <c r="E140" s="15">
        <f t="shared" si="95"/>
        <v>0</v>
      </c>
      <c r="F140" s="15">
        <f t="shared" si="96"/>
        <v>0</v>
      </c>
      <c r="G140" s="15">
        <f t="shared" si="97"/>
        <v>0</v>
      </c>
      <c r="H140" s="15">
        <f t="shared" si="98"/>
        <v>0</v>
      </c>
      <c r="I140" s="15">
        <f t="shared" si="99"/>
        <v>0</v>
      </c>
      <c r="J140" s="15">
        <f t="shared" si="100"/>
        <v>0</v>
      </c>
      <c r="K140" s="15">
        <f t="shared" si="101"/>
        <v>275000</v>
      </c>
      <c r="L140" s="15">
        <f t="shared" si="102"/>
        <v>200000</v>
      </c>
      <c r="M140" s="15">
        <f t="shared" si="103"/>
        <v>200000</v>
      </c>
      <c r="N140" s="15">
        <f t="shared" si="104"/>
        <v>126701.20999999999</v>
      </c>
      <c r="O140" s="15">
        <f t="shared" si="105"/>
        <v>126701.20999999999</v>
      </c>
      <c r="P140" s="15">
        <f t="shared" si="106"/>
        <v>126701.20999999999</v>
      </c>
      <c r="Q140" s="15">
        <f t="shared" si="107"/>
        <v>126701.20999999999</v>
      </c>
      <c r="R140" s="15">
        <f t="shared" si="108"/>
        <v>126701.20999999999</v>
      </c>
      <c r="S140" s="15">
        <f t="shared" si="109"/>
        <v>126701.20999999999</v>
      </c>
      <c r="T140" s="15">
        <f t="shared" si="110"/>
        <v>126701.20999999999</v>
      </c>
      <c r="U140" s="15">
        <f t="shared" si="111"/>
        <v>126701.20999999999</v>
      </c>
      <c r="V140" s="11">
        <f t="shared" si="112"/>
        <v>126701.20999999999</v>
      </c>
      <c r="AN140" s="15"/>
    </row>
    <row r="141" spans="2:40" x14ac:dyDescent="0.2">
      <c r="B141" s="8">
        <v>1252327</v>
      </c>
      <c r="C141" s="49">
        <v>2012</v>
      </c>
      <c r="D141" s="23" t="s">
        <v>280</v>
      </c>
      <c r="E141" s="15">
        <f t="shared" si="95"/>
        <v>0</v>
      </c>
      <c r="F141" s="15">
        <f t="shared" si="96"/>
        <v>0</v>
      </c>
      <c r="G141" s="15">
        <f t="shared" si="97"/>
        <v>0</v>
      </c>
      <c r="H141" s="15">
        <f t="shared" si="98"/>
        <v>0</v>
      </c>
      <c r="I141" s="15">
        <f t="shared" si="99"/>
        <v>0</v>
      </c>
      <c r="J141" s="15">
        <f t="shared" si="100"/>
        <v>0</v>
      </c>
      <c r="K141" s="15">
        <f t="shared" si="101"/>
        <v>100641.61</v>
      </c>
      <c r="L141" s="15">
        <f t="shared" si="102"/>
        <v>105641.61000000002</v>
      </c>
      <c r="M141" s="15">
        <f t="shared" si="103"/>
        <v>115641.61</v>
      </c>
      <c r="N141" s="15">
        <f t="shared" si="104"/>
        <v>120901.14</v>
      </c>
      <c r="O141" s="15">
        <f t="shared" si="105"/>
        <v>204001.14</v>
      </c>
      <c r="P141" s="15">
        <f t="shared" si="106"/>
        <v>210000.14</v>
      </c>
      <c r="Q141" s="15">
        <f t="shared" si="107"/>
        <v>210000.14</v>
      </c>
      <c r="R141" s="15">
        <f t="shared" si="108"/>
        <v>178000.14</v>
      </c>
      <c r="S141" s="15">
        <f t="shared" si="109"/>
        <v>149986.32</v>
      </c>
      <c r="T141" s="15">
        <f t="shared" si="110"/>
        <v>149986.32</v>
      </c>
      <c r="U141" s="15">
        <f t="shared" si="111"/>
        <v>149986.32</v>
      </c>
      <c r="V141" s="11">
        <f t="shared" si="112"/>
        <v>149986.32</v>
      </c>
      <c r="AN141" s="15"/>
    </row>
    <row r="142" spans="2:40" x14ac:dyDescent="0.2">
      <c r="B142" s="8">
        <v>1302969</v>
      </c>
      <c r="C142" s="49">
        <v>2013</v>
      </c>
      <c r="D142" s="23" t="s">
        <v>279</v>
      </c>
      <c r="E142" s="15">
        <f t="shared" si="95"/>
        <v>0</v>
      </c>
      <c r="F142" s="15">
        <f t="shared" si="96"/>
        <v>0</v>
      </c>
      <c r="G142" s="15">
        <f t="shared" si="97"/>
        <v>0</v>
      </c>
      <c r="H142" s="15">
        <f t="shared" si="98"/>
        <v>0</v>
      </c>
      <c r="I142" s="15">
        <f t="shared" si="99"/>
        <v>0</v>
      </c>
      <c r="J142" s="15">
        <f t="shared" si="100"/>
        <v>0</v>
      </c>
      <c r="K142" s="15">
        <f t="shared" si="101"/>
        <v>0</v>
      </c>
      <c r="L142" s="15">
        <f t="shared" si="102"/>
        <v>127375.73999999999</v>
      </c>
      <c r="M142" s="15">
        <f t="shared" si="103"/>
        <v>430000</v>
      </c>
      <c r="N142" s="15">
        <f t="shared" si="104"/>
        <v>430000</v>
      </c>
      <c r="O142" s="15">
        <f t="shared" si="105"/>
        <v>430000</v>
      </c>
      <c r="P142" s="15">
        <f t="shared" si="106"/>
        <v>498500</v>
      </c>
      <c r="Q142" s="15">
        <f t="shared" si="107"/>
        <v>1148000</v>
      </c>
      <c r="R142" s="15">
        <f t="shared" si="108"/>
        <v>791651.57</v>
      </c>
      <c r="S142" s="15">
        <f t="shared" si="109"/>
        <v>792593.53999999992</v>
      </c>
      <c r="T142" s="15">
        <f t="shared" si="110"/>
        <v>792593.53999999992</v>
      </c>
      <c r="U142" s="15">
        <f t="shared" si="111"/>
        <v>792593.5399999998</v>
      </c>
      <c r="V142" s="11">
        <f t="shared" si="112"/>
        <v>792593.53999999992</v>
      </c>
      <c r="AN142" s="15"/>
    </row>
    <row r="143" spans="2:40" x14ac:dyDescent="0.2">
      <c r="B143" s="22">
        <v>1303030</v>
      </c>
      <c r="C143" s="50">
        <v>2013</v>
      </c>
      <c r="D143" s="23" t="s">
        <v>280</v>
      </c>
      <c r="E143" s="15">
        <f t="shared" si="95"/>
        <v>0</v>
      </c>
      <c r="F143" s="15">
        <f t="shared" si="96"/>
        <v>0</v>
      </c>
      <c r="G143" s="15">
        <f t="shared" si="97"/>
        <v>0</v>
      </c>
      <c r="H143" s="15">
        <f t="shared" si="98"/>
        <v>0</v>
      </c>
      <c r="I143" s="15">
        <f t="shared" si="99"/>
        <v>0</v>
      </c>
      <c r="J143" s="15">
        <f t="shared" si="100"/>
        <v>0</v>
      </c>
      <c r="K143" s="15">
        <f t="shared" si="101"/>
        <v>0</v>
      </c>
      <c r="L143" s="15">
        <f t="shared" si="102"/>
        <v>107500.04000000001</v>
      </c>
      <c r="M143" s="15">
        <f t="shared" si="103"/>
        <v>107500.04000000001</v>
      </c>
      <c r="N143" s="15">
        <f t="shared" si="104"/>
        <v>172000</v>
      </c>
      <c r="O143" s="15">
        <f t="shared" si="105"/>
        <v>363000</v>
      </c>
      <c r="P143" s="15">
        <f t="shared" si="106"/>
        <v>380500</v>
      </c>
      <c r="Q143" s="15">
        <f t="shared" si="107"/>
        <v>380500</v>
      </c>
      <c r="R143" s="15">
        <f t="shared" si="108"/>
        <v>455417.04</v>
      </c>
      <c r="S143" s="15">
        <f t="shared" si="109"/>
        <v>455681.31</v>
      </c>
      <c r="T143" s="15">
        <f t="shared" si="110"/>
        <v>455681.31</v>
      </c>
      <c r="U143" s="15">
        <f t="shared" si="111"/>
        <v>455681.31</v>
      </c>
      <c r="V143" s="11">
        <f t="shared" si="112"/>
        <v>455681.31</v>
      </c>
      <c r="AN143" s="15"/>
    </row>
    <row r="144" spans="2:40" x14ac:dyDescent="0.2">
      <c r="B144" s="8">
        <v>1304887</v>
      </c>
      <c r="C144" s="49">
        <v>2013</v>
      </c>
      <c r="D144" s="23" t="s">
        <v>279</v>
      </c>
      <c r="E144" s="15">
        <f t="shared" si="95"/>
        <v>0</v>
      </c>
      <c r="F144" s="15">
        <f t="shared" si="96"/>
        <v>0</v>
      </c>
      <c r="G144" s="15">
        <f t="shared" si="97"/>
        <v>0</v>
      </c>
      <c r="H144" s="15">
        <f t="shared" si="98"/>
        <v>0</v>
      </c>
      <c r="I144" s="15">
        <f t="shared" si="99"/>
        <v>0</v>
      </c>
      <c r="J144" s="15">
        <f t="shared" si="100"/>
        <v>0</v>
      </c>
      <c r="K144" s="15">
        <f t="shared" si="101"/>
        <v>0</v>
      </c>
      <c r="L144" s="15">
        <f t="shared" si="102"/>
        <v>75000</v>
      </c>
      <c r="M144" s="15">
        <f t="shared" si="103"/>
        <v>100000</v>
      </c>
      <c r="N144" s="15">
        <f t="shared" si="104"/>
        <v>185500</v>
      </c>
      <c r="O144" s="15">
        <f t="shared" si="105"/>
        <v>185500</v>
      </c>
      <c r="P144" s="15">
        <f t="shared" si="106"/>
        <v>225500</v>
      </c>
      <c r="Q144" s="15">
        <f t="shared" si="107"/>
        <v>300000</v>
      </c>
      <c r="R144" s="15">
        <f t="shared" si="108"/>
        <v>300000</v>
      </c>
      <c r="S144" s="15">
        <f t="shared" si="109"/>
        <v>300000</v>
      </c>
      <c r="T144" s="15">
        <f t="shared" si="110"/>
        <v>350000</v>
      </c>
      <c r="U144" s="15">
        <f t="shared" si="111"/>
        <v>725000</v>
      </c>
      <c r="V144" s="11">
        <f t="shared" si="112"/>
        <v>725000</v>
      </c>
      <c r="AN144" s="15"/>
    </row>
    <row r="145" spans="2:40" x14ac:dyDescent="0.2">
      <c r="B145" s="22">
        <v>1305036</v>
      </c>
      <c r="C145" s="50">
        <v>2013</v>
      </c>
      <c r="D145" s="23" t="s">
        <v>280</v>
      </c>
      <c r="E145" s="15">
        <f t="shared" si="95"/>
        <v>0</v>
      </c>
      <c r="F145" s="15">
        <f t="shared" si="96"/>
        <v>0</v>
      </c>
      <c r="G145" s="15">
        <f t="shared" si="97"/>
        <v>0</v>
      </c>
      <c r="H145" s="15">
        <f t="shared" si="98"/>
        <v>0</v>
      </c>
      <c r="I145" s="15">
        <f t="shared" si="99"/>
        <v>0</v>
      </c>
      <c r="J145" s="15">
        <f t="shared" si="100"/>
        <v>0</v>
      </c>
      <c r="K145" s="15">
        <f t="shared" si="101"/>
        <v>0</v>
      </c>
      <c r="L145" s="15">
        <f t="shared" si="102"/>
        <v>7000</v>
      </c>
      <c r="M145" s="15">
        <f t="shared" si="103"/>
        <v>93936</v>
      </c>
      <c r="N145" s="15">
        <f t="shared" si="104"/>
        <v>103390</v>
      </c>
      <c r="O145" s="15">
        <f t="shared" si="105"/>
        <v>112390</v>
      </c>
      <c r="P145" s="15">
        <f t="shared" si="106"/>
        <v>112390</v>
      </c>
      <c r="Q145" s="15">
        <f t="shared" si="107"/>
        <v>112390</v>
      </c>
      <c r="R145" s="15">
        <f t="shared" si="108"/>
        <v>112390.00000000001</v>
      </c>
      <c r="S145" s="15">
        <f t="shared" si="109"/>
        <v>112500</v>
      </c>
      <c r="T145" s="15">
        <f t="shared" si="110"/>
        <v>77285.460000000006</v>
      </c>
      <c r="U145" s="15">
        <f t="shared" si="111"/>
        <v>77285.460000000006</v>
      </c>
      <c r="V145" s="11">
        <f t="shared" si="112"/>
        <v>77285.460000000006</v>
      </c>
      <c r="AN145" s="15"/>
    </row>
    <row r="146" spans="2:40" x14ac:dyDescent="0.2">
      <c r="B146" s="8">
        <v>1401638</v>
      </c>
      <c r="C146" s="49">
        <v>2014</v>
      </c>
      <c r="D146" s="23" t="s">
        <v>279</v>
      </c>
      <c r="E146" s="15">
        <f t="shared" si="95"/>
        <v>0</v>
      </c>
      <c r="F146" s="15">
        <f t="shared" si="96"/>
        <v>0</v>
      </c>
      <c r="G146" s="15">
        <f t="shared" si="97"/>
        <v>0</v>
      </c>
      <c r="H146" s="15">
        <f t="shared" si="98"/>
        <v>0</v>
      </c>
      <c r="I146" s="15">
        <f t="shared" si="99"/>
        <v>0</v>
      </c>
      <c r="J146" s="15">
        <f t="shared" si="100"/>
        <v>0</v>
      </c>
      <c r="K146" s="15">
        <f t="shared" si="101"/>
        <v>0</v>
      </c>
      <c r="L146" s="15">
        <f t="shared" si="102"/>
        <v>0</v>
      </c>
      <c r="M146" s="15">
        <f t="shared" si="103"/>
        <v>750301.44</v>
      </c>
      <c r="N146" s="15">
        <f t="shared" si="104"/>
        <v>244999.99999999994</v>
      </c>
      <c r="O146" s="15">
        <f t="shared" si="105"/>
        <v>244999.99999999994</v>
      </c>
      <c r="P146" s="15">
        <f t="shared" si="106"/>
        <v>245000</v>
      </c>
      <c r="Q146" s="15">
        <f t="shared" si="107"/>
        <v>245000</v>
      </c>
      <c r="R146" s="15">
        <f t="shared" si="108"/>
        <v>245000</v>
      </c>
      <c r="S146" s="15">
        <f t="shared" si="109"/>
        <v>168301.44</v>
      </c>
      <c r="T146" s="15">
        <f t="shared" si="110"/>
        <v>171301.44</v>
      </c>
      <c r="U146" s="15">
        <f t="shared" si="111"/>
        <v>171301.44</v>
      </c>
      <c r="V146" s="11">
        <f t="shared" si="112"/>
        <v>171301.44</v>
      </c>
      <c r="AN146" s="15"/>
    </row>
    <row r="147" spans="2:40" x14ac:dyDescent="0.2">
      <c r="B147" s="22">
        <v>1405120</v>
      </c>
      <c r="C147" s="50">
        <v>2014</v>
      </c>
      <c r="D147" s="23" t="s">
        <v>280</v>
      </c>
      <c r="E147" s="15">
        <f t="shared" si="95"/>
        <v>0</v>
      </c>
      <c r="F147" s="15">
        <f t="shared" si="96"/>
        <v>0</v>
      </c>
      <c r="G147" s="15">
        <f t="shared" si="97"/>
        <v>0</v>
      </c>
      <c r="H147" s="15">
        <f t="shared" si="98"/>
        <v>0</v>
      </c>
      <c r="I147" s="15">
        <f t="shared" si="99"/>
        <v>0</v>
      </c>
      <c r="J147" s="15">
        <f t="shared" si="100"/>
        <v>0</v>
      </c>
      <c r="K147" s="15">
        <f t="shared" si="101"/>
        <v>0</v>
      </c>
      <c r="L147" s="15">
        <f t="shared" si="102"/>
        <v>0</v>
      </c>
      <c r="M147" s="15">
        <f t="shared" si="103"/>
        <v>0</v>
      </c>
      <c r="N147" s="15">
        <f t="shared" si="104"/>
        <v>0</v>
      </c>
      <c r="O147" s="15">
        <f t="shared" si="105"/>
        <v>108000</v>
      </c>
      <c r="P147" s="15">
        <f t="shared" si="106"/>
        <v>108000</v>
      </c>
      <c r="Q147" s="15">
        <f t="shared" si="107"/>
        <v>108000.00000000001</v>
      </c>
      <c r="R147" s="15">
        <f t="shared" si="108"/>
        <v>115000</v>
      </c>
      <c r="S147" s="15">
        <f t="shared" si="109"/>
        <v>74150</v>
      </c>
      <c r="T147" s="15">
        <f t="shared" si="110"/>
        <v>74150</v>
      </c>
      <c r="U147" s="15">
        <f t="shared" si="111"/>
        <v>72362.36</v>
      </c>
      <c r="V147" s="11">
        <f t="shared" si="112"/>
        <v>72362.36</v>
      </c>
      <c r="AN147" s="15"/>
    </row>
    <row r="148" spans="2:40" x14ac:dyDescent="0.2">
      <c r="B148" s="8">
        <v>1501104</v>
      </c>
      <c r="C148" s="49">
        <v>2015</v>
      </c>
      <c r="D148" s="23" t="s">
        <v>280</v>
      </c>
      <c r="E148" s="15">
        <f t="shared" si="95"/>
        <v>0</v>
      </c>
      <c r="F148" s="15">
        <f t="shared" si="96"/>
        <v>0</v>
      </c>
      <c r="G148" s="15">
        <f t="shared" si="97"/>
        <v>0</v>
      </c>
      <c r="H148" s="15">
        <f t="shared" si="98"/>
        <v>0</v>
      </c>
      <c r="I148" s="15">
        <f t="shared" si="99"/>
        <v>0</v>
      </c>
      <c r="J148" s="15">
        <f t="shared" si="100"/>
        <v>0</v>
      </c>
      <c r="K148" s="15">
        <f t="shared" si="101"/>
        <v>0</v>
      </c>
      <c r="L148" s="15">
        <f t="shared" si="102"/>
        <v>0</v>
      </c>
      <c r="M148" s="15">
        <f t="shared" si="103"/>
        <v>0</v>
      </c>
      <c r="N148" s="15">
        <f t="shared" si="104"/>
        <v>110000</v>
      </c>
      <c r="O148" s="15">
        <f t="shared" si="105"/>
        <v>110000</v>
      </c>
      <c r="P148" s="15">
        <f t="shared" si="106"/>
        <v>125000</v>
      </c>
      <c r="Q148" s="15">
        <f t="shared" si="107"/>
        <v>101337.94</v>
      </c>
      <c r="R148" s="15">
        <f t="shared" si="108"/>
        <v>101337.94</v>
      </c>
      <c r="S148" s="15">
        <f t="shared" si="109"/>
        <v>101337.94</v>
      </c>
      <c r="T148" s="15">
        <f t="shared" si="110"/>
        <v>101337.94</v>
      </c>
      <c r="U148" s="15">
        <f t="shared" si="111"/>
        <v>101337.94</v>
      </c>
      <c r="V148" s="11">
        <f t="shared" si="112"/>
        <v>101337.94</v>
      </c>
      <c r="AN148" s="15"/>
    </row>
    <row r="149" spans="2:40" x14ac:dyDescent="0.2">
      <c r="B149" s="8">
        <v>1501716</v>
      </c>
      <c r="C149" s="49">
        <v>2015</v>
      </c>
      <c r="D149" s="23" t="s">
        <v>280</v>
      </c>
      <c r="E149" s="15">
        <f t="shared" si="95"/>
        <v>0</v>
      </c>
      <c r="F149" s="15">
        <f t="shared" si="96"/>
        <v>0</v>
      </c>
      <c r="G149" s="15">
        <f t="shared" si="97"/>
        <v>0</v>
      </c>
      <c r="H149" s="15">
        <f t="shared" si="98"/>
        <v>0</v>
      </c>
      <c r="I149" s="15">
        <f t="shared" si="99"/>
        <v>0</v>
      </c>
      <c r="J149" s="15">
        <f t="shared" si="100"/>
        <v>0</v>
      </c>
      <c r="K149" s="15">
        <f t="shared" si="101"/>
        <v>0</v>
      </c>
      <c r="L149" s="15">
        <f t="shared" si="102"/>
        <v>0</v>
      </c>
      <c r="M149" s="15">
        <f t="shared" si="103"/>
        <v>0</v>
      </c>
      <c r="N149" s="15">
        <f t="shared" si="104"/>
        <v>138000</v>
      </c>
      <c r="O149" s="15">
        <f t="shared" si="105"/>
        <v>98000</v>
      </c>
      <c r="P149" s="15">
        <f t="shared" si="106"/>
        <v>103000</v>
      </c>
      <c r="Q149" s="15">
        <f t="shared" si="107"/>
        <v>109500</v>
      </c>
      <c r="R149" s="15">
        <f t="shared" si="108"/>
        <v>83192.73000000001</v>
      </c>
      <c r="S149" s="15">
        <f t="shared" si="109"/>
        <v>83192.73000000001</v>
      </c>
      <c r="T149" s="15">
        <f t="shared" si="110"/>
        <v>74418.240000000005</v>
      </c>
      <c r="U149" s="15">
        <f t="shared" si="111"/>
        <v>74418.240000000005</v>
      </c>
      <c r="V149" s="11">
        <f t="shared" si="112"/>
        <v>74418.240000000005</v>
      </c>
    </row>
    <row r="150" spans="2:40" x14ac:dyDescent="0.2">
      <c r="B150" s="8">
        <v>1503078</v>
      </c>
      <c r="C150" s="49">
        <v>2015</v>
      </c>
      <c r="D150" s="23" t="s">
        <v>280</v>
      </c>
      <c r="E150" s="15">
        <f t="shared" si="95"/>
        <v>0</v>
      </c>
      <c r="F150" s="15">
        <f t="shared" si="96"/>
        <v>0</v>
      </c>
      <c r="G150" s="15">
        <f t="shared" si="97"/>
        <v>0</v>
      </c>
      <c r="H150" s="15">
        <f t="shared" si="98"/>
        <v>0</v>
      </c>
      <c r="I150" s="15">
        <f t="shared" si="99"/>
        <v>0</v>
      </c>
      <c r="J150" s="15">
        <f t="shared" si="100"/>
        <v>0</v>
      </c>
      <c r="K150" s="15">
        <f t="shared" si="101"/>
        <v>0</v>
      </c>
      <c r="L150" s="15">
        <f t="shared" si="102"/>
        <v>0</v>
      </c>
      <c r="M150" s="15">
        <f t="shared" si="103"/>
        <v>0</v>
      </c>
      <c r="N150" s="15">
        <f t="shared" si="104"/>
        <v>31500</v>
      </c>
      <c r="O150" s="15">
        <f t="shared" si="105"/>
        <v>281500</v>
      </c>
      <c r="P150" s="15">
        <f t="shared" si="106"/>
        <v>281500</v>
      </c>
      <c r="Q150" s="15">
        <f t="shared" si="107"/>
        <v>281500</v>
      </c>
      <c r="R150" s="15">
        <f t="shared" si="108"/>
        <v>281500</v>
      </c>
      <c r="S150" s="15">
        <f t="shared" si="109"/>
        <v>289000</v>
      </c>
      <c r="T150" s="15">
        <f t="shared" si="110"/>
        <v>276560.33999999997</v>
      </c>
      <c r="U150" s="15">
        <f t="shared" si="111"/>
        <v>276560.33999999997</v>
      </c>
      <c r="V150" s="11">
        <f t="shared" si="112"/>
        <v>276560.33999999997</v>
      </c>
    </row>
    <row r="151" spans="2:40" x14ac:dyDescent="0.2">
      <c r="B151" s="8">
        <v>1504537</v>
      </c>
      <c r="C151" s="49">
        <v>2015</v>
      </c>
      <c r="D151" s="23" t="s">
        <v>280</v>
      </c>
      <c r="E151" s="15">
        <f t="shared" si="95"/>
        <v>0</v>
      </c>
      <c r="F151" s="15">
        <f t="shared" si="96"/>
        <v>0</v>
      </c>
      <c r="G151" s="15">
        <f t="shared" si="97"/>
        <v>0</v>
      </c>
      <c r="H151" s="15">
        <f t="shared" si="98"/>
        <v>0</v>
      </c>
      <c r="I151" s="15">
        <f t="shared" si="99"/>
        <v>0</v>
      </c>
      <c r="J151" s="15">
        <f t="shared" si="100"/>
        <v>0</v>
      </c>
      <c r="K151" s="15">
        <f t="shared" si="101"/>
        <v>0</v>
      </c>
      <c r="L151" s="15">
        <f t="shared" si="102"/>
        <v>0</v>
      </c>
      <c r="M151" s="15">
        <f t="shared" si="103"/>
        <v>0</v>
      </c>
      <c r="N151" s="15">
        <f t="shared" si="104"/>
        <v>25000</v>
      </c>
      <c r="O151" s="15">
        <f t="shared" si="105"/>
        <v>125250</v>
      </c>
      <c r="P151" s="15">
        <f t="shared" si="106"/>
        <v>125250</v>
      </c>
      <c r="Q151" s="15">
        <f t="shared" si="107"/>
        <v>100249.99999999999</v>
      </c>
      <c r="R151" s="15">
        <f t="shared" si="108"/>
        <v>112249.99999999999</v>
      </c>
      <c r="S151" s="15">
        <f t="shared" si="109"/>
        <v>38988.699999999997</v>
      </c>
      <c r="T151" s="15">
        <f t="shared" si="110"/>
        <v>38988.699999999997</v>
      </c>
      <c r="U151" s="15">
        <f t="shared" si="111"/>
        <v>38988.699999999997</v>
      </c>
      <c r="V151" s="11">
        <f t="shared" si="112"/>
        <v>38988.699999999997</v>
      </c>
    </row>
    <row r="152" spans="2:40" x14ac:dyDescent="0.2">
      <c r="B152" s="22">
        <v>1600346</v>
      </c>
      <c r="C152" s="50">
        <v>2016</v>
      </c>
      <c r="D152" s="23" t="s">
        <v>280</v>
      </c>
      <c r="E152" s="15">
        <f t="shared" si="95"/>
        <v>0</v>
      </c>
      <c r="F152" s="15">
        <f t="shared" si="96"/>
        <v>0</v>
      </c>
      <c r="G152" s="15">
        <f t="shared" si="97"/>
        <v>0</v>
      </c>
      <c r="H152" s="15">
        <f t="shared" si="98"/>
        <v>0</v>
      </c>
      <c r="I152" s="15">
        <f t="shared" si="99"/>
        <v>0</v>
      </c>
      <c r="J152" s="15">
        <f t="shared" si="100"/>
        <v>0</v>
      </c>
      <c r="K152" s="15">
        <f t="shared" si="101"/>
        <v>0</v>
      </c>
      <c r="L152" s="15">
        <f t="shared" si="102"/>
        <v>0</v>
      </c>
      <c r="M152" s="15">
        <f t="shared" si="103"/>
        <v>0</v>
      </c>
      <c r="N152" s="15">
        <f t="shared" si="104"/>
        <v>0</v>
      </c>
      <c r="O152" s="15">
        <f t="shared" si="105"/>
        <v>550000</v>
      </c>
      <c r="P152" s="15">
        <f t="shared" si="106"/>
        <v>550000</v>
      </c>
      <c r="Q152" s="15">
        <f t="shared" si="107"/>
        <v>109780.64</v>
      </c>
      <c r="R152" s="15">
        <f t="shared" si="108"/>
        <v>109780.64</v>
      </c>
      <c r="S152" s="15">
        <f t="shared" si="109"/>
        <v>109780.64</v>
      </c>
      <c r="T152" s="15">
        <f t="shared" si="110"/>
        <v>109780.64</v>
      </c>
      <c r="U152" s="15">
        <f t="shared" si="111"/>
        <v>109780.64</v>
      </c>
      <c r="V152" s="11">
        <f t="shared" si="112"/>
        <v>109780.64</v>
      </c>
    </row>
    <row r="153" spans="2:40" x14ac:dyDescent="0.2">
      <c r="B153" s="8">
        <v>1600442</v>
      </c>
      <c r="C153" s="49">
        <v>2016</v>
      </c>
      <c r="D153" s="23" t="s">
        <v>280</v>
      </c>
      <c r="E153" s="15">
        <f t="shared" si="95"/>
        <v>0</v>
      </c>
      <c r="F153" s="15">
        <f t="shared" si="96"/>
        <v>0</v>
      </c>
      <c r="G153" s="15">
        <f t="shared" si="97"/>
        <v>0</v>
      </c>
      <c r="H153" s="15">
        <f t="shared" si="98"/>
        <v>0</v>
      </c>
      <c r="I153" s="15">
        <f t="shared" si="99"/>
        <v>0</v>
      </c>
      <c r="J153" s="15">
        <f t="shared" si="100"/>
        <v>0</v>
      </c>
      <c r="K153" s="15">
        <f t="shared" si="101"/>
        <v>0</v>
      </c>
      <c r="L153" s="15">
        <f t="shared" si="102"/>
        <v>0</v>
      </c>
      <c r="M153" s="15">
        <f t="shared" si="103"/>
        <v>0</v>
      </c>
      <c r="N153" s="15">
        <f t="shared" si="104"/>
        <v>0</v>
      </c>
      <c r="O153" s="15">
        <f t="shared" si="105"/>
        <v>225000</v>
      </c>
      <c r="P153" s="15">
        <f t="shared" si="106"/>
        <v>225000</v>
      </c>
      <c r="Q153" s="15">
        <f t="shared" si="107"/>
        <v>225000</v>
      </c>
      <c r="R153" s="15">
        <f t="shared" si="108"/>
        <v>225000</v>
      </c>
      <c r="S153" s="15">
        <f t="shared" si="109"/>
        <v>113000</v>
      </c>
      <c r="T153" s="15">
        <f t="shared" si="110"/>
        <v>113000</v>
      </c>
      <c r="U153" s="15">
        <f t="shared" si="111"/>
        <v>108116.98</v>
      </c>
      <c r="V153" s="11">
        <f t="shared" si="112"/>
        <v>108116.98</v>
      </c>
    </row>
    <row r="154" spans="2:40" x14ac:dyDescent="0.2">
      <c r="B154" s="8">
        <v>1602868</v>
      </c>
      <c r="C154" s="49">
        <v>2016</v>
      </c>
      <c r="D154" s="23" t="s">
        <v>280</v>
      </c>
      <c r="E154" s="15">
        <f t="shared" si="95"/>
        <v>0</v>
      </c>
      <c r="F154" s="15">
        <f t="shared" si="96"/>
        <v>0</v>
      </c>
      <c r="G154" s="15">
        <f t="shared" si="97"/>
        <v>0</v>
      </c>
      <c r="H154" s="15">
        <f t="shared" si="98"/>
        <v>0</v>
      </c>
      <c r="I154" s="15">
        <f t="shared" si="99"/>
        <v>0</v>
      </c>
      <c r="J154" s="15">
        <f t="shared" si="100"/>
        <v>0</v>
      </c>
      <c r="K154" s="15">
        <f t="shared" si="101"/>
        <v>0</v>
      </c>
      <c r="L154" s="15">
        <f t="shared" si="102"/>
        <v>0</v>
      </c>
      <c r="M154" s="15">
        <f t="shared" si="103"/>
        <v>0</v>
      </c>
      <c r="N154" s="15">
        <f t="shared" si="104"/>
        <v>0</v>
      </c>
      <c r="O154" s="15">
        <f t="shared" si="105"/>
        <v>172500</v>
      </c>
      <c r="P154" s="15">
        <f t="shared" si="106"/>
        <v>172500</v>
      </c>
      <c r="Q154" s="15">
        <f t="shared" si="107"/>
        <v>255000</v>
      </c>
      <c r="R154" s="15">
        <f t="shared" si="108"/>
        <v>240000</v>
      </c>
      <c r="S154" s="15">
        <f t="shared" si="109"/>
        <v>235333.09</v>
      </c>
      <c r="T154" s="15">
        <f t="shared" si="110"/>
        <v>235333.09</v>
      </c>
      <c r="U154" s="15">
        <f t="shared" si="111"/>
        <v>161600.84</v>
      </c>
      <c r="V154" s="11">
        <f t="shared" si="112"/>
        <v>161600.84</v>
      </c>
    </row>
    <row r="155" spans="2:40" x14ac:dyDescent="0.2">
      <c r="B155" s="22">
        <v>1603444</v>
      </c>
      <c r="C155" s="49">
        <v>2016</v>
      </c>
      <c r="D155" s="23" t="s">
        <v>279</v>
      </c>
      <c r="E155" s="15">
        <f t="shared" si="95"/>
        <v>0</v>
      </c>
      <c r="F155" s="15">
        <f t="shared" si="96"/>
        <v>0</v>
      </c>
      <c r="G155" s="15">
        <f t="shared" si="97"/>
        <v>0</v>
      </c>
      <c r="H155" s="15">
        <f t="shared" si="98"/>
        <v>0</v>
      </c>
      <c r="I155" s="15">
        <f t="shared" si="99"/>
        <v>0</v>
      </c>
      <c r="J155" s="15">
        <f t="shared" si="100"/>
        <v>0</v>
      </c>
      <c r="K155" s="15">
        <f t="shared" si="101"/>
        <v>0</v>
      </c>
      <c r="L155" s="15">
        <f t="shared" si="102"/>
        <v>0</v>
      </c>
      <c r="M155" s="15">
        <f t="shared" si="103"/>
        <v>0</v>
      </c>
      <c r="N155" s="15">
        <f t="shared" si="104"/>
        <v>0</v>
      </c>
      <c r="O155" s="15">
        <f t="shared" si="105"/>
        <v>5000</v>
      </c>
      <c r="P155" s="15">
        <f t="shared" si="106"/>
        <v>5000</v>
      </c>
      <c r="Q155" s="15">
        <f t="shared" si="107"/>
        <v>10000</v>
      </c>
      <c r="R155" s="15">
        <f t="shared" si="108"/>
        <v>25000</v>
      </c>
      <c r="S155" s="15">
        <f t="shared" si="109"/>
        <v>60000</v>
      </c>
      <c r="T155" s="15">
        <f t="shared" si="110"/>
        <v>60000</v>
      </c>
      <c r="U155" s="15">
        <f t="shared" si="111"/>
        <v>175000</v>
      </c>
      <c r="V155" s="11">
        <f t="shared" si="112"/>
        <v>164964.85</v>
      </c>
    </row>
    <row r="156" spans="2:40" x14ac:dyDescent="0.2">
      <c r="B156" s="22">
        <v>1604456</v>
      </c>
      <c r="C156" s="49">
        <v>2016</v>
      </c>
      <c r="D156" s="23" t="s">
        <v>280</v>
      </c>
      <c r="E156" s="15">
        <f t="shared" si="95"/>
        <v>0</v>
      </c>
      <c r="F156" s="15">
        <f t="shared" si="96"/>
        <v>0</v>
      </c>
      <c r="G156" s="15">
        <f t="shared" si="97"/>
        <v>0</v>
      </c>
      <c r="H156" s="15">
        <f t="shared" si="98"/>
        <v>0</v>
      </c>
      <c r="I156" s="15">
        <f t="shared" si="99"/>
        <v>0</v>
      </c>
      <c r="J156" s="15">
        <f t="shared" si="100"/>
        <v>0</v>
      </c>
      <c r="K156" s="15">
        <f t="shared" si="101"/>
        <v>0</v>
      </c>
      <c r="L156" s="15">
        <f t="shared" si="102"/>
        <v>0</v>
      </c>
      <c r="M156" s="15">
        <f t="shared" si="103"/>
        <v>0</v>
      </c>
      <c r="N156" s="15">
        <f t="shared" si="104"/>
        <v>0</v>
      </c>
      <c r="O156" s="15">
        <f t="shared" si="105"/>
        <v>0</v>
      </c>
      <c r="P156" s="15">
        <f t="shared" si="106"/>
        <v>60000</v>
      </c>
      <c r="Q156" s="15">
        <f t="shared" si="107"/>
        <v>60000</v>
      </c>
      <c r="R156" s="15">
        <f t="shared" si="108"/>
        <v>77500</v>
      </c>
      <c r="S156" s="15">
        <f t="shared" si="109"/>
        <v>85000</v>
      </c>
      <c r="T156" s="15">
        <f t="shared" si="110"/>
        <v>110098.81999999999</v>
      </c>
      <c r="U156" s="15">
        <f t="shared" si="111"/>
        <v>110098.81999999999</v>
      </c>
      <c r="V156" s="11">
        <f t="shared" si="112"/>
        <v>110098.81999999999</v>
      </c>
    </row>
    <row r="157" spans="2:40" x14ac:dyDescent="0.2">
      <c r="B157" s="22">
        <v>1700619</v>
      </c>
      <c r="C157" s="49">
        <v>2017</v>
      </c>
      <c r="D157" s="23" t="s">
        <v>279</v>
      </c>
      <c r="E157" s="15">
        <f t="shared" si="95"/>
        <v>0</v>
      </c>
      <c r="F157" s="15">
        <f t="shared" si="96"/>
        <v>0</v>
      </c>
      <c r="G157" s="15">
        <f t="shared" si="97"/>
        <v>0</v>
      </c>
      <c r="H157" s="15">
        <f t="shared" si="98"/>
        <v>0</v>
      </c>
      <c r="I157" s="15">
        <f t="shared" si="99"/>
        <v>0</v>
      </c>
      <c r="J157" s="15">
        <f t="shared" si="100"/>
        <v>0</v>
      </c>
      <c r="K157" s="15">
        <f t="shared" si="101"/>
        <v>0</v>
      </c>
      <c r="L157" s="15">
        <f t="shared" si="102"/>
        <v>0</v>
      </c>
      <c r="M157" s="15">
        <f t="shared" si="103"/>
        <v>0</v>
      </c>
      <c r="N157" s="15">
        <f t="shared" si="104"/>
        <v>0</v>
      </c>
      <c r="O157" s="15">
        <f t="shared" si="105"/>
        <v>0</v>
      </c>
      <c r="P157" s="15">
        <f t="shared" si="106"/>
        <v>55000</v>
      </c>
      <c r="Q157" s="15">
        <f t="shared" si="107"/>
        <v>55000</v>
      </c>
      <c r="R157" s="15">
        <f t="shared" si="108"/>
        <v>130000</v>
      </c>
      <c r="S157" s="15">
        <f t="shared" si="109"/>
        <v>129999.99999999999</v>
      </c>
      <c r="T157" s="15">
        <f t="shared" si="110"/>
        <v>130000.00000000001</v>
      </c>
      <c r="U157" s="15">
        <f t="shared" si="111"/>
        <v>130000.00000000001</v>
      </c>
      <c r="V157" s="11">
        <f t="shared" si="112"/>
        <v>129940.17</v>
      </c>
    </row>
    <row r="158" spans="2:40" x14ac:dyDescent="0.2">
      <c r="B158" s="22">
        <v>1701828</v>
      </c>
      <c r="C158" s="49">
        <v>2017</v>
      </c>
      <c r="D158" s="23" t="s">
        <v>280</v>
      </c>
      <c r="E158" s="15">
        <f t="shared" ref="E158:E176" si="113">E100+AA100</f>
        <v>0</v>
      </c>
      <c r="F158" s="15">
        <f t="shared" ref="F158:F176" si="114">F100+AB100</f>
        <v>0</v>
      </c>
      <c r="G158" s="15">
        <f t="shared" ref="G158:G176" si="115">G100+AC100</f>
        <v>0</v>
      </c>
      <c r="H158" s="15">
        <f t="shared" ref="H158:H176" si="116">H100+AD100</f>
        <v>0</v>
      </c>
      <c r="I158" s="15">
        <f t="shared" ref="I158:I176" si="117">I100+AE100</f>
        <v>0</v>
      </c>
      <c r="J158" s="15">
        <f t="shared" ref="J158:J176" si="118">J100+AF100</f>
        <v>0</v>
      </c>
      <c r="K158" s="15">
        <f t="shared" ref="K158:K176" si="119">K100+AG100</f>
        <v>0</v>
      </c>
      <c r="L158" s="15">
        <f t="shared" ref="L158:L176" si="120">L100+AH100</f>
        <v>0</v>
      </c>
      <c r="M158" s="15">
        <f t="shared" ref="M158:M176" si="121">M100+AI100</f>
        <v>0</v>
      </c>
      <c r="N158" s="15">
        <f t="shared" ref="N158:N176" si="122">N100+AJ100</f>
        <v>0</v>
      </c>
      <c r="O158" s="15">
        <f t="shared" ref="O158:O176" si="123">O100+AK100</f>
        <v>0</v>
      </c>
      <c r="P158" s="15">
        <f t="shared" ref="P158:P176" si="124">P100+AL100</f>
        <v>4000</v>
      </c>
      <c r="Q158" s="15">
        <f t="shared" ref="Q158:Q176" si="125">Q100+AM100</f>
        <v>150000</v>
      </c>
      <c r="R158" s="15">
        <f t="shared" ref="R158:R176" si="126">R100+AN100</f>
        <v>113250</v>
      </c>
      <c r="S158" s="15">
        <f t="shared" ref="S158:S176" si="127">S100+AO100</f>
        <v>103947.69</v>
      </c>
      <c r="T158" s="15">
        <f t="shared" ref="T158:T176" si="128">T100+AP100</f>
        <v>103947.69</v>
      </c>
      <c r="U158" s="15">
        <f t="shared" ref="U158:U176" si="129">U100+AQ100</f>
        <v>103947.69</v>
      </c>
      <c r="V158" s="11">
        <f t="shared" ref="V158:V176" si="130">V100+AR100</f>
        <v>103947.69</v>
      </c>
    </row>
    <row r="159" spans="2:40" x14ac:dyDescent="0.2">
      <c r="B159" s="22">
        <v>1704721</v>
      </c>
      <c r="C159" s="49">
        <v>2017</v>
      </c>
      <c r="D159" s="23" t="s">
        <v>279</v>
      </c>
      <c r="E159" s="15">
        <f t="shared" si="113"/>
        <v>0</v>
      </c>
      <c r="F159" s="15">
        <f t="shared" si="114"/>
        <v>0</v>
      </c>
      <c r="G159" s="15">
        <f t="shared" si="115"/>
        <v>0</v>
      </c>
      <c r="H159" s="15">
        <f t="shared" si="116"/>
        <v>0</v>
      </c>
      <c r="I159" s="15">
        <f t="shared" si="117"/>
        <v>0</v>
      </c>
      <c r="J159" s="15">
        <f t="shared" si="118"/>
        <v>0</v>
      </c>
      <c r="K159" s="15">
        <f t="shared" si="119"/>
        <v>0</v>
      </c>
      <c r="L159" s="15">
        <f t="shared" si="120"/>
        <v>0</v>
      </c>
      <c r="M159" s="15">
        <f t="shared" si="121"/>
        <v>0</v>
      </c>
      <c r="N159" s="15">
        <f t="shared" si="122"/>
        <v>0</v>
      </c>
      <c r="O159" s="15">
        <f t="shared" si="123"/>
        <v>0</v>
      </c>
      <c r="P159" s="15">
        <f t="shared" si="124"/>
        <v>0</v>
      </c>
      <c r="Q159" s="15">
        <f t="shared" si="125"/>
        <v>110000.00000000001</v>
      </c>
      <c r="R159" s="15">
        <f t="shared" si="126"/>
        <v>111268.54999999999</v>
      </c>
      <c r="S159" s="15">
        <f t="shared" si="127"/>
        <v>8265.02</v>
      </c>
      <c r="T159" s="15">
        <f t="shared" si="128"/>
        <v>0</v>
      </c>
      <c r="U159" s="15">
        <f t="shared" si="129"/>
        <v>0</v>
      </c>
      <c r="V159" s="11">
        <f t="shared" si="130"/>
        <v>0</v>
      </c>
    </row>
    <row r="160" spans="2:40" x14ac:dyDescent="0.2">
      <c r="B160" s="22">
        <v>1801039</v>
      </c>
      <c r="C160" s="49">
        <v>2018</v>
      </c>
      <c r="D160" s="23" t="s">
        <v>280</v>
      </c>
      <c r="E160" s="15">
        <f t="shared" si="113"/>
        <v>0</v>
      </c>
      <c r="F160" s="15">
        <f t="shared" si="114"/>
        <v>0</v>
      </c>
      <c r="G160" s="15">
        <f t="shared" si="115"/>
        <v>0</v>
      </c>
      <c r="H160" s="15">
        <f t="shared" si="116"/>
        <v>0</v>
      </c>
      <c r="I160" s="15">
        <f t="shared" si="117"/>
        <v>0</v>
      </c>
      <c r="J160" s="15">
        <f t="shared" si="118"/>
        <v>0</v>
      </c>
      <c r="K160" s="15">
        <f t="shared" si="119"/>
        <v>0</v>
      </c>
      <c r="L160" s="15">
        <f t="shared" si="120"/>
        <v>0</v>
      </c>
      <c r="M160" s="15">
        <f t="shared" si="121"/>
        <v>0</v>
      </c>
      <c r="N160" s="15">
        <f t="shared" si="122"/>
        <v>0</v>
      </c>
      <c r="O160" s="15">
        <f t="shared" si="123"/>
        <v>0</v>
      </c>
      <c r="P160" s="15">
        <f t="shared" si="124"/>
        <v>0</v>
      </c>
      <c r="Q160" s="15">
        <f t="shared" si="125"/>
        <v>110000</v>
      </c>
      <c r="R160" s="15">
        <f t="shared" si="126"/>
        <v>61538.86</v>
      </c>
      <c r="S160" s="15">
        <f t="shared" si="127"/>
        <v>61538.86</v>
      </c>
      <c r="T160" s="15">
        <f t="shared" si="128"/>
        <v>61538.86</v>
      </c>
      <c r="U160" s="15">
        <f t="shared" si="129"/>
        <v>61538.86</v>
      </c>
      <c r="V160" s="11">
        <f t="shared" si="130"/>
        <v>61538.86</v>
      </c>
    </row>
    <row r="161" spans="2:22" x14ac:dyDescent="0.2">
      <c r="B161" s="22">
        <v>1801661</v>
      </c>
      <c r="C161" s="49">
        <v>2018</v>
      </c>
      <c r="D161" s="23" t="s">
        <v>279</v>
      </c>
      <c r="E161" s="15">
        <f t="shared" si="113"/>
        <v>0</v>
      </c>
      <c r="F161" s="15">
        <f t="shared" si="114"/>
        <v>0</v>
      </c>
      <c r="G161" s="15">
        <f t="shared" si="115"/>
        <v>0</v>
      </c>
      <c r="H161" s="15">
        <f t="shared" si="116"/>
        <v>0</v>
      </c>
      <c r="I161" s="15">
        <f t="shared" si="117"/>
        <v>0</v>
      </c>
      <c r="J161" s="15">
        <f t="shared" si="118"/>
        <v>0</v>
      </c>
      <c r="K161" s="15">
        <f t="shared" si="119"/>
        <v>0</v>
      </c>
      <c r="L161" s="15">
        <f t="shared" si="120"/>
        <v>0</v>
      </c>
      <c r="M161" s="15">
        <f t="shared" si="121"/>
        <v>0</v>
      </c>
      <c r="N161" s="15">
        <f t="shared" si="122"/>
        <v>0</v>
      </c>
      <c r="O161" s="15">
        <f t="shared" si="123"/>
        <v>0</v>
      </c>
      <c r="P161" s="15">
        <f t="shared" si="124"/>
        <v>0</v>
      </c>
      <c r="Q161" s="15">
        <f t="shared" si="125"/>
        <v>85000</v>
      </c>
      <c r="R161" s="15">
        <f t="shared" si="126"/>
        <v>144958.07999999999</v>
      </c>
      <c r="S161" s="15">
        <f t="shared" si="127"/>
        <v>308458.08</v>
      </c>
      <c r="T161" s="15">
        <f t="shared" si="128"/>
        <v>308458.08</v>
      </c>
      <c r="U161" s="15">
        <f t="shared" si="129"/>
        <v>308500</v>
      </c>
      <c r="V161" s="11">
        <f t="shared" si="130"/>
        <v>308500</v>
      </c>
    </row>
    <row r="162" spans="2:22" x14ac:dyDescent="0.2">
      <c r="B162" s="22">
        <v>1803056</v>
      </c>
      <c r="C162" s="49">
        <v>2018</v>
      </c>
      <c r="D162" s="23" t="s">
        <v>280</v>
      </c>
      <c r="E162" s="15">
        <f t="shared" si="113"/>
        <v>0</v>
      </c>
      <c r="F162" s="15">
        <f t="shared" si="114"/>
        <v>0</v>
      </c>
      <c r="G162" s="15">
        <f t="shared" si="115"/>
        <v>0</v>
      </c>
      <c r="H162" s="15">
        <f t="shared" si="116"/>
        <v>0</v>
      </c>
      <c r="I162" s="15">
        <f t="shared" si="117"/>
        <v>0</v>
      </c>
      <c r="J162" s="15">
        <f t="shared" si="118"/>
        <v>0</v>
      </c>
      <c r="K162" s="15">
        <f t="shared" si="119"/>
        <v>0</v>
      </c>
      <c r="L162" s="15">
        <f t="shared" si="120"/>
        <v>0</v>
      </c>
      <c r="M162" s="15">
        <f t="shared" si="121"/>
        <v>0</v>
      </c>
      <c r="N162" s="15">
        <f t="shared" si="122"/>
        <v>0</v>
      </c>
      <c r="O162" s="15">
        <f t="shared" si="123"/>
        <v>0</v>
      </c>
      <c r="P162" s="15">
        <f t="shared" si="124"/>
        <v>0</v>
      </c>
      <c r="Q162" s="15">
        <f t="shared" si="125"/>
        <v>0</v>
      </c>
      <c r="R162" s="15">
        <f t="shared" si="126"/>
        <v>74826.73</v>
      </c>
      <c r="S162" s="15">
        <f t="shared" si="127"/>
        <v>76149.73</v>
      </c>
      <c r="T162" s="15">
        <f t="shared" si="128"/>
        <v>111149.47</v>
      </c>
      <c r="U162" s="15">
        <f t="shared" si="129"/>
        <v>56377.5</v>
      </c>
      <c r="V162" s="11">
        <f t="shared" si="130"/>
        <v>56377.5</v>
      </c>
    </row>
    <row r="163" spans="2:22" x14ac:dyDescent="0.2">
      <c r="B163" s="22">
        <v>1803724</v>
      </c>
      <c r="C163" s="49">
        <v>2018</v>
      </c>
      <c r="D163" s="23" t="s">
        <v>279</v>
      </c>
      <c r="E163" s="15">
        <f t="shared" si="113"/>
        <v>0</v>
      </c>
      <c r="F163" s="15">
        <f t="shared" si="114"/>
        <v>0</v>
      </c>
      <c r="G163" s="15">
        <f t="shared" si="115"/>
        <v>0</v>
      </c>
      <c r="H163" s="15">
        <f t="shared" si="116"/>
        <v>0</v>
      </c>
      <c r="I163" s="15">
        <f t="shared" si="117"/>
        <v>0</v>
      </c>
      <c r="J163" s="15">
        <f t="shared" si="118"/>
        <v>0</v>
      </c>
      <c r="K163" s="15">
        <f t="shared" si="119"/>
        <v>0</v>
      </c>
      <c r="L163" s="15">
        <f t="shared" si="120"/>
        <v>0</v>
      </c>
      <c r="M163" s="15">
        <f t="shared" si="121"/>
        <v>0</v>
      </c>
      <c r="N163" s="15">
        <f t="shared" si="122"/>
        <v>0</v>
      </c>
      <c r="O163" s="15">
        <f t="shared" si="123"/>
        <v>0</v>
      </c>
      <c r="P163" s="15">
        <f t="shared" si="124"/>
        <v>0</v>
      </c>
      <c r="Q163" s="15">
        <f t="shared" si="125"/>
        <v>0</v>
      </c>
      <c r="R163" s="15">
        <f t="shared" si="126"/>
        <v>75000</v>
      </c>
      <c r="S163" s="15">
        <f t="shared" si="127"/>
        <v>99999.999999999985</v>
      </c>
      <c r="T163" s="15">
        <f t="shared" si="128"/>
        <v>120000</v>
      </c>
      <c r="U163" s="15">
        <f t="shared" si="129"/>
        <v>100000</v>
      </c>
      <c r="V163" s="11">
        <f t="shared" si="130"/>
        <v>50000</v>
      </c>
    </row>
    <row r="164" spans="2:22" x14ac:dyDescent="0.2">
      <c r="B164" s="22">
        <v>1803739</v>
      </c>
      <c r="C164" s="49">
        <v>2018</v>
      </c>
      <c r="D164" s="23" t="s">
        <v>279</v>
      </c>
      <c r="E164" s="15">
        <f t="shared" si="113"/>
        <v>0</v>
      </c>
      <c r="F164" s="15">
        <f t="shared" si="114"/>
        <v>0</v>
      </c>
      <c r="G164" s="15">
        <f t="shared" si="115"/>
        <v>0</v>
      </c>
      <c r="H164" s="15">
        <f t="shared" si="116"/>
        <v>0</v>
      </c>
      <c r="I164" s="15">
        <f t="shared" si="117"/>
        <v>0</v>
      </c>
      <c r="J164" s="15">
        <f t="shared" si="118"/>
        <v>0</v>
      </c>
      <c r="K164" s="15">
        <f t="shared" si="119"/>
        <v>0</v>
      </c>
      <c r="L164" s="15">
        <f t="shared" si="120"/>
        <v>0</v>
      </c>
      <c r="M164" s="15">
        <f t="shared" si="121"/>
        <v>0</v>
      </c>
      <c r="N164" s="15">
        <f t="shared" si="122"/>
        <v>0</v>
      </c>
      <c r="O164" s="15">
        <f t="shared" si="123"/>
        <v>0</v>
      </c>
      <c r="P164" s="15">
        <f t="shared" si="124"/>
        <v>0</v>
      </c>
      <c r="Q164" s="15">
        <f t="shared" si="125"/>
        <v>0</v>
      </c>
      <c r="R164" s="15">
        <f t="shared" si="126"/>
        <v>75000</v>
      </c>
      <c r="S164" s="15">
        <f t="shared" si="127"/>
        <v>97500</v>
      </c>
      <c r="T164" s="15">
        <f t="shared" si="128"/>
        <v>110000</v>
      </c>
      <c r="U164" s="15">
        <f t="shared" si="129"/>
        <v>110000</v>
      </c>
      <c r="V164" s="11">
        <f t="shared" si="130"/>
        <v>110000</v>
      </c>
    </row>
    <row r="165" spans="2:22" x14ac:dyDescent="0.2">
      <c r="B165" s="22">
        <v>1804236</v>
      </c>
      <c r="C165" s="49">
        <v>2018</v>
      </c>
      <c r="D165" s="23" t="s">
        <v>279</v>
      </c>
      <c r="E165" s="15">
        <f t="shared" si="113"/>
        <v>0</v>
      </c>
      <c r="F165" s="15">
        <f t="shared" si="114"/>
        <v>0</v>
      </c>
      <c r="G165" s="15">
        <f t="shared" si="115"/>
        <v>0</v>
      </c>
      <c r="H165" s="15">
        <f t="shared" si="116"/>
        <v>0</v>
      </c>
      <c r="I165" s="15">
        <f t="shared" si="117"/>
        <v>0</v>
      </c>
      <c r="J165" s="15">
        <f t="shared" si="118"/>
        <v>0</v>
      </c>
      <c r="K165" s="15">
        <f t="shared" si="119"/>
        <v>0</v>
      </c>
      <c r="L165" s="15">
        <f t="shared" si="120"/>
        <v>0</v>
      </c>
      <c r="M165" s="15">
        <f t="shared" si="121"/>
        <v>0</v>
      </c>
      <c r="N165" s="15">
        <f t="shared" si="122"/>
        <v>0</v>
      </c>
      <c r="O165" s="15">
        <f t="shared" si="123"/>
        <v>0</v>
      </c>
      <c r="P165" s="15">
        <f t="shared" si="124"/>
        <v>0</v>
      </c>
      <c r="Q165" s="15">
        <f t="shared" si="125"/>
        <v>0</v>
      </c>
      <c r="R165" s="15">
        <f t="shared" si="126"/>
        <v>30000</v>
      </c>
      <c r="S165" s="15">
        <f t="shared" si="127"/>
        <v>30000</v>
      </c>
      <c r="T165" s="15">
        <f t="shared" si="128"/>
        <v>125000</v>
      </c>
      <c r="U165" s="15">
        <f t="shared" si="129"/>
        <v>125000</v>
      </c>
      <c r="V165" s="11">
        <f t="shared" si="130"/>
        <v>125000</v>
      </c>
    </row>
    <row r="166" spans="2:22" x14ac:dyDescent="0.2">
      <c r="B166" s="22">
        <v>1804535</v>
      </c>
      <c r="C166" s="49">
        <v>2018</v>
      </c>
      <c r="D166" s="23" t="s">
        <v>279</v>
      </c>
      <c r="E166" s="15">
        <f t="shared" si="113"/>
        <v>0</v>
      </c>
      <c r="F166" s="15">
        <f t="shared" si="114"/>
        <v>0</v>
      </c>
      <c r="G166" s="15">
        <f t="shared" si="115"/>
        <v>0</v>
      </c>
      <c r="H166" s="15">
        <f t="shared" si="116"/>
        <v>0</v>
      </c>
      <c r="I166" s="15">
        <f t="shared" si="117"/>
        <v>0</v>
      </c>
      <c r="J166" s="15">
        <f t="shared" si="118"/>
        <v>0</v>
      </c>
      <c r="K166" s="15">
        <f t="shared" si="119"/>
        <v>0</v>
      </c>
      <c r="L166" s="15">
        <f t="shared" si="120"/>
        <v>0</v>
      </c>
      <c r="M166" s="15">
        <f t="shared" si="121"/>
        <v>0</v>
      </c>
      <c r="N166" s="15">
        <f t="shared" si="122"/>
        <v>0</v>
      </c>
      <c r="O166" s="15">
        <f t="shared" si="123"/>
        <v>0</v>
      </c>
      <c r="P166" s="15">
        <f t="shared" si="124"/>
        <v>0</v>
      </c>
      <c r="Q166" s="15">
        <f t="shared" si="125"/>
        <v>0</v>
      </c>
      <c r="R166" s="15">
        <f t="shared" si="126"/>
        <v>100000</v>
      </c>
      <c r="S166" s="15">
        <f t="shared" si="127"/>
        <v>100000</v>
      </c>
      <c r="T166" s="15">
        <f t="shared" si="128"/>
        <v>105000</v>
      </c>
      <c r="U166" s="15">
        <f t="shared" si="129"/>
        <v>75000</v>
      </c>
      <c r="V166" s="11">
        <f t="shared" si="130"/>
        <v>75000</v>
      </c>
    </row>
    <row r="167" spans="2:22" x14ac:dyDescent="0.2">
      <c r="B167" s="22">
        <v>1900131</v>
      </c>
      <c r="C167" s="49">
        <v>2019</v>
      </c>
      <c r="D167" s="23" t="s">
        <v>280</v>
      </c>
      <c r="E167" s="15">
        <f t="shared" si="113"/>
        <v>0</v>
      </c>
      <c r="F167" s="15">
        <f t="shared" si="114"/>
        <v>0</v>
      </c>
      <c r="G167" s="15">
        <f t="shared" si="115"/>
        <v>0</v>
      </c>
      <c r="H167" s="15">
        <f t="shared" si="116"/>
        <v>0</v>
      </c>
      <c r="I167" s="15">
        <f t="shared" si="117"/>
        <v>0</v>
      </c>
      <c r="J167" s="15">
        <f t="shared" si="118"/>
        <v>0</v>
      </c>
      <c r="K167" s="15">
        <f t="shared" si="119"/>
        <v>0</v>
      </c>
      <c r="L167" s="15">
        <f t="shared" si="120"/>
        <v>0</v>
      </c>
      <c r="M167" s="15">
        <f t="shared" si="121"/>
        <v>0</v>
      </c>
      <c r="N167" s="15">
        <f t="shared" si="122"/>
        <v>0</v>
      </c>
      <c r="O167" s="15">
        <f t="shared" si="123"/>
        <v>0</v>
      </c>
      <c r="P167" s="15">
        <f t="shared" si="124"/>
        <v>0</v>
      </c>
      <c r="Q167" s="15">
        <f t="shared" si="125"/>
        <v>0</v>
      </c>
      <c r="R167" s="15">
        <f t="shared" si="126"/>
        <v>65584</v>
      </c>
      <c r="S167" s="15">
        <f t="shared" si="127"/>
        <v>150584</v>
      </c>
      <c r="T167" s="15">
        <f t="shared" si="128"/>
        <v>83655.01999999999</v>
      </c>
      <c r="U167" s="15">
        <f t="shared" si="129"/>
        <v>83655.01999999999</v>
      </c>
      <c r="V167" s="11">
        <f t="shared" si="130"/>
        <v>83655.01999999999</v>
      </c>
    </row>
    <row r="168" spans="2:22" x14ac:dyDescent="0.2">
      <c r="B168" s="22">
        <v>1903068</v>
      </c>
      <c r="C168" s="49">
        <v>2019</v>
      </c>
      <c r="D168" s="23" t="s">
        <v>279</v>
      </c>
      <c r="E168" s="15">
        <f t="shared" si="113"/>
        <v>0</v>
      </c>
      <c r="F168" s="15">
        <f t="shared" si="114"/>
        <v>0</v>
      </c>
      <c r="G168" s="15">
        <f t="shared" si="115"/>
        <v>0</v>
      </c>
      <c r="H168" s="15">
        <f t="shared" si="116"/>
        <v>0</v>
      </c>
      <c r="I168" s="15">
        <f t="shared" si="117"/>
        <v>0</v>
      </c>
      <c r="J168" s="15">
        <f t="shared" si="118"/>
        <v>0</v>
      </c>
      <c r="K168" s="15">
        <f t="shared" si="119"/>
        <v>0</v>
      </c>
      <c r="L168" s="15">
        <f t="shared" si="120"/>
        <v>0</v>
      </c>
      <c r="M168" s="15">
        <f t="shared" si="121"/>
        <v>0</v>
      </c>
      <c r="N168" s="15">
        <f t="shared" si="122"/>
        <v>0</v>
      </c>
      <c r="O168" s="15">
        <f t="shared" si="123"/>
        <v>0</v>
      </c>
      <c r="P168" s="15">
        <f t="shared" si="124"/>
        <v>0</v>
      </c>
      <c r="Q168" s="15">
        <f t="shared" si="125"/>
        <v>0</v>
      </c>
      <c r="R168" s="15">
        <f t="shared" si="126"/>
        <v>0</v>
      </c>
      <c r="S168" s="15">
        <f t="shared" si="127"/>
        <v>15000</v>
      </c>
      <c r="T168" s="15">
        <f t="shared" si="128"/>
        <v>50000</v>
      </c>
      <c r="U168" s="15">
        <f t="shared" si="129"/>
        <v>120000</v>
      </c>
      <c r="V168" s="11">
        <f t="shared" si="130"/>
        <v>120000</v>
      </c>
    </row>
    <row r="169" spans="2:22" x14ac:dyDescent="0.2">
      <c r="B169" s="22">
        <v>1904960</v>
      </c>
      <c r="C169" s="49">
        <v>2019</v>
      </c>
      <c r="D169" s="23" t="s">
        <v>279</v>
      </c>
      <c r="E169" s="15">
        <f t="shared" si="113"/>
        <v>0</v>
      </c>
      <c r="F169" s="15">
        <f t="shared" si="114"/>
        <v>0</v>
      </c>
      <c r="G169" s="15">
        <f t="shared" si="115"/>
        <v>0</v>
      </c>
      <c r="H169" s="15">
        <f t="shared" si="116"/>
        <v>0</v>
      </c>
      <c r="I169" s="15">
        <f t="shared" si="117"/>
        <v>0</v>
      </c>
      <c r="J169" s="15">
        <f t="shared" si="118"/>
        <v>0</v>
      </c>
      <c r="K169" s="15">
        <f t="shared" si="119"/>
        <v>0</v>
      </c>
      <c r="L169" s="15">
        <f t="shared" si="120"/>
        <v>0</v>
      </c>
      <c r="M169" s="15">
        <f t="shared" si="121"/>
        <v>0</v>
      </c>
      <c r="N169" s="15">
        <f t="shared" si="122"/>
        <v>0</v>
      </c>
      <c r="O169" s="15">
        <f t="shared" si="123"/>
        <v>0</v>
      </c>
      <c r="P169" s="15">
        <f t="shared" si="124"/>
        <v>0</v>
      </c>
      <c r="Q169" s="15">
        <f t="shared" si="125"/>
        <v>0</v>
      </c>
      <c r="R169" s="15">
        <f t="shared" si="126"/>
        <v>0</v>
      </c>
      <c r="S169" s="15">
        <f t="shared" si="127"/>
        <v>54000</v>
      </c>
      <c r="T169" s="15">
        <f t="shared" si="128"/>
        <v>187500</v>
      </c>
      <c r="U169" s="15">
        <f t="shared" si="129"/>
        <v>187500</v>
      </c>
      <c r="V169" s="11">
        <f t="shared" si="130"/>
        <v>187500</v>
      </c>
    </row>
    <row r="170" spans="2:22" x14ac:dyDescent="0.2">
      <c r="B170" s="22">
        <v>2001121</v>
      </c>
      <c r="C170" s="49">
        <v>2020</v>
      </c>
      <c r="D170" s="23" t="s">
        <v>279</v>
      </c>
      <c r="E170" s="15">
        <f t="shared" si="113"/>
        <v>0</v>
      </c>
      <c r="F170" s="15">
        <f t="shared" si="114"/>
        <v>0</v>
      </c>
      <c r="G170" s="15">
        <f t="shared" si="115"/>
        <v>0</v>
      </c>
      <c r="H170" s="15">
        <f t="shared" si="116"/>
        <v>0</v>
      </c>
      <c r="I170" s="15">
        <f t="shared" si="117"/>
        <v>0</v>
      </c>
      <c r="J170" s="15">
        <f t="shared" si="118"/>
        <v>0</v>
      </c>
      <c r="K170" s="15">
        <f t="shared" si="119"/>
        <v>0</v>
      </c>
      <c r="L170" s="15">
        <f t="shared" si="120"/>
        <v>0</v>
      </c>
      <c r="M170" s="15">
        <f t="shared" si="121"/>
        <v>0</v>
      </c>
      <c r="N170" s="15">
        <f t="shared" si="122"/>
        <v>0</v>
      </c>
      <c r="O170" s="15">
        <f t="shared" si="123"/>
        <v>0</v>
      </c>
      <c r="P170" s="15">
        <f t="shared" si="124"/>
        <v>0</v>
      </c>
      <c r="Q170" s="15">
        <f t="shared" si="125"/>
        <v>0</v>
      </c>
      <c r="R170" s="15">
        <f t="shared" si="126"/>
        <v>0</v>
      </c>
      <c r="S170" s="15">
        <f t="shared" si="127"/>
        <v>275000</v>
      </c>
      <c r="T170" s="15">
        <f t="shared" si="128"/>
        <v>1710000</v>
      </c>
      <c r="U170" s="15">
        <f t="shared" si="129"/>
        <v>1200000</v>
      </c>
      <c r="V170" s="11">
        <f t="shared" si="130"/>
        <v>1200000</v>
      </c>
    </row>
    <row r="171" spans="2:22" x14ac:dyDescent="0.2">
      <c r="B171" s="22">
        <v>2004090</v>
      </c>
      <c r="C171" s="49">
        <v>2020</v>
      </c>
      <c r="D171" s="2" t="s">
        <v>279</v>
      </c>
      <c r="E171" s="15">
        <f t="shared" si="113"/>
        <v>0</v>
      </c>
      <c r="F171" s="15">
        <f t="shared" si="114"/>
        <v>0</v>
      </c>
      <c r="G171" s="15">
        <f t="shared" si="115"/>
        <v>0</v>
      </c>
      <c r="H171" s="15">
        <f t="shared" si="116"/>
        <v>0</v>
      </c>
      <c r="I171" s="15">
        <f t="shared" si="117"/>
        <v>0</v>
      </c>
      <c r="J171" s="15">
        <f t="shared" si="118"/>
        <v>0</v>
      </c>
      <c r="K171" s="15">
        <f t="shared" si="119"/>
        <v>0</v>
      </c>
      <c r="L171" s="15">
        <f t="shared" si="120"/>
        <v>0</v>
      </c>
      <c r="M171" s="15">
        <f t="shared" si="121"/>
        <v>0</v>
      </c>
      <c r="N171" s="15">
        <f t="shared" si="122"/>
        <v>0</v>
      </c>
      <c r="O171" s="15">
        <f t="shared" si="123"/>
        <v>0</v>
      </c>
      <c r="P171" s="15">
        <f t="shared" si="124"/>
        <v>0</v>
      </c>
      <c r="Q171" s="15">
        <f t="shared" si="125"/>
        <v>0</v>
      </c>
      <c r="R171" s="15">
        <f t="shared" si="126"/>
        <v>0</v>
      </c>
      <c r="S171" s="15">
        <f t="shared" si="127"/>
        <v>0</v>
      </c>
      <c r="T171" s="15">
        <f t="shared" si="128"/>
        <v>27500</v>
      </c>
      <c r="U171" s="15">
        <f t="shared" si="129"/>
        <v>170445.9</v>
      </c>
      <c r="V171" s="11">
        <f t="shared" si="130"/>
        <v>170445.9</v>
      </c>
    </row>
    <row r="172" spans="2:22" x14ac:dyDescent="0.2">
      <c r="B172" s="22">
        <v>2003830</v>
      </c>
      <c r="C172" s="49">
        <v>2020</v>
      </c>
      <c r="D172" s="2" t="s">
        <v>279</v>
      </c>
      <c r="E172" s="15">
        <f t="shared" si="113"/>
        <v>0</v>
      </c>
      <c r="F172" s="15">
        <f t="shared" si="114"/>
        <v>0</v>
      </c>
      <c r="G172" s="15">
        <f t="shared" si="115"/>
        <v>0</v>
      </c>
      <c r="H172" s="15">
        <f t="shared" si="116"/>
        <v>0</v>
      </c>
      <c r="I172" s="15">
        <f t="shared" si="117"/>
        <v>0</v>
      </c>
      <c r="J172" s="15">
        <f t="shared" si="118"/>
        <v>0</v>
      </c>
      <c r="K172" s="15">
        <f t="shared" si="119"/>
        <v>0</v>
      </c>
      <c r="L172" s="15">
        <f t="shared" si="120"/>
        <v>0</v>
      </c>
      <c r="M172" s="15">
        <f t="shared" si="121"/>
        <v>0</v>
      </c>
      <c r="N172" s="15">
        <f t="shared" si="122"/>
        <v>0</v>
      </c>
      <c r="O172" s="15">
        <f t="shared" si="123"/>
        <v>0</v>
      </c>
      <c r="P172" s="15">
        <f t="shared" si="124"/>
        <v>0</v>
      </c>
      <c r="Q172" s="15">
        <f t="shared" si="125"/>
        <v>0</v>
      </c>
      <c r="R172" s="15">
        <f t="shared" si="126"/>
        <v>0</v>
      </c>
      <c r="S172" s="15">
        <f t="shared" si="127"/>
        <v>0</v>
      </c>
      <c r="T172" s="15">
        <f t="shared" si="128"/>
        <v>117500</v>
      </c>
      <c r="U172" s="15">
        <f t="shared" si="129"/>
        <v>136850</v>
      </c>
      <c r="V172" s="11">
        <f t="shared" si="130"/>
        <v>136850</v>
      </c>
    </row>
    <row r="173" spans="2:22" x14ac:dyDescent="0.2">
      <c r="B173" s="22">
        <v>2103031</v>
      </c>
      <c r="C173" s="49">
        <v>2021</v>
      </c>
      <c r="D173" s="2" t="s">
        <v>279</v>
      </c>
      <c r="E173" s="15">
        <f t="shared" si="113"/>
        <v>0</v>
      </c>
      <c r="F173" s="15">
        <f t="shared" si="114"/>
        <v>0</v>
      </c>
      <c r="G173" s="15">
        <f t="shared" si="115"/>
        <v>0</v>
      </c>
      <c r="H173" s="15">
        <f t="shared" si="116"/>
        <v>0</v>
      </c>
      <c r="I173" s="15">
        <f t="shared" si="117"/>
        <v>0</v>
      </c>
      <c r="J173" s="15">
        <f t="shared" si="118"/>
        <v>0</v>
      </c>
      <c r="K173" s="15">
        <f t="shared" si="119"/>
        <v>0</v>
      </c>
      <c r="L173" s="15">
        <f t="shared" si="120"/>
        <v>0</v>
      </c>
      <c r="M173" s="15">
        <f t="shared" si="121"/>
        <v>0</v>
      </c>
      <c r="N173" s="15">
        <f t="shared" si="122"/>
        <v>0</v>
      </c>
      <c r="O173" s="15">
        <f t="shared" si="123"/>
        <v>0</v>
      </c>
      <c r="P173" s="15">
        <f t="shared" si="124"/>
        <v>0</v>
      </c>
      <c r="Q173" s="15">
        <f t="shared" si="125"/>
        <v>0</v>
      </c>
      <c r="R173" s="15">
        <f t="shared" si="126"/>
        <v>0</v>
      </c>
      <c r="S173" s="15">
        <f t="shared" si="127"/>
        <v>0</v>
      </c>
      <c r="T173" s="15">
        <f t="shared" si="128"/>
        <v>0</v>
      </c>
      <c r="U173" s="15">
        <f t="shared" si="129"/>
        <v>170000</v>
      </c>
      <c r="V173" s="11">
        <f t="shared" si="130"/>
        <v>165585.29999999999</v>
      </c>
    </row>
    <row r="174" spans="2:22" x14ac:dyDescent="0.2">
      <c r="B174" s="22">
        <v>2103452</v>
      </c>
      <c r="C174" s="49">
        <v>2021</v>
      </c>
      <c r="D174" s="2" t="s">
        <v>279</v>
      </c>
      <c r="E174" s="15">
        <f t="shared" si="113"/>
        <v>0</v>
      </c>
      <c r="F174" s="15">
        <f t="shared" si="114"/>
        <v>0</v>
      </c>
      <c r="G174" s="15">
        <f t="shared" si="115"/>
        <v>0</v>
      </c>
      <c r="H174" s="15">
        <f t="shared" si="116"/>
        <v>0</v>
      </c>
      <c r="I174" s="15">
        <f t="shared" si="117"/>
        <v>0</v>
      </c>
      <c r="J174" s="15">
        <f t="shared" si="118"/>
        <v>0</v>
      </c>
      <c r="K174" s="15">
        <f t="shared" si="119"/>
        <v>0</v>
      </c>
      <c r="L174" s="15">
        <f t="shared" si="120"/>
        <v>0</v>
      </c>
      <c r="M174" s="15">
        <f t="shared" si="121"/>
        <v>0</v>
      </c>
      <c r="N174" s="15">
        <f t="shared" si="122"/>
        <v>0</v>
      </c>
      <c r="O174" s="15">
        <f t="shared" si="123"/>
        <v>0</v>
      </c>
      <c r="P174" s="15">
        <f t="shared" si="124"/>
        <v>0</v>
      </c>
      <c r="Q174" s="15">
        <f t="shared" si="125"/>
        <v>0</v>
      </c>
      <c r="R174" s="15">
        <f t="shared" si="126"/>
        <v>0</v>
      </c>
      <c r="S174" s="15">
        <f t="shared" si="127"/>
        <v>0</v>
      </c>
      <c r="T174" s="15">
        <f t="shared" si="128"/>
        <v>0</v>
      </c>
      <c r="U174" s="15">
        <f t="shared" si="129"/>
        <v>107000</v>
      </c>
      <c r="V174" s="11">
        <f t="shared" si="130"/>
        <v>107000</v>
      </c>
    </row>
    <row r="175" spans="2:22" x14ac:dyDescent="0.2">
      <c r="B175" s="22">
        <v>2100415</v>
      </c>
      <c r="C175" s="49">
        <v>2021</v>
      </c>
      <c r="D175" s="2" t="s">
        <v>279</v>
      </c>
      <c r="E175" s="15">
        <f t="shared" si="113"/>
        <v>0</v>
      </c>
      <c r="F175" s="15">
        <f t="shared" si="114"/>
        <v>0</v>
      </c>
      <c r="G175" s="15">
        <f t="shared" si="115"/>
        <v>0</v>
      </c>
      <c r="H175" s="15">
        <f t="shared" si="116"/>
        <v>0</v>
      </c>
      <c r="I175" s="15">
        <f t="shared" si="117"/>
        <v>0</v>
      </c>
      <c r="J175" s="15">
        <f t="shared" si="118"/>
        <v>0</v>
      </c>
      <c r="K175" s="15">
        <f t="shared" si="119"/>
        <v>0</v>
      </c>
      <c r="L175" s="15">
        <f t="shared" si="120"/>
        <v>0</v>
      </c>
      <c r="M175" s="15">
        <f t="shared" si="121"/>
        <v>0</v>
      </c>
      <c r="N175" s="15">
        <f t="shared" si="122"/>
        <v>0</v>
      </c>
      <c r="O175" s="15">
        <f t="shared" si="123"/>
        <v>0</v>
      </c>
      <c r="P175" s="15">
        <f t="shared" si="124"/>
        <v>0</v>
      </c>
      <c r="Q175" s="15">
        <f t="shared" si="125"/>
        <v>0</v>
      </c>
      <c r="R175" s="15">
        <f t="shared" si="126"/>
        <v>0</v>
      </c>
      <c r="S175" s="15">
        <f t="shared" si="127"/>
        <v>0</v>
      </c>
      <c r="T175" s="15">
        <f t="shared" si="128"/>
        <v>260000</v>
      </c>
      <c r="U175" s="15">
        <f t="shared" si="129"/>
        <v>265000</v>
      </c>
      <c r="V175" s="11">
        <f t="shared" si="130"/>
        <v>265000</v>
      </c>
    </row>
    <row r="176" spans="2:22" x14ac:dyDescent="0.2">
      <c r="B176" s="22">
        <v>2106051</v>
      </c>
      <c r="C176" s="49">
        <v>2021</v>
      </c>
      <c r="D176" s="2" t="s">
        <v>279</v>
      </c>
      <c r="E176" s="15">
        <f t="shared" si="113"/>
        <v>0</v>
      </c>
      <c r="F176" s="15">
        <f t="shared" si="114"/>
        <v>0</v>
      </c>
      <c r="G176" s="15">
        <f t="shared" si="115"/>
        <v>0</v>
      </c>
      <c r="H176" s="15">
        <f t="shared" si="116"/>
        <v>0</v>
      </c>
      <c r="I176" s="15">
        <f t="shared" si="117"/>
        <v>0</v>
      </c>
      <c r="J176" s="15">
        <f t="shared" si="118"/>
        <v>0</v>
      </c>
      <c r="K176" s="15">
        <f t="shared" si="119"/>
        <v>0</v>
      </c>
      <c r="L176" s="15">
        <f t="shared" si="120"/>
        <v>0</v>
      </c>
      <c r="M176" s="15">
        <f t="shared" si="121"/>
        <v>0</v>
      </c>
      <c r="N176" s="15">
        <f t="shared" si="122"/>
        <v>0</v>
      </c>
      <c r="O176" s="15">
        <f t="shared" si="123"/>
        <v>0</v>
      </c>
      <c r="P176" s="15">
        <f t="shared" si="124"/>
        <v>0</v>
      </c>
      <c r="Q176" s="15">
        <f t="shared" si="125"/>
        <v>0</v>
      </c>
      <c r="R176" s="15">
        <f t="shared" si="126"/>
        <v>0</v>
      </c>
      <c r="S176" s="15">
        <f t="shared" si="127"/>
        <v>0</v>
      </c>
      <c r="T176" s="15">
        <f t="shared" si="128"/>
        <v>0</v>
      </c>
      <c r="U176" s="15">
        <f t="shared" si="129"/>
        <v>108000</v>
      </c>
      <c r="V176" s="11">
        <f t="shared" si="130"/>
        <v>108000</v>
      </c>
    </row>
    <row r="177" spans="2:22" x14ac:dyDescent="0.2">
      <c r="B177" s="22">
        <v>2201971</v>
      </c>
      <c r="C177" s="47">
        <v>2022</v>
      </c>
      <c r="D177" s="51" t="s">
        <v>279</v>
      </c>
      <c r="E177" s="13">
        <f t="shared" ref="E177" si="131">E119+AA119</f>
        <v>0</v>
      </c>
      <c r="F177" s="13">
        <f t="shared" ref="F177" si="132">F119+AB119</f>
        <v>0</v>
      </c>
      <c r="G177" s="13">
        <f t="shared" ref="G177" si="133">G119+AC119</f>
        <v>0</v>
      </c>
      <c r="H177" s="13">
        <f t="shared" ref="H177" si="134">H119+AD119</f>
        <v>0</v>
      </c>
      <c r="I177" s="13">
        <f t="shared" ref="I177" si="135">I119+AE119</f>
        <v>0</v>
      </c>
      <c r="J177" s="13">
        <f t="shared" ref="J177" si="136">J119+AF119</f>
        <v>0</v>
      </c>
      <c r="K177" s="13">
        <f t="shared" ref="K177" si="137">K119+AG119</f>
        <v>0</v>
      </c>
      <c r="L177" s="13">
        <f t="shared" ref="L177" si="138">L119+AH119</f>
        <v>0</v>
      </c>
      <c r="M177" s="13">
        <f t="shared" ref="M177" si="139">M119+AI119</f>
        <v>0</v>
      </c>
      <c r="N177" s="13">
        <f t="shared" ref="N177" si="140">N119+AJ119</f>
        <v>0</v>
      </c>
      <c r="O177" s="13">
        <f t="shared" ref="O177" si="141">O119+AK119</f>
        <v>0</v>
      </c>
      <c r="P177" s="13">
        <f t="shared" ref="P177" si="142">P119+AL119</f>
        <v>0</v>
      </c>
      <c r="Q177" s="13">
        <f t="shared" ref="Q177" si="143">Q119+AM119</f>
        <v>0</v>
      </c>
      <c r="R177" s="13">
        <f t="shared" ref="R177" si="144">R119+AN119</f>
        <v>0</v>
      </c>
      <c r="S177" s="13">
        <f t="shared" ref="S177" si="145">S119+AO119</f>
        <v>0</v>
      </c>
      <c r="T177" s="13">
        <f t="shared" ref="T177" si="146">T119+AP119</f>
        <v>0</v>
      </c>
      <c r="U177" s="13">
        <f t="shared" ref="U177" si="147">U119+AQ119</f>
        <v>20000</v>
      </c>
      <c r="V177" s="14">
        <f t="shared" ref="V177" si="148">V119+AR119</f>
        <v>110000</v>
      </c>
    </row>
  </sheetData>
  <sheetProtection algorithmName="SHA-512" hashValue="gd3SNswEVujCqFgKALrSwR3Us8G5Dv0kKXdPFNXOFaJwqws27B/WT98z6VK8r3BVEbCzNGLKM7V30AFauNreOQ==" saltValue="qRLMuqBCZwmDkajIpip9sw==" spinCount="100000" sheet="1" objects="1" scenarios="1"/>
  <autoFilter ref="B2:AQ49" xr:uid="{00000000-0009-0000-0000-000000000000}">
    <sortState ref="B3:AT40">
      <sortCondition ref="B3"/>
    </sortState>
  </autoFilter>
  <mergeCells count="18">
    <mergeCell ref="T1:V1"/>
    <mergeCell ref="E1:G1"/>
    <mergeCell ref="H1:J1"/>
    <mergeCell ref="K1:M1"/>
    <mergeCell ref="N1:P1"/>
    <mergeCell ref="Q1:S1"/>
    <mergeCell ref="W1:Y1"/>
    <mergeCell ref="Z1:AB1"/>
    <mergeCell ref="AO1:AQ1"/>
    <mergeCell ref="AC1:AE1"/>
    <mergeCell ref="AF1:AH1"/>
    <mergeCell ref="AL1:AN1"/>
    <mergeCell ref="AI1:AK1"/>
    <mergeCell ref="BD1:BF1"/>
    <mergeCell ref="BA1:BC1"/>
    <mergeCell ref="AX1:AZ1"/>
    <mergeCell ref="AU1:AW1"/>
    <mergeCell ref="AR1:AT1"/>
  </mergeCells>
  <printOptions gridLines="1"/>
  <pageMargins left="3.937007874015748E-2" right="3.937007874015748E-2" top="0.74803149606299213" bottom="0.74803149606299213" header="0.31496062992125984" footer="0.31496062992125984"/>
  <pageSetup paperSize="8" scale="140" orientation="landscape" r:id="rId1"/>
  <rowBreaks count="2" manualBreakCount="2">
    <brk id="62" max="16383" man="1"/>
    <brk id="1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3B1C3-2856-48B3-9485-68E6C44F5206}">
  <dimension ref="A1:AH53"/>
  <sheetViews>
    <sheetView topLeftCell="A19" workbookViewId="0">
      <selection activeCell="F57" sqref="F57"/>
    </sheetView>
  </sheetViews>
  <sheetFormatPr defaultRowHeight="15" x14ac:dyDescent="0.25"/>
  <cols>
    <col min="9" max="9" width="14.140625" bestFit="1" customWidth="1"/>
    <col min="10" max="10" width="9.5703125" bestFit="1" customWidth="1"/>
    <col min="13" max="13" width="11.7109375" bestFit="1" customWidth="1"/>
    <col min="14" max="16" width="12.140625" bestFit="1" customWidth="1"/>
  </cols>
  <sheetData>
    <row r="1" spans="1:34" ht="33.75" x14ac:dyDescent="0.25">
      <c r="A1" s="39" t="s">
        <v>26</v>
      </c>
      <c r="B1" s="40" t="s">
        <v>25</v>
      </c>
      <c r="C1" s="40" t="s">
        <v>27</v>
      </c>
      <c r="D1" s="40" t="s">
        <v>28</v>
      </c>
      <c r="E1" s="40" t="s">
        <v>29</v>
      </c>
      <c r="F1" s="39" t="s">
        <v>30</v>
      </c>
      <c r="G1" s="40" t="s">
        <v>31</v>
      </c>
      <c r="H1" s="40" t="s">
        <v>32</v>
      </c>
      <c r="I1" s="40" t="s">
        <v>33</v>
      </c>
      <c r="J1" s="40" t="s">
        <v>34</v>
      </c>
      <c r="K1" s="40" t="s">
        <v>35</v>
      </c>
      <c r="L1" s="40" t="s">
        <v>36</v>
      </c>
      <c r="M1" s="40" t="s">
        <v>163</v>
      </c>
      <c r="N1" s="40" t="s">
        <v>143</v>
      </c>
      <c r="O1" s="40" t="s">
        <v>37</v>
      </c>
      <c r="P1" s="40" t="s">
        <v>38</v>
      </c>
      <c r="Q1" s="40" t="s">
        <v>39</v>
      </c>
      <c r="R1" s="40" t="s">
        <v>40</v>
      </c>
      <c r="S1" s="40" t="s">
        <v>41</v>
      </c>
      <c r="T1" s="40" t="s">
        <v>42</v>
      </c>
      <c r="U1" s="40" t="s">
        <v>43</v>
      </c>
      <c r="V1" s="40" t="s">
        <v>44</v>
      </c>
      <c r="W1" s="40" t="s">
        <v>45</v>
      </c>
      <c r="X1" s="40" t="s">
        <v>46</v>
      </c>
      <c r="Y1" s="40" t="s">
        <v>47</v>
      </c>
      <c r="Z1" s="40" t="s">
        <v>48</v>
      </c>
      <c r="AA1" s="40" t="s">
        <v>49</v>
      </c>
      <c r="AB1" s="40" t="s">
        <v>50</v>
      </c>
      <c r="AC1" s="40" t="s">
        <v>51</v>
      </c>
      <c r="AD1" s="40" t="s">
        <v>52</v>
      </c>
      <c r="AE1" s="39" t="s">
        <v>53</v>
      </c>
      <c r="AF1" s="39" t="s">
        <v>54</v>
      </c>
      <c r="AG1" s="39" t="s">
        <v>55</v>
      </c>
      <c r="AH1" s="45"/>
    </row>
    <row r="2" spans="1:34" ht="42" x14ac:dyDescent="0.25">
      <c r="A2" s="41" t="s">
        <v>166</v>
      </c>
      <c r="B2" s="41">
        <v>652579</v>
      </c>
      <c r="C2" s="41">
        <v>1</v>
      </c>
      <c r="D2" s="41" t="s">
        <v>172</v>
      </c>
      <c r="E2" s="41" t="s">
        <v>168</v>
      </c>
      <c r="F2" s="41" t="s">
        <v>169</v>
      </c>
      <c r="G2" s="41">
        <v>72</v>
      </c>
      <c r="H2" s="41" t="s">
        <v>173</v>
      </c>
      <c r="I2" s="42">
        <v>-263486.11</v>
      </c>
      <c r="J2" s="42">
        <v>0</v>
      </c>
      <c r="K2" s="42">
        <v>0</v>
      </c>
      <c r="L2" s="42">
        <v>0</v>
      </c>
      <c r="M2" s="42">
        <f t="shared" ref="M2:M50" si="0">SUM(J2:L2)</f>
        <v>0</v>
      </c>
      <c r="N2" s="42">
        <f t="shared" ref="N2:N33" si="1">SUM(O2:Q2)</f>
        <v>-263486.11</v>
      </c>
      <c r="O2" s="42">
        <v>-242732.43</v>
      </c>
      <c r="P2" s="42">
        <v>0</v>
      </c>
      <c r="Q2" s="42">
        <v>-20753.68</v>
      </c>
      <c r="R2" s="42">
        <v>0</v>
      </c>
      <c r="S2" s="42">
        <v>0</v>
      </c>
      <c r="T2" s="42">
        <v>0</v>
      </c>
      <c r="U2" s="41" t="s">
        <v>56</v>
      </c>
      <c r="V2" s="43">
        <v>41421</v>
      </c>
      <c r="W2" s="41" t="s">
        <v>56</v>
      </c>
      <c r="X2" s="41" t="s">
        <v>263</v>
      </c>
      <c r="Y2" s="43">
        <v>38814</v>
      </c>
      <c r="Z2" s="43">
        <v>38805</v>
      </c>
      <c r="AA2" s="41">
        <v>2006</v>
      </c>
      <c r="AB2" s="41" t="s">
        <v>261</v>
      </c>
      <c r="AC2" s="41" t="s">
        <v>262</v>
      </c>
      <c r="AD2" s="41"/>
      <c r="AE2" s="41" t="s">
        <v>75</v>
      </c>
      <c r="AF2" s="41"/>
      <c r="AG2" s="41" t="s">
        <v>76</v>
      </c>
    </row>
    <row r="3" spans="1:34" ht="42" x14ac:dyDescent="0.25">
      <c r="A3" s="41" t="s">
        <v>166</v>
      </c>
      <c r="B3" s="41">
        <v>753817</v>
      </c>
      <c r="C3" s="41">
        <v>1</v>
      </c>
      <c r="D3" s="41" t="s">
        <v>170</v>
      </c>
      <c r="E3" s="41" t="s">
        <v>171</v>
      </c>
      <c r="F3" s="41" t="s">
        <v>181</v>
      </c>
      <c r="G3" s="41">
        <v>2251</v>
      </c>
      <c r="H3" s="41" t="s">
        <v>182</v>
      </c>
      <c r="I3" s="42">
        <v>-131471.29</v>
      </c>
      <c r="J3" s="42">
        <v>0</v>
      </c>
      <c r="K3" s="42">
        <v>0</v>
      </c>
      <c r="L3" s="42">
        <v>0</v>
      </c>
      <c r="M3" s="42">
        <f t="shared" si="0"/>
        <v>0</v>
      </c>
      <c r="N3" s="42">
        <f t="shared" si="1"/>
        <v>-131471.29</v>
      </c>
      <c r="O3" s="42">
        <v>-113989.41</v>
      </c>
      <c r="P3" s="42">
        <v>0</v>
      </c>
      <c r="Q3" s="42">
        <v>-17481.88</v>
      </c>
      <c r="R3" s="42">
        <v>0</v>
      </c>
      <c r="S3" s="42">
        <v>0</v>
      </c>
      <c r="T3" s="42">
        <v>0</v>
      </c>
      <c r="U3" s="41" t="s">
        <v>56</v>
      </c>
      <c r="V3" s="43">
        <v>43126</v>
      </c>
      <c r="W3" s="41" t="s">
        <v>56</v>
      </c>
      <c r="X3" s="41" t="s">
        <v>265</v>
      </c>
      <c r="Y3" s="43">
        <v>39205</v>
      </c>
      <c r="Z3" s="43">
        <v>39156</v>
      </c>
      <c r="AA3" s="41">
        <v>2007</v>
      </c>
      <c r="AB3" s="41" t="s">
        <v>261</v>
      </c>
      <c r="AC3" s="41" t="s">
        <v>262</v>
      </c>
      <c r="AD3" s="41"/>
      <c r="AE3" s="41" t="s">
        <v>98</v>
      </c>
      <c r="AF3" s="41"/>
      <c r="AG3" s="41" t="s">
        <v>99</v>
      </c>
    </row>
    <row r="4" spans="1:34" ht="42" x14ac:dyDescent="0.25">
      <c r="A4" s="41" t="s">
        <v>166</v>
      </c>
      <c r="B4" s="41">
        <v>756238</v>
      </c>
      <c r="C4" s="41">
        <v>1</v>
      </c>
      <c r="D4" s="41" t="s">
        <v>183</v>
      </c>
      <c r="E4" s="41" t="s">
        <v>184</v>
      </c>
      <c r="F4" s="41" t="s">
        <v>175</v>
      </c>
      <c r="G4" s="41">
        <v>798</v>
      </c>
      <c r="H4" s="41" t="s">
        <v>185</v>
      </c>
      <c r="I4" s="42">
        <v>-101721.91</v>
      </c>
      <c r="J4" s="42">
        <v>0</v>
      </c>
      <c r="K4" s="42">
        <v>0</v>
      </c>
      <c r="L4" s="42">
        <v>0</v>
      </c>
      <c r="M4" s="42">
        <f t="shared" si="0"/>
        <v>0</v>
      </c>
      <c r="N4" s="42">
        <f t="shared" si="1"/>
        <v>-101721.91</v>
      </c>
      <c r="O4" s="42">
        <v>-82872.72</v>
      </c>
      <c r="P4" s="42">
        <v>0</v>
      </c>
      <c r="Q4" s="42">
        <v>-18849.189999999999</v>
      </c>
      <c r="R4" s="42">
        <v>0</v>
      </c>
      <c r="S4" s="42">
        <v>0</v>
      </c>
      <c r="T4" s="42">
        <v>0</v>
      </c>
      <c r="U4" s="41" t="s">
        <v>56</v>
      </c>
      <c r="V4" s="43">
        <v>41214</v>
      </c>
      <c r="W4" s="41" t="s">
        <v>56</v>
      </c>
      <c r="X4" s="41" t="s">
        <v>264</v>
      </c>
      <c r="Y4" s="43">
        <v>39266</v>
      </c>
      <c r="Z4" s="43">
        <v>39177</v>
      </c>
      <c r="AA4" s="41">
        <v>2007</v>
      </c>
      <c r="AB4" s="41" t="s">
        <v>261</v>
      </c>
      <c r="AC4" s="41" t="s">
        <v>262</v>
      </c>
      <c r="AD4" s="41"/>
      <c r="AE4" s="41"/>
      <c r="AF4" s="41"/>
      <c r="AG4" s="41" t="s">
        <v>118</v>
      </c>
    </row>
    <row r="5" spans="1:34" ht="42" x14ac:dyDescent="0.25">
      <c r="A5" s="41" t="s">
        <v>166</v>
      </c>
      <c r="B5" s="41">
        <v>761554</v>
      </c>
      <c r="C5" s="41">
        <v>1</v>
      </c>
      <c r="D5" s="41" t="s">
        <v>188</v>
      </c>
      <c r="E5" s="41" t="s">
        <v>184</v>
      </c>
      <c r="F5" s="41" t="s">
        <v>190</v>
      </c>
      <c r="G5" s="41">
        <v>1163</v>
      </c>
      <c r="H5" s="41" t="s">
        <v>191</v>
      </c>
      <c r="I5" s="42">
        <v>-358741.47</v>
      </c>
      <c r="J5" s="42">
        <v>0</v>
      </c>
      <c r="K5" s="42">
        <v>0</v>
      </c>
      <c r="L5" s="42">
        <v>0</v>
      </c>
      <c r="M5" s="42">
        <f t="shared" si="0"/>
        <v>0</v>
      </c>
      <c r="N5" s="42">
        <f t="shared" si="1"/>
        <v>-358741.47</v>
      </c>
      <c r="O5" s="42">
        <v>-323316.42</v>
      </c>
      <c r="P5" s="42">
        <v>0</v>
      </c>
      <c r="Q5" s="42">
        <v>-35425.050000000003</v>
      </c>
      <c r="R5" s="42">
        <v>0</v>
      </c>
      <c r="S5" s="42">
        <v>0</v>
      </c>
      <c r="T5" s="42">
        <v>0</v>
      </c>
      <c r="U5" s="41" t="s">
        <v>56</v>
      </c>
      <c r="V5" s="43">
        <v>41719</v>
      </c>
      <c r="W5" s="41" t="s">
        <v>56</v>
      </c>
      <c r="X5" s="41" t="s">
        <v>260</v>
      </c>
      <c r="Y5" s="43">
        <v>39415</v>
      </c>
      <c r="Z5" s="43">
        <v>39411</v>
      </c>
      <c r="AA5" s="41">
        <v>2007</v>
      </c>
      <c r="AB5" s="41" t="s">
        <v>261</v>
      </c>
      <c r="AC5" s="41" t="s">
        <v>262</v>
      </c>
      <c r="AD5" s="41"/>
      <c r="AE5" s="41"/>
      <c r="AF5" s="41"/>
      <c r="AG5" s="41" t="s">
        <v>69</v>
      </c>
    </row>
    <row r="6" spans="1:34" ht="42" x14ac:dyDescent="0.25">
      <c r="A6" s="41" t="s">
        <v>166</v>
      </c>
      <c r="B6" s="41">
        <v>851336</v>
      </c>
      <c r="C6" s="41">
        <v>1</v>
      </c>
      <c r="D6" s="41" t="s">
        <v>167</v>
      </c>
      <c r="E6" s="41" t="s">
        <v>168</v>
      </c>
      <c r="F6" s="41" t="s">
        <v>186</v>
      </c>
      <c r="G6" s="41">
        <v>1722</v>
      </c>
      <c r="H6" s="41" t="s">
        <v>194</v>
      </c>
      <c r="I6" s="42">
        <v>-600195.32999999996</v>
      </c>
      <c r="J6" s="42">
        <v>0</v>
      </c>
      <c r="K6" s="42">
        <v>0</v>
      </c>
      <c r="L6" s="42">
        <v>0</v>
      </c>
      <c r="M6" s="42">
        <f t="shared" si="0"/>
        <v>0</v>
      </c>
      <c r="N6" s="42">
        <f t="shared" si="1"/>
        <v>-600195.33000000007</v>
      </c>
      <c r="O6" s="42">
        <v>-555759.67000000004</v>
      </c>
      <c r="P6" s="42">
        <v>0</v>
      </c>
      <c r="Q6" s="42">
        <v>-44435.66</v>
      </c>
      <c r="R6" s="42">
        <v>0</v>
      </c>
      <c r="S6" s="42">
        <v>0</v>
      </c>
      <c r="T6" s="42">
        <v>0</v>
      </c>
      <c r="U6" s="41" t="s">
        <v>56</v>
      </c>
      <c r="V6" s="43">
        <v>41976</v>
      </c>
      <c r="W6" s="41" t="s">
        <v>56</v>
      </c>
      <c r="X6" s="41" t="s">
        <v>265</v>
      </c>
      <c r="Y6" s="43">
        <v>39504</v>
      </c>
      <c r="Z6" s="43">
        <v>39502</v>
      </c>
      <c r="AA6" s="41">
        <v>2008</v>
      </c>
      <c r="AB6" s="41" t="s">
        <v>261</v>
      </c>
      <c r="AC6" s="41" t="s">
        <v>262</v>
      </c>
      <c r="AD6" s="41"/>
      <c r="AE6" s="41" t="s">
        <v>57</v>
      </c>
      <c r="AF6" s="41"/>
      <c r="AG6" s="41" t="s">
        <v>58</v>
      </c>
    </row>
    <row r="7" spans="1:34" ht="42" x14ac:dyDescent="0.25">
      <c r="A7" s="41" t="s">
        <v>166</v>
      </c>
      <c r="B7" s="41">
        <v>855221</v>
      </c>
      <c r="C7" s="41">
        <v>1</v>
      </c>
      <c r="D7" s="41" t="s">
        <v>195</v>
      </c>
      <c r="E7" s="41" t="s">
        <v>184</v>
      </c>
      <c r="F7" s="41" t="s">
        <v>192</v>
      </c>
      <c r="G7" s="41">
        <v>5</v>
      </c>
      <c r="H7" s="41" t="s">
        <v>196</v>
      </c>
      <c r="I7" s="42">
        <v>-190953.88</v>
      </c>
      <c r="J7" s="42">
        <v>0</v>
      </c>
      <c r="K7" s="42">
        <v>0</v>
      </c>
      <c r="L7" s="42">
        <v>0</v>
      </c>
      <c r="M7" s="42">
        <f t="shared" si="0"/>
        <v>0</v>
      </c>
      <c r="N7" s="42">
        <f t="shared" si="1"/>
        <v>-190953.88</v>
      </c>
      <c r="O7" s="42">
        <v>-94251.93</v>
      </c>
      <c r="P7" s="42">
        <v>-92536.95</v>
      </c>
      <c r="Q7" s="42">
        <v>-4165</v>
      </c>
      <c r="R7" s="42">
        <v>0</v>
      </c>
      <c r="S7" s="42">
        <v>0</v>
      </c>
      <c r="T7" s="42">
        <v>0</v>
      </c>
      <c r="U7" s="41" t="s">
        <v>56</v>
      </c>
      <c r="V7" s="43">
        <v>40219</v>
      </c>
      <c r="W7" s="41" t="s">
        <v>56</v>
      </c>
      <c r="X7" s="41" t="s">
        <v>265</v>
      </c>
      <c r="Y7" s="43">
        <v>39619</v>
      </c>
      <c r="Z7" s="43">
        <v>39619</v>
      </c>
      <c r="AA7" s="41">
        <v>2008</v>
      </c>
      <c r="AB7" s="41" t="s">
        <v>261</v>
      </c>
      <c r="AC7" s="41" t="s">
        <v>262</v>
      </c>
      <c r="AD7" s="41"/>
      <c r="AE7" s="41" t="s">
        <v>90</v>
      </c>
      <c r="AF7" s="41"/>
      <c r="AG7" s="41" t="s">
        <v>91</v>
      </c>
    </row>
    <row r="8" spans="1:34" ht="42" x14ac:dyDescent="0.25">
      <c r="A8" s="41" t="s">
        <v>166</v>
      </c>
      <c r="B8" s="41">
        <v>955216</v>
      </c>
      <c r="C8" s="41">
        <v>1</v>
      </c>
      <c r="D8" s="41" t="s">
        <v>167</v>
      </c>
      <c r="E8" s="41" t="s">
        <v>171</v>
      </c>
      <c r="F8" s="41" t="s">
        <v>197</v>
      </c>
      <c r="G8" s="41">
        <v>1880</v>
      </c>
      <c r="H8" s="41" t="s">
        <v>198</v>
      </c>
      <c r="I8" s="42">
        <v>-104087.05</v>
      </c>
      <c r="J8" s="42">
        <v>0</v>
      </c>
      <c r="K8" s="42">
        <v>0</v>
      </c>
      <c r="L8" s="42">
        <v>0</v>
      </c>
      <c r="M8" s="42">
        <f t="shared" si="0"/>
        <v>0</v>
      </c>
      <c r="N8" s="42">
        <f t="shared" si="1"/>
        <v>-104087.05</v>
      </c>
      <c r="O8" s="42">
        <v>-88483.83</v>
      </c>
      <c r="P8" s="42">
        <v>0</v>
      </c>
      <c r="Q8" s="42">
        <v>-15603.22</v>
      </c>
      <c r="R8" s="42">
        <v>0</v>
      </c>
      <c r="S8" s="42">
        <v>0</v>
      </c>
      <c r="T8" s="42">
        <v>0</v>
      </c>
      <c r="U8" s="41" t="s">
        <v>56</v>
      </c>
      <c r="V8" s="43">
        <v>41660</v>
      </c>
      <c r="W8" s="41" t="s">
        <v>56</v>
      </c>
      <c r="X8" s="41" t="s">
        <v>260</v>
      </c>
      <c r="Y8" s="43">
        <v>39979</v>
      </c>
      <c r="Z8" s="43">
        <v>39826</v>
      </c>
      <c r="AA8" s="41">
        <v>2009</v>
      </c>
      <c r="AB8" s="41" t="s">
        <v>261</v>
      </c>
      <c r="AC8" s="41" t="s">
        <v>262</v>
      </c>
      <c r="AD8" s="41"/>
      <c r="AE8" s="41" t="s">
        <v>116</v>
      </c>
      <c r="AF8" s="41"/>
      <c r="AG8" s="41" t="s">
        <v>117</v>
      </c>
    </row>
    <row r="9" spans="1:34" ht="42" x14ac:dyDescent="0.25">
      <c r="A9" s="41" t="s">
        <v>166</v>
      </c>
      <c r="B9" s="41">
        <v>1057776</v>
      </c>
      <c r="C9" s="41">
        <v>1</v>
      </c>
      <c r="D9" s="41" t="s">
        <v>167</v>
      </c>
      <c r="E9" s="41" t="s">
        <v>168</v>
      </c>
      <c r="F9" s="41" t="s">
        <v>186</v>
      </c>
      <c r="G9" s="41">
        <v>1722</v>
      </c>
      <c r="H9" s="41" t="s">
        <v>200</v>
      </c>
      <c r="I9" s="42">
        <v>-260450.21</v>
      </c>
      <c r="J9" s="42">
        <v>0</v>
      </c>
      <c r="K9" s="42">
        <v>0</v>
      </c>
      <c r="L9" s="42">
        <v>0</v>
      </c>
      <c r="M9" s="42">
        <f t="shared" si="0"/>
        <v>0</v>
      </c>
      <c r="N9" s="42">
        <f t="shared" si="1"/>
        <v>-260450.21000000002</v>
      </c>
      <c r="O9" s="42">
        <v>-233103.42</v>
      </c>
      <c r="P9" s="42">
        <v>0</v>
      </c>
      <c r="Q9" s="42">
        <v>-27346.79</v>
      </c>
      <c r="R9" s="42">
        <v>0</v>
      </c>
      <c r="S9" s="42">
        <v>0</v>
      </c>
      <c r="T9" s="42">
        <v>0</v>
      </c>
      <c r="U9" s="41" t="s">
        <v>56</v>
      </c>
      <c r="V9" s="43">
        <v>42628</v>
      </c>
      <c r="W9" s="41" t="s">
        <v>56</v>
      </c>
      <c r="X9" s="41" t="s">
        <v>260</v>
      </c>
      <c r="Y9" s="43">
        <v>40428</v>
      </c>
      <c r="Z9" s="43">
        <v>40424</v>
      </c>
      <c r="AA9" s="41">
        <v>2010</v>
      </c>
      <c r="AB9" s="41" t="s">
        <v>261</v>
      </c>
      <c r="AC9" s="41" t="s">
        <v>262</v>
      </c>
      <c r="AD9" s="41"/>
      <c r="AE9" s="41" t="s">
        <v>77</v>
      </c>
      <c r="AF9" s="41" t="s">
        <v>78</v>
      </c>
      <c r="AG9" s="41" t="s">
        <v>79</v>
      </c>
    </row>
    <row r="10" spans="1:34" ht="42" x14ac:dyDescent="0.25">
      <c r="A10" s="41" t="s">
        <v>166</v>
      </c>
      <c r="B10" s="41">
        <v>1060871</v>
      </c>
      <c r="C10" s="41">
        <v>1</v>
      </c>
      <c r="D10" s="41" t="s">
        <v>167</v>
      </c>
      <c r="E10" s="41" t="s">
        <v>168</v>
      </c>
      <c r="F10" s="41" t="s">
        <v>201</v>
      </c>
      <c r="G10" s="41">
        <v>1729</v>
      </c>
      <c r="H10" s="41" t="s">
        <v>202</v>
      </c>
      <c r="I10" s="42">
        <v>-268000</v>
      </c>
      <c r="J10" s="42">
        <v>148669.97</v>
      </c>
      <c r="K10" s="42">
        <v>0</v>
      </c>
      <c r="L10" s="42">
        <v>16014.82</v>
      </c>
      <c r="M10" s="42">
        <f t="shared" si="0"/>
        <v>164684.79</v>
      </c>
      <c r="N10" s="42">
        <f t="shared" si="1"/>
        <v>-103315.20999999999</v>
      </c>
      <c r="O10" s="42">
        <v>-69330.03</v>
      </c>
      <c r="P10" s="42">
        <v>0</v>
      </c>
      <c r="Q10" s="42">
        <v>-33985.18</v>
      </c>
      <c r="R10" s="42">
        <v>0</v>
      </c>
      <c r="S10" s="42">
        <v>0</v>
      </c>
      <c r="T10" s="42">
        <v>0</v>
      </c>
      <c r="U10" s="41" t="s">
        <v>59</v>
      </c>
      <c r="V10" s="41"/>
      <c r="W10" s="41" t="s">
        <v>56</v>
      </c>
      <c r="X10" s="41" t="s">
        <v>265</v>
      </c>
      <c r="Y10" s="43">
        <v>40528</v>
      </c>
      <c r="Z10" s="43">
        <v>40498</v>
      </c>
      <c r="AA10" s="41">
        <v>2010</v>
      </c>
      <c r="AB10" s="41" t="s">
        <v>261</v>
      </c>
      <c r="AC10" s="41" t="s">
        <v>262</v>
      </c>
      <c r="AD10" s="41"/>
      <c r="AE10" s="41" t="s">
        <v>98</v>
      </c>
      <c r="AF10" s="41" t="s">
        <v>100</v>
      </c>
      <c r="AG10" s="41" t="s">
        <v>101</v>
      </c>
    </row>
    <row r="11" spans="1:34" ht="42" x14ac:dyDescent="0.25">
      <c r="A11" s="41" t="s">
        <v>166</v>
      </c>
      <c r="B11" s="41">
        <v>1103681</v>
      </c>
      <c r="C11" s="41">
        <v>1</v>
      </c>
      <c r="D11" s="41" t="s">
        <v>188</v>
      </c>
      <c r="E11" s="41" t="s">
        <v>184</v>
      </c>
      <c r="F11" s="41" t="s">
        <v>178</v>
      </c>
      <c r="G11" s="41">
        <v>121</v>
      </c>
      <c r="H11" s="41" t="s">
        <v>203</v>
      </c>
      <c r="I11" s="42">
        <v>-105086.86</v>
      </c>
      <c r="J11" s="42">
        <v>0</v>
      </c>
      <c r="K11" s="42">
        <v>0</v>
      </c>
      <c r="L11" s="42">
        <v>0</v>
      </c>
      <c r="M11" s="42">
        <f t="shared" si="0"/>
        <v>0</v>
      </c>
      <c r="N11" s="42">
        <f t="shared" si="1"/>
        <v>-105086.85999999999</v>
      </c>
      <c r="O11" s="42">
        <v>-93005.9</v>
      </c>
      <c r="P11" s="42">
        <v>0</v>
      </c>
      <c r="Q11" s="42">
        <v>-12080.96</v>
      </c>
      <c r="R11" s="42">
        <v>0</v>
      </c>
      <c r="S11" s="42">
        <v>0</v>
      </c>
      <c r="T11" s="42">
        <v>0</v>
      </c>
      <c r="U11" s="41" t="s">
        <v>56</v>
      </c>
      <c r="V11" s="43">
        <v>41961</v>
      </c>
      <c r="W11" s="41" t="s">
        <v>56</v>
      </c>
      <c r="X11" s="41" t="s">
        <v>260</v>
      </c>
      <c r="Y11" s="43">
        <v>40851</v>
      </c>
      <c r="Z11" s="43">
        <v>40834</v>
      </c>
      <c r="AA11" s="41">
        <v>2011</v>
      </c>
      <c r="AB11" s="41" t="s">
        <v>261</v>
      </c>
      <c r="AC11" s="41" t="s">
        <v>262</v>
      </c>
      <c r="AD11" s="41"/>
      <c r="AE11" s="41" t="s">
        <v>113</v>
      </c>
      <c r="AF11" s="41" t="s">
        <v>114</v>
      </c>
      <c r="AG11" s="41" t="s">
        <v>115</v>
      </c>
    </row>
    <row r="12" spans="1:34" ht="42" x14ac:dyDescent="0.25">
      <c r="A12" s="41" t="s">
        <v>166</v>
      </c>
      <c r="B12" s="41">
        <v>1104031</v>
      </c>
      <c r="C12" s="41">
        <v>1</v>
      </c>
      <c r="D12" s="41" t="s">
        <v>179</v>
      </c>
      <c r="E12" s="41" t="s">
        <v>168</v>
      </c>
      <c r="F12" s="41" t="s">
        <v>186</v>
      </c>
      <c r="G12" s="41">
        <v>1722</v>
      </c>
      <c r="H12" s="41" t="s">
        <v>204</v>
      </c>
      <c r="I12" s="42">
        <v>-46960.71</v>
      </c>
      <c r="J12" s="42">
        <v>0</v>
      </c>
      <c r="K12" s="42">
        <v>0</v>
      </c>
      <c r="L12" s="42">
        <v>0</v>
      </c>
      <c r="M12" s="42">
        <f t="shared" si="0"/>
        <v>0</v>
      </c>
      <c r="N12" s="42">
        <f t="shared" si="1"/>
        <v>-46960.71</v>
      </c>
      <c r="O12" s="42">
        <v>-36494.449999999997</v>
      </c>
      <c r="P12" s="42">
        <v>0</v>
      </c>
      <c r="Q12" s="42">
        <v>-10466.26</v>
      </c>
      <c r="R12" s="42">
        <v>0</v>
      </c>
      <c r="S12" s="42">
        <v>0</v>
      </c>
      <c r="T12" s="42">
        <v>0</v>
      </c>
      <c r="U12" s="41" t="s">
        <v>56</v>
      </c>
      <c r="V12" s="43">
        <v>44460</v>
      </c>
      <c r="W12" s="41" t="s">
        <v>56</v>
      </c>
      <c r="X12" s="41" t="s">
        <v>260</v>
      </c>
      <c r="Y12" s="43">
        <v>40862</v>
      </c>
      <c r="Z12" s="43">
        <v>40787</v>
      </c>
      <c r="AA12" s="41">
        <v>2011</v>
      </c>
      <c r="AB12" s="41" t="s">
        <v>261</v>
      </c>
      <c r="AC12" s="41" t="s">
        <v>262</v>
      </c>
      <c r="AD12" s="41"/>
      <c r="AE12" s="41" t="s">
        <v>129</v>
      </c>
      <c r="AF12" s="41" t="s">
        <v>130</v>
      </c>
      <c r="AG12" s="41" t="s">
        <v>131</v>
      </c>
    </row>
    <row r="13" spans="1:34" ht="42" x14ac:dyDescent="0.25">
      <c r="A13" s="41" t="s">
        <v>166</v>
      </c>
      <c r="B13" s="41">
        <v>1104724</v>
      </c>
      <c r="C13" s="41">
        <v>1</v>
      </c>
      <c r="D13" s="41" t="s">
        <v>167</v>
      </c>
      <c r="E13" s="41" t="s">
        <v>177</v>
      </c>
      <c r="F13" s="41" t="s">
        <v>205</v>
      </c>
      <c r="G13" s="41">
        <v>2053</v>
      </c>
      <c r="H13" s="41" t="s">
        <v>206</v>
      </c>
      <c r="I13" s="42">
        <v>-316614.14</v>
      </c>
      <c r="J13" s="42">
        <v>0</v>
      </c>
      <c r="K13" s="42">
        <v>0</v>
      </c>
      <c r="L13" s="42">
        <v>0</v>
      </c>
      <c r="M13" s="42">
        <f t="shared" si="0"/>
        <v>0</v>
      </c>
      <c r="N13" s="42">
        <f t="shared" si="1"/>
        <v>-316614.14</v>
      </c>
      <c r="O13" s="42">
        <v>-287648.89</v>
      </c>
      <c r="P13" s="42">
        <v>0</v>
      </c>
      <c r="Q13" s="42">
        <v>-28965.25</v>
      </c>
      <c r="R13" s="42">
        <v>0</v>
      </c>
      <c r="S13" s="42">
        <v>0</v>
      </c>
      <c r="T13" s="42">
        <v>0</v>
      </c>
      <c r="U13" s="41" t="s">
        <v>56</v>
      </c>
      <c r="V13" s="43">
        <v>44428</v>
      </c>
      <c r="W13" s="41" t="s">
        <v>56</v>
      </c>
      <c r="X13" s="41" t="s">
        <v>267</v>
      </c>
      <c r="Y13" s="43">
        <v>40884</v>
      </c>
      <c r="Z13" s="43">
        <v>40862</v>
      </c>
      <c r="AA13" s="41">
        <v>2011</v>
      </c>
      <c r="AB13" s="41" t="s">
        <v>261</v>
      </c>
      <c r="AC13" s="41" t="s">
        <v>262</v>
      </c>
      <c r="AD13" s="41"/>
      <c r="AE13" s="41"/>
      <c r="AF13" s="41" t="s">
        <v>70</v>
      </c>
      <c r="AG13" s="41" t="s">
        <v>71</v>
      </c>
    </row>
    <row r="14" spans="1:34" ht="42" x14ac:dyDescent="0.25">
      <c r="A14" s="41" t="s">
        <v>166</v>
      </c>
      <c r="B14" s="41">
        <v>1151157</v>
      </c>
      <c r="C14" s="41">
        <v>1</v>
      </c>
      <c r="D14" s="41" t="s">
        <v>179</v>
      </c>
      <c r="E14" s="41" t="s">
        <v>168</v>
      </c>
      <c r="F14" s="41" t="s">
        <v>186</v>
      </c>
      <c r="G14" s="41">
        <v>1722</v>
      </c>
      <c r="H14" s="41" t="s">
        <v>209</v>
      </c>
      <c r="I14" s="42">
        <v>-225872.1</v>
      </c>
      <c r="J14" s="42">
        <v>0</v>
      </c>
      <c r="K14" s="42">
        <v>0</v>
      </c>
      <c r="L14" s="42">
        <v>0</v>
      </c>
      <c r="M14" s="42">
        <f t="shared" si="0"/>
        <v>0</v>
      </c>
      <c r="N14" s="42">
        <f t="shared" si="1"/>
        <v>-225872.1</v>
      </c>
      <c r="O14" s="42">
        <v>-200773.15</v>
      </c>
      <c r="P14" s="42">
        <v>0</v>
      </c>
      <c r="Q14" s="42">
        <v>-25098.95</v>
      </c>
      <c r="R14" s="42">
        <v>0</v>
      </c>
      <c r="S14" s="42">
        <v>0</v>
      </c>
      <c r="T14" s="42">
        <v>0</v>
      </c>
      <c r="U14" s="41" t="s">
        <v>56</v>
      </c>
      <c r="V14" s="43">
        <v>44375</v>
      </c>
      <c r="W14" s="41" t="s">
        <v>56</v>
      </c>
      <c r="X14" s="41" t="s">
        <v>263</v>
      </c>
      <c r="Y14" s="43">
        <v>40602</v>
      </c>
      <c r="Z14" s="43">
        <v>40599</v>
      </c>
      <c r="AA14" s="41">
        <v>2011</v>
      </c>
      <c r="AB14" s="41" t="s">
        <v>261</v>
      </c>
      <c r="AC14" s="41" t="s">
        <v>262</v>
      </c>
      <c r="AD14" s="41"/>
      <c r="AE14" s="41" t="s">
        <v>95</v>
      </c>
      <c r="AF14" s="41" t="s">
        <v>96</v>
      </c>
      <c r="AG14" s="41" t="s">
        <v>97</v>
      </c>
    </row>
    <row r="15" spans="1:34" ht="42" x14ac:dyDescent="0.25">
      <c r="A15" s="41" t="s">
        <v>166</v>
      </c>
      <c r="B15" s="41">
        <v>1154938</v>
      </c>
      <c r="C15" s="41">
        <v>1</v>
      </c>
      <c r="D15" s="41" t="s">
        <v>199</v>
      </c>
      <c r="E15" s="41" t="s">
        <v>184</v>
      </c>
      <c r="F15" s="41" t="s">
        <v>192</v>
      </c>
      <c r="G15" s="41">
        <v>5</v>
      </c>
      <c r="H15" s="41" t="s">
        <v>210</v>
      </c>
      <c r="I15" s="42">
        <v>-110897.5</v>
      </c>
      <c r="J15" s="42">
        <v>0</v>
      </c>
      <c r="K15" s="42">
        <v>0</v>
      </c>
      <c r="L15" s="42">
        <v>0</v>
      </c>
      <c r="M15" s="42">
        <f t="shared" si="0"/>
        <v>0</v>
      </c>
      <c r="N15" s="42">
        <f t="shared" si="1"/>
        <v>-110897.5</v>
      </c>
      <c r="O15" s="42">
        <v>0</v>
      </c>
      <c r="P15" s="42">
        <v>-110897.5</v>
      </c>
      <c r="Q15" s="42">
        <v>0</v>
      </c>
      <c r="R15" s="42">
        <v>0</v>
      </c>
      <c r="S15" s="42">
        <v>0</v>
      </c>
      <c r="T15" s="42">
        <v>0</v>
      </c>
      <c r="U15" s="41" t="s">
        <v>56</v>
      </c>
      <c r="V15" s="43">
        <v>42074</v>
      </c>
      <c r="W15" s="41" t="s">
        <v>59</v>
      </c>
      <c r="X15" s="41" t="s">
        <v>268</v>
      </c>
      <c r="Y15" s="43">
        <v>40729</v>
      </c>
      <c r="Z15" s="43">
        <v>40729</v>
      </c>
      <c r="AA15" s="41">
        <v>2011</v>
      </c>
      <c r="AB15" s="41" t="s">
        <v>261</v>
      </c>
      <c r="AC15" s="41" t="s">
        <v>262</v>
      </c>
      <c r="AD15" s="41"/>
      <c r="AE15" s="41"/>
      <c r="AF15" s="41" t="s">
        <v>109</v>
      </c>
      <c r="AG15" s="41" t="s">
        <v>110</v>
      </c>
    </row>
    <row r="16" spans="1:34" ht="42" x14ac:dyDescent="0.25">
      <c r="A16" s="41" t="s">
        <v>166</v>
      </c>
      <c r="B16" s="41">
        <v>1251402</v>
      </c>
      <c r="C16" s="41">
        <v>1</v>
      </c>
      <c r="D16" s="41" t="s">
        <v>179</v>
      </c>
      <c r="E16" s="41" t="s">
        <v>168</v>
      </c>
      <c r="F16" s="41" t="s">
        <v>186</v>
      </c>
      <c r="G16" s="41">
        <v>1722</v>
      </c>
      <c r="H16" s="41" t="s">
        <v>211</v>
      </c>
      <c r="I16" s="42">
        <v>-126701.21</v>
      </c>
      <c r="J16" s="42">
        <v>0</v>
      </c>
      <c r="K16" s="42">
        <v>0</v>
      </c>
      <c r="L16" s="42">
        <v>0</v>
      </c>
      <c r="M16" s="42">
        <f t="shared" si="0"/>
        <v>0</v>
      </c>
      <c r="N16" s="42">
        <f t="shared" si="1"/>
        <v>-126701.20999999999</v>
      </c>
      <c r="O16" s="42">
        <v>-119655.01</v>
      </c>
      <c r="P16" s="42">
        <v>0</v>
      </c>
      <c r="Q16" s="42">
        <v>-7046.2</v>
      </c>
      <c r="R16" s="42">
        <v>0</v>
      </c>
      <c r="S16" s="42">
        <v>0</v>
      </c>
      <c r="T16" s="42">
        <v>0</v>
      </c>
      <c r="U16" s="41" t="s">
        <v>56</v>
      </c>
      <c r="V16" s="43">
        <v>42320</v>
      </c>
      <c r="W16" s="41" t="s">
        <v>56</v>
      </c>
      <c r="X16" s="41" t="s">
        <v>260</v>
      </c>
      <c r="Y16" s="43">
        <v>40974</v>
      </c>
      <c r="Z16" s="43">
        <v>40963</v>
      </c>
      <c r="AA16" s="41">
        <v>2012</v>
      </c>
      <c r="AB16" s="41" t="s">
        <v>261</v>
      </c>
      <c r="AC16" s="41" t="s">
        <v>262</v>
      </c>
      <c r="AD16" s="41"/>
      <c r="AE16" s="41" t="s">
        <v>102</v>
      </c>
      <c r="AF16" s="41" t="s">
        <v>103</v>
      </c>
      <c r="AG16" s="41" t="s">
        <v>104</v>
      </c>
    </row>
    <row r="17" spans="1:33" ht="42" x14ac:dyDescent="0.25">
      <c r="A17" s="41" t="s">
        <v>166</v>
      </c>
      <c r="B17" s="41">
        <v>1252327</v>
      </c>
      <c r="C17" s="41">
        <v>1</v>
      </c>
      <c r="D17" s="41" t="s">
        <v>208</v>
      </c>
      <c r="E17" s="41" t="s">
        <v>168</v>
      </c>
      <c r="F17" s="41" t="s">
        <v>186</v>
      </c>
      <c r="G17" s="41">
        <v>1722</v>
      </c>
      <c r="H17" s="41" t="s">
        <v>212</v>
      </c>
      <c r="I17" s="42">
        <v>-149986.32</v>
      </c>
      <c r="J17" s="42">
        <v>0</v>
      </c>
      <c r="K17" s="42">
        <v>0</v>
      </c>
      <c r="L17" s="42">
        <v>0</v>
      </c>
      <c r="M17" s="42">
        <f t="shared" si="0"/>
        <v>0</v>
      </c>
      <c r="N17" s="42">
        <f t="shared" si="1"/>
        <v>-149986.32</v>
      </c>
      <c r="O17" s="42">
        <v>-106773.25</v>
      </c>
      <c r="P17" s="42">
        <v>0</v>
      </c>
      <c r="Q17" s="42">
        <v>-43213.07</v>
      </c>
      <c r="R17" s="42">
        <v>0</v>
      </c>
      <c r="S17" s="42">
        <v>0</v>
      </c>
      <c r="T17" s="42">
        <v>0</v>
      </c>
      <c r="U17" s="41" t="s">
        <v>56</v>
      </c>
      <c r="V17" s="43">
        <v>44040</v>
      </c>
      <c r="W17" s="41" t="s">
        <v>56</v>
      </c>
      <c r="X17" s="41" t="s">
        <v>260</v>
      </c>
      <c r="Y17" s="43">
        <v>41010</v>
      </c>
      <c r="Z17" s="43">
        <v>41000</v>
      </c>
      <c r="AA17" s="41">
        <v>2012</v>
      </c>
      <c r="AB17" s="41" t="s">
        <v>261</v>
      </c>
      <c r="AC17" s="41" t="s">
        <v>262</v>
      </c>
      <c r="AD17" s="41"/>
      <c r="AE17" s="41" t="s">
        <v>88</v>
      </c>
      <c r="AF17" s="41"/>
      <c r="AG17" s="41" t="s">
        <v>89</v>
      </c>
    </row>
    <row r="18" spans="1:33" ht="42" x14ac:dyDescent="0.25">
      <c r="A18" s="41" t="s">
        <v>166</v>
      </c>
      <c r="B18" s="41">
        <v>1302969</v>
      </c>
      <c r="C18" s="41">
        <v>1</v>
      </c>
      <c r="D18" s="41" t="s">
        <v>189</v>
      </c>
      <c r="E18" s="41" t="s">
        <v>171</v>
      </c>
      <c r="F18" s="41" t="s">
        <v>214</v>
      </c>
      <c r="G18" s="41">
        <v>27</v>
      </c>
      <c r="H18" s="41" t="s">
        <v>215</v>
      </c>
      <c r="I18" s="42">
        <v>-792593.54</v>
      </c>
      <c r="J18" s="42">
        <v>891195.7</v>
      </c>
      <c r="K18" s="42">
        <v>-398708.59</v>
      </c>
      <c r="L18" s="42">
        <v>-23428.71</v>
      </c>
      <c r="M18" s="42">
        <f t="shared" si="0"/>
        <v>469058.39999999991</v>
      </c>
      <c r="N18" s="42">
        <f t="shared" si="1"/>
        <v>-323535.14</v>
      </c>
      <c r="O18" s="42">
        <v>-220428.56</v>
      </c>
      <c r="P18" s="42">
        <v>-12405.83</v>
      </c>
      <c r="Q18" s="42">
        <v>-90700.75</v>
      </c>
      <c r="R18" s="42">
        <v>0</v>
      </c>
      <c r="S18" s="42">
        <v>0</v>
      </c>
      <c r="T18" s="42">
        <v>0</v>
      </c>
      <c r="U18" s="41" t="s">
        <v>59</v>
      </c>
      <c r="V18" s="41"/>
      <c r="W18" s="41" t="s">
        <v>56</v>
      </c>
      <c r="X18" s="41" t="s">
        <v>265</v>
      </c>
      <c r="Y18" s="43">
        <v>41479</v>
      </c>
      <c r="Z18" s="43">
        <v>41459</v>
      </c>
      <c r="AA18" s="41">
        <v>2013</v>
      </c>
      <c r="AB18" s="41" t="s">
        <v>261</v>
      </c>
      <c r="AC18" s="41" t="s">
        <v>262</v>
      </c>
      <c r="AD18" s="41"/>
      <c r="AE18" s="41" t="s">
        <v>63</v>
      </c>
      <c r="AF18" s="41" t="s">
        <v>64</v>
      </c>
      <c r="AG18" s="41" t="s">
        <v>65</v>
      </c>
    </row>
    <row r="19" spans="1:33" ht="42" x14ac:dyDescent="0.25">
      <c r="A19" s="41" t="s">
        <v>166</v>
      </c>
      <c r="B19" s="41">
        <v>1303030</v>
      </c>
      <c r="C19" s="41">
        <v>1</v>
      </c>
      <c r="D19" s="41" t="s">
        <v>167</v>
      </c>
      <c r="E19" s="41" t="s">
        <v>168</v>
      </c>
      <c r="F19" s="41" t="s">
        <v>186</v>
      </c>
      <c r="G19" s="41">
        <v>1722</v>
      </c>
      <c r="H19" s="41" t="s">
        <v>216</v>
      </c>
      <c r="I19" s="42">
        <v>-455681.31</v>
      </c>
      <c r="J19" s="42">
        <v>0</v>
      </c>
      <c r="K19" s="42">
        <v>0</v>
      </c>
      <c r="L19" s="42">
        <v>0</v>
      </c>
      <c r="M19" s="42">
        <f t="shared" si="0"/>
        <v>0</v>
      </c>
      <c r="N19" s="42">
        <f t="shared" si="1"/>
        <v>-455681.31</v>
      </c>
      <c r="O19" s="42">
        <v>-401417.04</v>
      </c>
      <c r="P19" s="42">
        <v>0</v>
      </c>
      <c r="Q19" s="42">
        <v>-54264.27</v>
      </c>
      <c r="R19" s="42">
        <v>0</v>
      </c>
      <c r="S19" s="42">
        <v>0</v>
      </c>
      <c r="T19" s="42">
        <v>0</v>
      </c>
      <c r="U19" s="41" t="s">
        <v>56</v>
      </c>
      <c r="V19" s="43">
        <v>43685</v>
      </c>
      <c r="W19" s="41" t="s">
        <v>56</v>
      </c>
      <c r="X19" s="41" t="s">
        <v>260</v>
      </c>
      <c r="Y19" s="43">
        <v>41486</v>
      </c>
      <c r="Z19" s="43">
        <v>41486</v>
      </c>
      <c r="AA19" s="41">
        <v>2013</v>
      </c>
      <c r="AB19" s="41" t="s">
        <v>261</v>
      </c>
      <c r="AC19" s="41" t="s">
        <v>262</v>
      </c>
      <c r="AD19" s="41"/>
      <c r="AE19" s="41" t="s">
        <v>66</v>
      </c>
      <c r="AF19" s="41" t="s">
        <v>67</v>
      </c>
      <c r="AG19" s="41" t="s">
        <v>68</v>
      </c>
    </row>
    <row r="20" spans="1:33" ht="42" x14ac:dyDescent="0.25">
      <c r="A20" s="41" t="s">
        <v>166</v>
      </c>
      <c r="B20" s="41">
        <v>1304887</v>
      </c>
      <c r="C20" s="41">
        <v>1</v>
      </c>
      <c r="D20" s="41" t="s">
        <v>167</v>
      </c>
      <c r="E20" s="41" t="s">
        <v>184</v>
      </c>
      <c r="F20" s="41" t="s">
        <v>213</v>
      </c>
      <c r="G20" s="41">
        <v>2251</v>
      </c>
      <c r="H20" s="41" t="s">
        <v>217</v>
      </c>
      <c r="I20" s="42">
        <v>-725000</v>
      </c>
      <c r="J20" s="42">
        <v>469986.66</v>
      </c>
      <c r="K20" s="42">
        <v>0</v>
      </c>
      <c r="L20" s="42">
        <v>9015.86</v>
      </c>
      <c r="M20" s="42">
        <f t="shared" si="0"/>
        <v>479002.51999999996</v>
      </c>
      <c r="N20" s="42">
        <f t="shared" si="1"/>
        <v>-245997.47999999998</v>
      </c>
      <c r="O20" s="42">
        <v>-130013.34</v>
      </c>
      <c r="P20" s="42">
        <v>0</v>
      </c>
      <c r="Q20" s="42">
        <v>-115984.14</v>
      </c>
      <c r="R20" s="42">
        <v>0</v>
      </c>
      <c r="S20" s="42">
        <v>0</v>
      </c>
      <c r="T20" s="42">
        <v>0</v>
      </c>
      <c r="U20" s="41" t="s">
        <v>59</v>
      </c>
      <c r="V20" s="41"/>
      <c r="W20" s="41" t="s">
        <v>56</v>
      </c>
      <c r="X20" s="41" t="s">
        <v>265</v>
      </c>
      <c r="Y20" s="43">
        <v>41614</v>
      </c>
      <c r="Z20" s="43">
        <v>41614</v>
      </c>
      <c r="AA20" s="41">
        <v>2013</v>
      </c>
      <c r="AB20" s="41" t="s">
        <v>261</v>
      </c>
      <c r="AC20" s="41" t="s">
        <v>262</v>
      </c>
      <c r="AD20" s="41"/>
      <c r="AE20" s="41" t="s">
        <v>83</v>
      </c>
      <c r="AF20" s="41" t="s">
        <v>84</v>
      </c>
      <c r="AG20" s="41" t="s">
        <v>85</v>
      </c>
    </row>
    <row r="21" spans="1:33" ht="42" x14ac:dyDescent="0.25">
      <c r="A21" s="41" t="s">
        <v>166</v>
      </c>
      <c r="B21" s="41">
        <v>1305036</v>
      </c>
      <c r="C21" s="41">
        <v>1</v>
      </c>
      <c r="D21" s="41" t="s">
        <v>218</v>
      </c>
      <c r="E21" s="41" t="s">
        <v>168</v>
      </c>
      <c r="F21" s="41" t="s">
        <v>186</v>
      </c>
      <c r="G21" s="41">
        <v>1722</v>
      </c>
      <c r="H21" s="41" t="s">
        <v>219</v>
      </c>
      <c r="I21" s="42">
        <v>-77285.460000000006</v>
      </c>
      <c r="J21" s="42">
        <v>0</v>
      </c>
      <c r="K21" s="42">
        <v>0</v>
      </c>
      <c r="L21" s="42">
        <v>0</v>
      </c>
      <c r="M21" s="42">
        <f t="shared" si="0"/>
        <v>0</v>
      </c>
      <c r="N21" s="42">
        <f t="shared" si="1"/>
        <v>-77285.460000000006</v>
      </c>
      <c r="O21" s="42">
        <v>-54093.98</v>
      </c>
      <c r="P21" s="42">
        <v>0</v>
      </c>
      <c r="Q21" s="42">
        <v>-23191.48</v>
      </c>
      <c r="R21" s="42">
        <v>0</v>
      </c>
      <c r="S21" s="42">
        <v>0</v>
      </c>
      <c r="T21" s="42">
        <v>0</v>
      </c>
      <c r="U21" s="41" t="s">
        <v>56</v>
      </c>
      <c r="V21" s="43">
        <v>44102</v>
      </c>
      <c r="W21" s="41" t="s">
        <v>56</v>
      </c>
      <c r="X21" s="41" t="s">
        <v>260</v>
      </c>
      <c r="Y21" s="43">
        <v>41621</v>
      </c>
      <c r="Z21" s="43">
        <v>41613</v>
      </c>
      <c r="AA21" s="41">
        <v>2013</v>
      </c>
      <c r="AB21" s="41" t="s">
        <v>261</v>
      </c>
      <c r="AC21" s="41" t="s">
        <v>262</v>
      </c>
      <c r="AD21" s="41"/>
      <c r="AE21" s="41" t="s">
        <v>107</v>
      </c>
      <c r="AF21" s="41"/>
      <c r="AG21" s="41" t="s">
        <v>108</v>
      </c>
    </row>
    <row r="22" spans="1:33" ht="42" x14ac:dyDescent="0.25">
      <c r="A22" s="41" t="s">
        <v>166</v>
      </c>
      <c r="B22" s="41">
        <v>1401638</v>
      </c>
      <c r="C22" s="41">
        <v>1</v>
      </c>
      <c r="D22" s="41" t="s">
        <v>167</v>
      </c>
      <c r="E22" s="41" t="s">
        <v>177</v>
      </c>
      <c r="F22" s="41" t="s">
        <v>192</v>
      </c>
      <c r="G22" s="41">
        <v>5</v>
      </c>
      <c r="H22" s="41" t="s">
        <v>220</v>
      </c>
      <c r="I22" s="42">
        <v>-171301.44</v>
      </c>
      <c r="J22" s="42">
        <v>96355.81</v>
      </c>
      <c r="K22" s="42">
        <v>0</v>
      </c>
      <c r="L22" s="42">
        <v>-4922.07</v>
      </c>
      <c r="M22" s="42">
        <f t="shared" si="0"/>
        <v>91433.739999999991</v>
      </c>
      <c r="N22" s="42">
        <f t="shared" si="1"/>
        <v>-79867.700000000012</v>
      </c>
      <c r="O22" s="42">
        <v>-49644.19</v>
      </c>
      <c r="P22" s="42">
        <v>-301.44</v>
      </c>
      <c r="Q22" s="42">
        <v>-29922.07</v>
      </c>
      <c r="R22" s="42">
        <v>0</v>
      </c>
      <c r="S22" s="42">
        <v>0</v>
      </c>
      <c r="T22" s="42">
        <v>0</v>
      </c>
      <c r="U22" s="41" t="s">
        <v>59</v>
      </c>
      <c r="V22" s="41"/>
      <c r="W22" s="41" t="s">
        <v>56</v>
      </c>
      <c r="X22" s="41" t="s">
        <v>271</v>
      </c>
      <c r="Y22" s="43">
        <v>41806</v>
      </c>
      <c r="Z22" s="43">
        <v>41803</v>
      </c>
      <c r="AA22" s="41">
        <v>2014</v>
      </c>
      <c r="AB22" s="41" t="s">
        <v>261</v>
      </c>
      <c r="AC22" s="41" t="s">
        <v>262</v>
      </c>
      <c r="AD22" s="41"/>
      <c r="AE22" s="41" t="s">
        <v>80</v>
      </c>
      <c r="AF22" s="41" t="s">
        <v>81</v>
      </c>
      <c r="AG22" s="41" t="s">
        <v>82</v>
      </c>
    </row>
    <row r="23" spans="1:33" ht="42" x14ac:dyDescent="0.25">
      <c r="A23" s="41" t="s">
        <v>166</v>
      </c>
      <c r="B23" s="41">
        <v>1405120</v>
      </c>
      <c r="C23" s="41">
        <v>1</v>
      </c>
      <c r="D23" s="41" t="s">
        <v>167</v>
      </c>
      <c r="E23" s="41" t="s">
        <v>193</v>
      </c>
      <c r="F23" s="41" t="s">
        <v>221</v>
      </c>
      <c r="G23" s="41">
        <v>1888</v>
      </c>
      <c r="H23" s="41" t="s">
        <v>222</v>
      </c>
      <c r="I23" s="42">
        <v>-72362.36</v>
      </c>
      <c r="J23" s="42">
        <v>0</v>
      </c>
      <c r="K23" s="42">
        <v>0</v>
      </c>
      <c r="L23" s="42">
        <v>0</v>
      </c>
      <c r="M23" s="42">
        <f t="shared" si="0"/>
        <v>0</v>
      </c>
      <c r="N23" s="42">
        <f t="shared" si="1"/>
        <v>-72362.36</v>
      </c>
      <c r="O23" s="42">
        <v>-60769.69</v>
      </c>
      <c r="P23" s="42">
        <v>0</v>
      </c>
      <c r="Q23" s="42">
        <v>-11592.67</v>
      </c>
      <c r="R23" s="42">
        <v>0</v>
      </c>
      <c r="S23" s="42">
        <v>0</v>
      </c>
      <c r="T23" s="42">
        <v>0</v>
      </c>
      <c r="U23" s="41" t="s">
        <v>56</v>
      </c>
      <c r="V23" s="43">
        <v>44672</v>
      </c>
      <c r="W23" s="41" t="s">
        <v>56</v>
      </c>
      <c r="X23" s="41" t="s">
        <v>263</v>
      </c>
      <c r="Y23" s="43">
        <v>42496</v>
      </c>
      <c r="Z23" s="43">
        <v>41781</v>
      </c>
      <c r="AA23" s="41">
        <v>2014</v>
      </c>
      <c r="AB23" s="41" t="s">
        <v>261</v>
      </c>
      <c r="AC23" s="41" t="s">
        <v>262</v>
      </c>
      <c r="AD23" s="41"/>
      <c r="AE23" s="41"/>
      <c r="AF23" s="41" t="s">
        <v>111</v>
      </c>
      <c r="AG23" s="41" t="s">
        <v>112</v>
      </c>
    </row>
    <row r="24" spans="1:33" ht="42" x14ac:dyDescent="0.25">
      <c r="A24" s="41" t="s">
        <v>166</v>
      </c>
      <c r="B24" s="41">
        <v>1501104</v>
      </c>
      <c r="C24" s="41">
        <v>1</v>
      </c>
      <c r="D24" s="41" t="s">
        <v>167</v>
      </c>
      <c r="E24" s="41" t="s">
        <v>184</v>
      </c>
      <c r="F24" s="41" t="s">
        <v>175</v>
      </c>
      <c r="G24" s="41">
        <v>798</v>
      </c>
      <c r="H24" s="41" t="s">
        <v>223</v>
      </c>
      <c r="I24" s="42">
        <v>-101337.94</v>
      </c>
      <c r="J24" s="42">
        <v>0</v>
      </c>
      <c r="K24" s="42">
        <v>0</v>
      </c>
      <c r="L24" s="42">
        <v>0</v>
      </c>
      <c r="M24" s="42">
        <f t="shared" si="0"/>
        <v>0</v>
      </c>
      <c r="N24" s="42">
        <f t="shared" si="1"/>
        <v>-101337.94</v>
      </c>
      <c r="O24" s="42">
        <v>-96281.88</v>
      </c>
      <c r="P24" s="42">
        <v>0</v>
      </c>
      <c r="Q24" s="42">
        <v>-5056.0600000000004</v>
      </c>
      <c r="R24" s="42">
        <v>0</v>
      </c>
      <c r="S24" s="42">
        <v>0</v>
      </c>
      <c r="T24" s="42">
        <v>0</v>
      </c>
      <c r="U24" s="41" t="s">
        <v>56</v>
      </c>
      <c r="V24" s="43">
        <v>43014</v>
      </c>
      <c r="W24" s="41" t="s">
        <v>56</v>
      </c>
      <c r="X24" s="41" t="s">
        <v>265</v>
      </c>
      <c r="Y24" s="43">
        <v>42108</v>
      </c>
      <c r="Z24" s="43">
        <v>42013</v>
      </c>
      <c r="AA24" s="41">
        <v>2015</v>
      </c>
      <c r="AB24" s="41" t="s">
        <v>261</v>
      </c>
      <c r="AC24" s="41" t="s">
        <v>262</v>
      </c>
      <c r="AD24" s="41"/>
      <c r="AE24" s="41"/>
      <c r="AF24" s="41" t="s">
        <v>105</v>
      </c>
      <c r="AG24" s="41" t="s">
        <v>106</v>
      </c>
    </row>
    <row r="25" spans="1:33" ht="42" x14ac:dyDescent="0.25">
      <c r="A25" s="41" t="s">
        <v>166</v>
      </c>
      <c r="B25" s="41">
        <v>1501716</v>
      </c>
      <c r="C25" s="41">
        <v>1</v>
      </c>
      <c r="D25" s="41" t="s">
        <v>179</v>
      </c>
      <c r="E25" s="41" t="s">
        <v>168</v>
      </c>
      <c r="F25" s="41" t="s">
        <v>186</v>
      </c>
      <c r="G25" s="41">
        <v>1722</v>
      </c>
      <c r="H25" s="41" t="s">
        <v>224</v>
      </c>
      <c r="I25" s="42">
        <v>-74418.240000000005</v>
      </c>
      <c r="J25" s="42">
        <v>0</v>
      </c>
      <c r="K25" s="42">
        <v>0</v>
      </c>
      <c r="L25" s="42">
        <v>0</v>
      </c>
      <c r="M25" s="42">
        <f t="shared" si="0"/>
        <v>0</v>
      </c>
      <c r="N25" s="42">
        <f t="shared" si="1"/>
        <v>-74418.240000000005</v>
      </c>
      <c r="O25" s="42">
        <v>-47782.44</v>
      </c>
      <c r="P25" s="42">
        <v>0</v>
      </c>
      <c r="Q25" s="42">
        <v>-26635.8</v>
      </c>
      <c r="R25" s="42">
        <v>0</v>
      </c>
      <c r="S25" s="42">
        <v>0</v>
      </c>
      <c r="T25" s="42">
        <v>0</v>
      </c>
      <c r="U25" s="41" t="s">
        <v>56</v>
      </c>
      <c r="V25" s="43">
        <v>43969</v>
      </c>
      <c r="W25" s="41" t="s">
        <v>56</v>
      </c>
      <c r="X25" s="41" t="s">
        <v>263</v>
      </c>
      <c r="Y25" s="43">
        <v>42163</v>
      </c>
      <c r="Z25" s="43">
        <v>42145</v>
      </c>
      <c r="AA25" s="41">
        <v>2015</v>
      </c>
      <c r="AB25" s="41" t="s">
        <v>261</v>
      </c>
      <c r="AC25" s="41" t="s">
        <v>262</v>
      </c>
      <c r="AD25" s="41"/>
      <c r="AE25" s="41" t="s">
        <v>132</v>
      </c>
      <c r="AF25" s="41" t="s">
        <v>133</v>
      </c>
      <c r="AG25" s="41" t="s">
        <v>134</v>
      </c>
    </row>
    <row r="26" spans="1:33" ht="42" x14ac:dyDescent="0.25">
      <c r="A26" s="41" t="s">
        <v>166</v>
      </c>
      <c r="B26" s="41">
        <v>1503078</v>
      </c>
      <c r="C26" s="41">
        <v>1</v>
      </c>
      <c r="D26" s="41" t="s">
        <v>208</v>
      </c>
      <c r="E26" s="41" t="s">
        <v>168</v>
      </c>
      <c r="F26" s="41" t="s">
        <v>186</v>
      </c>
      <c r="G26" s="41">
        <v>1722</v>
      </c>
      <c r="H26" s="41" t="s">
        <v>225</v>
      </c>
      <c r="I26" s="42">
        <v>-276560.34000000003</v>
      </c>
      <c r="J26" s="42">
        <v>0</v>
      </c>
      <c r="K26" s="42">
        <v>0</v>
      </c>
      <c r="L26" s="42">
        <v>0</v>
      </c>
      <c r="M26" s="42">
        <f t="shared" si="0"/>
        <v>0</v>
      </c>
      <c r="N26" s="42">
        <f t="shared" si="1"/>
        <v>-276560.33999999997</v>
      </c>
      <c r="O26" s="42">
        <v>-260104.18</v>
      </c>
      <c r="P26" s="42">
        <v>0</v>
      </c>
      <c r="Q26" s="42">
        <v>-16456.16</v>
      </c>
      <c r="R26" s="42">
        <v>0</v>
      </c>
      <c r="S26" s="42">
        <v>0</v>
      </c>
      <c r="T26" s="42">
        <v>0</v>
      </c>
      <c r="U26" s="41" t="s">
        <v>56</v>
      </c>
      <c r="V26" s="43">
        <v>44153</v>
      </c>
      <c r="W26" s="41" t="s">
        <v>56</v>
      </c>
      <c r="X26" s="41" t="s">
        <v>267</v>
      </c>
      <c r="Y26" s="43">
        <v>42265</v>
      </c>
      <c r="Z26" s="43">
        <v>42202</v>
      </c>
      <c r="AA26" s="41">
        <v>2015</v>
      </c>
      <c r="AB26" s="41" t="s">
        <v>261</v>
      </c>
      <c r="AC26" s="41" t="s">
        <v>262</v>
      </c>
      <c r="AD26" s="41"/>
      <c r="AE26" s="41" t="s">
        <v>72</v>
      </c>
      <c r="AF26" s="41" t="s">
        <v>73</v>
      </c>
      <c r="AG26" s="41" t="s">
        <v>74</v>
      </c>
    </row>
    <row r="27" spans="1:33" ht="42" x14ac:dyDescent="0.25">
      <c r="A27" s="41" t="s">
        <v>166</v>
      </c>
      <c r="B27" s="41">
        <v>1504537</v>
      </c>
      <c r="C27" s="41">
        <v>1</v>
      </c>
      <c r="D27" s="41" t="s">
        <v>167</v>
      </c>
      <c r="E27" s="41" t="s">
        <v>168</v>
      </c>
      <c r="F27" s="41" t="s">
        <v>186</v>
      </c>
      <c r="G27" s="41">
        <v>1722</v>
      </c>
      <c r="H27" s="41" t="s">
        <v>226</v>
      </c>
      <c r="I27" s="42">
        <v>-38988.699999999997</v>
      </c>
      <c r="J27" s="42">
        <v>0</v>
      </c>
      <c r="K27" s="42">
        <v>0</v>
      </c>
      <c r="L27" s="42">
        <v>0</v>
      </c>
      <c r="M27" s="42">
        <f t="shared" si="0"/>
        <v>0</v>
      </c>
      <c r="N27" s="42">
        <f t="shared" si="1"/>
        <v>-38988.699999999997</v>
      </c>
      <c r="O27" s="42">
        <v>-31253.17</v>
      </c>
      <c r="P27" s="42">
        <v>0</v>
      </c>
      <c r="Q27" s="42">
        <v>-7735.53</v>
      </c>
      <c r="R27" s="42">
        <v>0</v>
      </c>
      <c r="S27" s="42">
        <v>0</v>
      </c>
      <c r="T27" s="42">
        <v>0</v>
      </c>
      <c r="U27" s="41" t="s">
        <v>56</v>
      </c>
      <c r="V27" s="43">
        <v>43742</v>
      </c>
      <c r="W27" s="41" t="s">
        <v>56</v>
      </c>
      <c r="X27" s="41" t="s">
        <v>260</v>
      </c>
      <c r="Y27" s="43">
        <v>42368</v>
      </c>
      <c r="Z27" s="43">
        <v>42368</v>
      </c>
      <c r="AA27" s="41">
        <v>2015</v>
      </c>
      <c r="AB27" s="41" t="s">
        <v>261</v>
      </c>
      <c r="AC27" s="41" t="s">
        <v>262</v>
      </c>
      <c r="AD27" s="41"/>
      <c r="AE27" s="41" t="s">
        <v>146</v>
      </c>
      <c r="AF27" s="41" t="s">
        <v>144</v>
      </c>
      <c r="AG27" s="41" t="s">
        <v>145</v>
      </c>
    </row>
    <row r="28" spans="1:33" ht="42" x14ac:dyDescent="0.25">
      <c r="A28" s="41" t="s">
        <v>166</v>
      </c>
      <c r="B28" s="41">
        <v>1600346</v>
      </c>
      <c r="C28" s="41">
        <v>1</v>
      </c>
      <c r="D28" s="41" t="s">
        <v>167</v>
      </c>
      <c r="E28" s="41" t="s">
        <v>168</v>
      </c>
      <c r="F28" s="41" t="s">
        <v>186</v>
      </c>
      <c r="G28" s="41">
        <v>1722</v>
      </c>
      <c r="H28" s="41" t="s">
        <v>227</v>
      </c>
      <c r="I28" s="42">
        <v>-109780.64</v>
      </c>
      <c r="J28" s="42">
        <v>0</v>
      </c>
      <c r="K28" s="42">
        <v>0</v>
      </c>
      <c r="L28" s="42">
        <v>0</v>
      </c>
      <c r="M28" s="42">
        <f t="shared" si="0"/>
        <v>0</v>
      </c>
      <c r="N28" s="42">
        <f t="shared" si="1"/>
        <v>-109780.64</v>
      </c>
      <c r="O28" s="42">
        <v>-102217.52</v>
      </c>
      <c r="P28" s="42">
        <v>0</v>
      </c>
      <c r="Q28" s="42">
        <v>-7563.12</v>
      </c>
      <c r="R28" s="42">
        <v>0</v>
      </c>
      <c r="S28" s="42">
        <v>0</v>
      </c>
      <c r="T28" s="42">
        <v>0</v>
      </c>
      <c r="U28" s="41" t="s">
        <v>56</v>
      </c>
      <c r="V28" s="43">
        <v>43712</v>
      </c>
      <c r="W28" s="41" t="s">
        <v>56</v>
      </c>
      <c r="X28" s="41" t="s">
        <v>266</v>
      </c>
      <c r="Y28" s="43">
        <v>42422</v>
      </c>
      <c r="Z28" s="43">
        <v>42420</v>
      </c>
      <c r="AA28" s="41">
        <v>2016</v>
      </c>
      <c r="AB28" s="41" t="s">
        <v>261</v>
      </c>
      <c r="AC28" s="41" t="s">
        <v>262</v>
      </c>
      <c r="AD28" s="41"/>
      <c r="AE28" s="41" t="s">
        <v>60</v>
      </c>
      <c r="AF28" s="41" t="s">
        <v>61</v>
      </c>
      <c r="AG28" s="41" t="s">
        <v>62</v>
      </c>
    </row>
    <row r="29" spans="1:33" ht="42" x14ac:dyDescent="0.25">
      <c r="A29" s="41" t="s">
        <v>166</v>
      </c>
      <c r="B29" s="41">
        <v>1600442</v>
      </c>
      <c r="C29" s="41">
        <v>1</v>
      </c>
      <c r="D29" s="41" t="s">
        <v>167</v>
      </c>
      <c r="E29" s="41" t="s">
        <v>177</v>
      </c>
      <c r="F29" s="41" t="s">
        <v>213</v>
      </c>
      <c r="G29" s="41">
        <v>2251</v>
      </c>
      <c r="H29" s="41" t="s">
        <v>228</v>
      </c>
      <c r="I29" s="42">
        <v>-108116.98</v>
      </c>
      <c r="J29" s="42">
        <v>0</v>
      </c>
      <c r="K29" s="42">
        <v>0</v>
      </c>
      <c r="L29" s="42">
        <v>0</v>
      </c>
      <c r="M29" s="42">
        <f t="shared" si="0"/>
        <v>0</v>
      </c>
      <c r="N29" s="42">
        <f t="shared" si="1"/>
        <v>-108116.98</v>
      </c>
      <c r="O29" s="42">
        <v>-93317.31</v>
      </c>
      <c r="P29" s="42">
        <v>0</v>
      </c>
      <c r="Q29" s="42">
        <v>-14799.67</v>
      </c>
      <c r="R29" s="42">
        <v>0</v>
      </c>
      <c r="S29" s="42">
        <v>0</v>
      </c>
      <c r="T29" s="42">
        <v>0</v>
      </c>
      <c r="U29" s="41" t="s">
        <v>56</v>
      </c>
      <c r="V29" s="43">
        <v>44452</v>
      </c>
      <c r="W29" s="41" t="s">
        <v>56</v>
      </c>
      <c r="X29" s="41" t="s">
        <v>263</v>
      </c>
      <c r="Y29" s="43">
        <v>42432</v>
      </c>
      <c r="Z29" s="43">
        <v>42432</v>
      </c>
      <c r="AA29" s="41">
        <v>2016</v>
      </c>
      <c r="AB29" s="41" t="s">
        <v>261</v>
      </c>
      <c r="AC29" s="41" t="s">
        <v>262</v>
      </c>
      <c r="AD29" s="41"/>
      <c r="AE29" s="41"/>
      <c r="AF29" s="41" t="s">
        <v>86</v>
      </c>
      <c r="AG29" s="41" t="s">
        <v>87</v>
      </c>
    </row>
    <row r="30" spans="1:33" ht="42" x14ac:dyDescent="0.25">
      <c r="A30" s="41" t="s">
        <v>166</v>
      </c>
      <c r="B30" s="41">
        <v>1602868</v>
      </c>
      <c r="C30" s="41">
        <v>1</v>
      </c>
      <c r="D30" s="41" t="s">
        <v>188</v>
      </c>
      <c r="E30" s="41" t="s">
        <v>168</v>
      </c>
      <c r="F30" s="41" t="s">
        <v>229</v>
      </c>
      <c r="G30" s="41">
        <v>1722</v>
      </c>
      <c r="H30" s="41" t="s">
        <v>230</v>
      </c>
      <c r="I30" s="42">
        <v>-161600.84</v>
      </c>
      <c r="J30" s="42">
        <v>0</v>
      </c>
      <c r="K30" s="42">
        <v>0</v>
      </c>
      <c r="L30" s="42">
        <v>0</v>
      </c>
      <c r="M30" s="42">
        <f t="shared" si="0"/>
        <v>0</v>
      </c>
      <c r="N30" s="42">
        <f t="shared" si="1"/>
        <v>-161600.84</v>
      </c>
      <c r="O30" s="42">
        <v>-146713.71</v>
      </c>
      <c r="P30" s="42">
        <v>0</v>
      </c>
      <c r="Q30" s="42">
        <v>-14887.13</v>
      </c>
      <c r="R30" s="42">
        <v>0</v>
      </c>
      <c r="S30" s="42">
        <v>0</v>
      </c>
      <c r="T30" s="42">
        <v>0</v>
      </c>
      <c r="U30" s="41" t="s">
        <v>56</v>
      </c>
      <c r="V30" s="43">
        <v>44396</v>
      </c>
      <c r="W30" s="41" t="s">
        <v>56</v>
      </c>
      <c r="X30" s="41" t="s">
        <v>260</v>
      </c>
      <c r="Y30" s="43">
        <v>42620</v>
      </c>
      <c r="Z30" s="43">
        <v>42601</v>
      </c>
      <c r="AA30" s="41">
        <v>2016</v>
      </c>
      <c r="AB30" s="41" t="s">
        <v>261</v>
      </c>
      <c r="AC30" s="41" t="s">
        <v>262</v>
      </c>
      <c r="AD30" s="41"/>
      <c r="AE30" s="41" t="s">
        <v>92</v>
      </c>
      <c r="AF30" s="41" t="s">
        <v>93</v>
      </c>
      <c r="AG30" s="41" t="s">
        <v>94</v>
      </c>
    </row>
    <row r="31" spans="1:33" ht="42" x14ac:dyDescent="0.25">
      <c r="A31" s="41" t="s">
        <v>166</v>
      </c>
      <c r="B31" s="41">
        <v>1603444</v>
      </c>
      <c r="C31" s="41">
        <v>1</v>
      </c>
      <c r="D31" s="41" t="s">
        <v>172</v>
      </c>
      <c r="E31" s="41" t="s">
        <v>171</v>
      </c>
      <c r="F31" s="41" t="s">
        <v>180</v>
      </c>
      <c r="G31" s="41">
        <v>83</v>
      </c>
      <c r="H31" s="41" t="s">
        <v>231</v>
      </c>
      <c r="I31" s="42">
        <v>-164964.85</v>
      </c>
      <c r="J31" s="42">
        <v>0</v>
      </c>
      <c r="K31" s="42">
        <v>0</v>
      </c>
      <c r="L31" s="42">
        <v>0</v>
      </c>
      <c r="M31" s="42">
        <f t="shared" si="0"/>
        <v>0</v>
      </c>
      <c r="N31" s="42">
        <f t="shared" si="1"/>
        <v>-164964.85</v>
      </c>
      <c r="O31" s="42">
        <v>-139741.54</v>
      </c>
      <c r="P31" s="42">
        <v>0</v>
      </c>
      <c r="Q31" s="42">
        <v>-25223.31</v>
      </c>
      <c r="R31" s="42">
        <v>0</v>
      </c>
      <c r="S31" s="42">
        <v>0</v>
      </c>
      <c r="T31" s="42">
        <v>0</v>
      </c>
      <c r="U31" s="41" t="s">
        <v>56</v>
      </c>
      <c r="V31" s="43">
        <v>44732</v>
      </c>
      <c r="W31" s="41" t="s">
        <v>56</v>
      </c>
      <c r="X31" s="41" t="s">
        <v>263</v>
      </c>
      <c r="Y31" s="43">
        <v>42662</v>
      </c>
      <c r="Z31" s="43">
        <v>42625</v>
      </c>
      <c r="AA31" s="41">
        <v>2016</v>
      </c>
      <c r="AB31" s="41" t="s">
        <v>261</v>
      </c>
      <c r="AC31" s="41" t="s">
        <v>262</v>
      </c>
      <c r="AD31" s="41"/>
      <c r="AE31" s="41"/>
      <c r="AF31" s="41" t="s">
        <v>269</v>
      </c>
      <c r="AG31" s="41" t="s">
        <v>270</v>
      </c>
    </row>
    <row r="32" spans="1:33" ht="42" x14ac:dyDescent="0.25">
      <c r="A32" s="41" t="s">
        <v>166</v>
      </c>
      <c r="B32" s="41">
        <v>1604456</v>
      </c>
      <c r="C32" s="41">
        <v>1</v>
      </c>
      <c r="D32" s="41" t="s">
        <v>232</v>
      </c>
      <c r="E32" s="41" t="s">
        <v>174</v>
      </c>
      <c r="F32" s="41" t="s">
        <v>175</v>
      </c>
      <c r="G32" s="41">
        <v>798</v>
      </c>
      <c r="H32" s="41" t="s">
        <v>233</v>
      </c>
      <c r="I32" s="42">
        <v>-110098.82</v>
      </c>
      <c r="J32" s="42">
        <v>0</v>
      </c>
      <c r="K32" s="42">
        <v>0</v>
      </c>
      <c r="L32" s="42">
        <v>0</v>
      </c>
      <c r="M32" s="42">
        <f t="shared" si="0"/>
        <v>0</v>
      </c>
      <c r="N32" s="42">
        <f t="shared" si="1"/>
        <v>-110098.81999999999</v>
      </c>
      <c r="O32" s="42">
        <v>-96509.56</v>
      </c>
      <c r="P32" s="42">
        <v>0</v>
      </c>
      <c r="Q32" s="42">
        <v>-13589.26</v>
      </c>
      <c r="R32" s="42">
        <v>0</v>
      </c>
      <c r="S32" s="42">
        <v>0</v>
      </c>
      <c r="T32" s="42">
        <v>0</v>
      </c>
      <c r="U32" s="41" t="s">
        <v>56</v>
      </c>
      <c r="V32" s="43">
        <v>44249</v>
      </c>
      <c r="W32" s="41" t="s">
        <v>56</v>
      </c>
      <c r="X32" s="41" t="s">
        <v>260</v>
      </c>
      <c r="Y32" s="43">
        <v>42737</v>
      </c>
      <c r="Z32" s="43">
        <v>42665</v>
      </c>
      <c r="AA32" s="41">
        <v>2016</v>
      </c>
      <c r="AB32" s="41" t="s">
        <v>261</v>
      </c>
      <c r="AC32" s="41" t="s">
        <v>262</v>
      </c>
      <c r="AD32" s="41"/>
      <c r="AE32" s="41"/>
      <c r="AF32" s="41" t="s">
        <v>153</v>
      </c>
      <c r="AG32" s="41" t="s">
        <v>154</v>
      </c>
    </row>
    <row r="33" spans="1:33" ht="42" x14ac:dyDescent="0.25">
      <c r="A33" s="41" t="s">
        <v>166</v>
      </c>
      <c r="B33" s="41">
        <v>1700619</v>
      </c>
      <c r="C33" s="41">
        <v>1</v>
      </c>
      <c r="D33" s="41" t="s">
        <v>187</v>
      </c>
      <c r="E33" s="41" t="s">
        <v>177</v>
      </c>
      <c r="F33" s="41" t="s">
        <v>207</v>
      </c>
      <c r="G33" s="41">
        <v>2210</v>
      </c>
      <c r="H33" s="41" t="s">
        <v>234</v>
      </c>
      <c r="I33" s="42">
        <v>-129940.17</v>
      </c>
      <c r="J33" s="42">
        <v>0</v>
      </c>
      <c r="K33" s="42">
        <v>0</v>
      </c>
      <c r="L33" s="42">
        <v>0</v>
      </c>
      <c r="M33" s="42">
        <f t="shared" si="0"/>
        <v>0</v>
      </c>
      <c r="N33" s="42">
        <f t="shared" si="1"/>
        <v>-129940.17</v>
      </c>
      <c r="O33" s="42">
        <v>-113662.92</v>
      </c>
      <c r="P33" s="42">
        <v>0</v>
      </c>
      <c r="Q33" s="42">
        <v>-16277.25</v>
      </c>
      <c r="R33" s="42">
        <v>0</v>
      </c>
      <c r="S33" s="42">
        <v>0</v>
      </c>
      <c r="T33" s="42">
        <v>0</v>
      </c>
      <c r="U33" s="41" t="s">
        <v>56</v>
      </c>
      <c r="V33" s="43">
        <v>44798</v>
      </c>
      <c r="W33" s="41" t="s">
        <v>56</v>
      </c>
      <c r="X33" s="41" t="s">
        <v>271</v>
      </c>
      <c r="Y33" s="43">
        <v>42803</v>
      </c>
      <c r="Z33" s="43">
        <v>42796</v>
      </c>
      <c r="AA33" s="41">
        <v>2017</v>
      </c>
      <c r="AB33" s="41" t="s">
        <v>261</v>
      </c>
      <c r="AC33" s="41" t="s">
        <v>262</v>
      </c>
      <c r="AD33" s="41"/>
      <c r="AE33" s="41" t="s">
        <v>123</v>
      </c>
      <c r="AF33" s="41" t="s">
        <v>124</v>
      </c>
      <c r="AG33" s="41" t="s">
        <v>125</v>
      </c>
    </row>
    <row r="34" spans="1:33" ht="42" x14ac:dyDescent="0.25">
      <c r="A34" s="41" t="s">
        <v>166</v>
      </c>
      <c r="B34" s="41">
        <v>1701828</v>
      </c>
      <c r="C34" s="41">
        <v>1</v>
      </c>
      <c r="D34" s="41" t="s">
        <v>199</v>
      </c>
      <c r="E34" s="41" t="s">
        <v>184</v>
      </c>
      <c r="F34" s="41" t="s">
        <v>175</v>
      </c>
      <c r="G34" s="41">
        <v>798</v>
      </c>
      <c r="H34" s="41" t="s">
        <v>235</v>
      </c>
      <c r="I34" s="42">
        <v>-103947.69</v>
      </c>
      <c r="J34" s="42">
        <v>0</v>
      </c>
      <c r="K34" s="42">
        <v>0</v>
      </c>
      <c r="L34" s="42">
        <v>0</v>
      </c>
      <c r="M34" s="42">
        <f t="shared" si="0"/>
        <v>0</v>
      </c>
      <c r="N34" s="42">
        <f t="shared" ref="N34:N52" si="2">SUM(O34:Q34)</f>
        <v>-103947.69</v>
      </c>
      <c r="O34" s="42">
        <v>-103947.69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1" t="s">
        <v>56</v>
      </c>
      <c r="V34" s="43">
        <v>43949</v>
      </c>
      <c r="W34" s="41"/>
      <c r="X34" s="41" t="s">
        <v>271</v>
      </c>
      <c r="Y34" s="43">
        <v>42900</v>
      </c>
      <c r="Z34" s="43">
        <v>42891</v>
      </c>
      <c r="AA34" s="41">
        <v>2017</v>
      </c>
      <c r="AB34" s="41" t="s">
        <v>261</v>
      </c>
      <c r="AC34" s="41" t="s">
        <v>262</v>
      </c>
      <c r="AD34" s="41"/>
      <c r="AE34" s="41" t="s">
        <v>119</v>
      </c>
      <c r="AF34" s="41" t="s">
        <v>120</v>
      </c>
      <c r="AG34" s="41" t="s">
        <v>121</v>
      </c>
    </row>
    <row r="35" spans="1:33" ht="42" x14ac:dyDescent="0.25">
      <c r="A35" s="41" t="s">
        <v>166</v>
      </c>
      <c r="B35" s="41">
        <v>1801039</v>
      </c>
      <c r="C35" s="41">
        <v>1</v>
      </c>
      <c r="D35" s="41" t="s">
        <v>172</v>
      </c>
      <c r="E35" s="41" t="s">
        <v>174</v>
      </c>
      <c r="F35" s="41" t="s">
        <v>237</v>
      </c>
      <c r="G35" s="41">
        <v>6053</v>
      </c>
      <c r="H35" s="41" t="s">
        <v>238</v>
      </c>
      <c r="I35" s="42">
        <v>-61538.86</v>
      </c>
      <c r="J35" s="42">
        <v>0</v>
      </c>
      <c r="K35" s="42">
        <v>0</v>
      </c>
      <c r="L35" s="42">
        <v>0</v>
      </c>
      <c r="M35" s="42">
        <f t="shared" si="0"/>
        <v>0</v>
      </c>
      <c r="N35" s="42">
        <f t="shared" si="2"/>
        <v>-61538.86</v>
      </c>
      <c r="O35" s="42">
        <v>-56692</v>
      </c>
      <c r="P35" s="42">
        <v>-4510.1899999999996</v>
      </c>
      <c r="Q35" s="42">
        <v>-336.67</v>
      </c>
      <c r="R35" s="42">
        <v>0</v>
      </c>
      <c r="S35" s="42">
        <v>0</v>
      </c>
      <c r="T35" s="42">
        <v>0</v>
      </c>
      <c r="U35" s="41" t="s">
        <v>56</v>
      </c>
      <c r="V35" s="43">
        <v>44428</v>
      </c>
      <c r="W35" s="41" t="s">
        <v>56</v>
      </c>
      <c r="X35" s="41" t="s">
        <v>272</v>
      </c>
      <c r="Y35" s="43">
        <v>43186</v>
      </c>
      <c r="Z35" s="43">
        <v>43181</v>
      </c>
      <c r="AA35" s="41">
        <v>2018</v>
      </c>
      <c r="AB35" s="41" t="s">
        <v>261</v>
      </c>
      <c r="AC35" s="41" t="s">
        <v>262</v>
      </c>
      <c r="AD35" s="41"/>
      <c r="AE35" s="41"/>
      <c r="AF35" s="41" t="s">
        <v>135</v>
      </c>
      <c r="AG35" s="41" t="s">
        <v>136</v>
      </c>
    </row>
    <row r="36" spans="1:33" ht="42" x14ac:dyDescent="0.25">
      <c r="A36" s="41" t="s">
        <v>166</v>
      </c>
      <c r="B36" s="41">
        <v>1801661</v>
      </c>
      <c r="C36" s="41">
        <v>1</v>
      </c>
      <c r="D36" s="41" t="s">
        <v>172</v>
      </c>
      <c r="E36" s="41" t="s">
        <v>168</v>
      </c>
      <c r="F36" s="41" t="s">
        <v>229</v>
      </c>
      <c r="G36" s="41">
        <v>1722</v>
      </c>
      <c r="H36" s="41" t="s">
        <v>239</v>
      </c>
      <c r="I36" s="42">
        <v>-308500</v>
      </c>
      <c r="J36" s="42">
        <v>180630.75</v>
      </c>
      <c r="K36" s="42">
        <v>0</v>
      </c>
      <c r="L36" s="42">
        <v>-6547.22</v>
      </c>
      <c r="M36" s="42">
        <f t="shared" si="0"/>
        <v>174083.53</v>
      </c>
      <c r="N36" s="42">
        <f t="shared" si="2"/>
        <v>-134416.47</v>
      </c>
      <c r="O36" s="42">
        <v>-97869.25</v>
      </c>
      <c r="P36" s="42">
        <v>0</v>
      </c>
      <c r="Q36" s="42">
        <v>-36547.22</v>
      </c>
      <c r="R36" s="42">
        <v>0</v>
      </c>
      <c r="S36" s="42">
        <v>0</v>
      </c>
      <c r="T36" s="42">
        <v>0</v>
      </c>
      <c r="U36" s="41" t="s">
        <v>59</v>
      </c>
      <c r="V36" s="41"/>
      <c r="W36" s="41" t="s">
        <v>56</v>
      </c>
      <c r="X36" s="41" t="s">
        <v>272</v>
      </c>
      <c r="Y36" s="43">
        <v>43236</v>
      </c>
      <c r="Z36" s="43">
        <v>43230</v>
      </c>
      <c r="AA36" s="41">
        <v>2018</v>
      </c>
      <c r="AB36" s="41" t="s">
        <v>261</v>
      </c>
      <c r="AC36" s="41" t="s">
        <v>262</v>
      </c>
      <c r="AD36" s="41"/>
      <c r="AE36" s="41" t="s">
        <v>126</v>
      </c>
      <c r="AF36" s="41" t="s">
        <v>127</v>
      </c>
      <c r="AG36" s="41" t="s">
        <v>128</v>
      </c>
    </row>
    <row r="37" spans="1:33" ht="42" x14ac:dyDescent="0.25">
      <c r="A37" s="41" t="s">
        <v>166</v>
      </c>
      <c r="B37" s="41">
        <v>1803056</v>
      </c>
      <c r="C37" s="41">
        <v>1</v>
      </c>
      <c r="D37" s="41" t="s">
        <v>199</v>
      </c>
      <c r="E37" s="41" t="s">
        <v>171</v>
      </c>
      <c r="F37" s="41" t="s">
        <v>240</v>
      </c>
      <c r="G37" s="41">
        <v>6051</v>
      </c>
      <c r="H37" s="41" t="s">
        <v>241</v>
      </c>
      <c r="I37" s="42">
        <v>-56377.5</v>
      </c>
      <c r="J37" s="42">
        <v>0</v>
      </c>
      <c r="K37" s="42">
        <v>0</v>
      </c>
      <c r="L37" s="42">
        <v>0</v>
      </c>
      <c r="M37" s="42">
        <f t="shared" si="0"/>
        <v>0</v>
      </c>
      <c r="N37" s="42">
        <f t="shared" si="2"/>
        <v>-56377.5</v>
      </c>
      <c r="O37" s="42">
        <v>-42197.25</v>
      </c>
      <c r="P37" s="42">
        <v>-3649.47</v>
      </c>
      <c r="Q37" s="42">
        <v>-10530.78</v>
      </c>
      <c r="R37" s="42">
        <v>0</v>
      </c>
      <c r="S37" s="42">
        <v>0</v>
      </c>
      <c r="T37" s="42">
        <v>0</v>
      </c>
      <c r="U37" s="41" t="s">
        <v>56</v>
      </c>
      <c r="V37" s="43">
        <v>44410</v>
      </c>
      <c r="W37" s="41" t="s">
        <v>56</v>
      </c>
      <c r="X37" s="41" t="s">
        <v>260</v>
      </c>
      <c r="Y37" s="43">
        <v>43327</v>
      </c>
      <c r="Z37" s="43">
        <v>43314</v>
      </c>
      <c r="AA37" s="41">
        <v>2018</v>
      </c>
      <c r="AB37" s="41" t="s">
        <v>261</v>
      </c>
      <c r="AC37" s="41" t="s">
        <v>262</v>
      </c>
      <c r="AD37" s="41"/>
      <c r="AE37" s="41"/>
      <c r="AF37" s="41"/>
      <c r="AG37" s="41" t="s">
        <v>155</v>
      </c>
    </row>
    <row r="38" spans="1:33" ht="42" x14ac:dyDescent="0.25">
      <c r="A38" s="41" t="s">
        <v>166</v>
      </c>
      <c r="B38" s="41">
        <v>1803739</v>
      </c>
      <c r="C38" s="41">
        <v>1</v>
      </c>
      <c r="D38" s="41" t="s">
        <v>199</v>
      </c>
      <c r="E38" s="41" t="s">
        <v>168</v>
      </c>
      <c r="F38" s="41" t="s">
        <v>229</v>
      </c>
      <c r="G38" s="41">
        <v>1722</v>
      </c>
      <c r="H38" s="41" t="s">
        <v>236</v>
      </c>
      <c r="I38" s="42">
        <v>-110000</v>
      </c>
      <c r="J38" s="42">
        <v>49012.17</v>
      </c>
      <c r="K38" s="42">
        <v>0</v>
      </c>
      <c r="L38" s="42">
        <v>6634.54</v>
      </c>
      <c r="M38" s="42">
        <f t="shared" si="0"/>
        <v>55646.71</v>
      </c>
      <c r="N38" s="42">
        <f t="shared" si="2"/>
        <v>-54353.29</v>
      </c>
      <c r="O38" s="42">
        <v>-40987.83</v>
      </c>
      <c r="P38" s="42">
        <v>0</v>
      </c>
      <c r="Q38" s="42">
        <v>-13365.46</v>
      </c>
      <c r="R38" s="42">
        <v>0</v>
      </c>
      <c r="S38" s="42">
        <v>0</v>
      </c>
      <c r="T38" s="42">
        <v>0</v>
      </c>
      <c r="U38" s="41" t="s">
        <v>59</v>
      </c>
      <c r="V38" s="41"/>
      <c r="W38" s="41" t="s">
        <v>56</v>
      </c>
      <c r="X38" s="41" t="s">
        <v>260</v>
      </c>
      <c r="Y38" s="43">
        <v>43370</v>
      </c>
      <c r="Z38" s="43">
        <v>43357</v>
      </c>
      <c r="AA38" s="41">
        <v>2018</v>
      </c>
      <c r="AB38" s="41" t="s">
        <v>261</v>
      </c>
      <c r="AC38" s="41" t="s">
        <v>262</v>
      </c>
      <c r="AD38" s="41"/>
      <c r="AE38" s="41" t="s">
        <v>156</v>
      </c>
      <c r="AF38" s="41"/>
      <c r="AG38" s="41" t="s">
        <v>157</v>
      </c>
    </row>
    <row r="39" spans="1:33" ht="42" x14ac:dyDescent="0.25">
      <c r="A39" s="41" t="s">
        <v>166</v>
      </c>
      <c r="B39" s="41">
        <v>1804236</v>
      </c>
      <c r="C39" s="41">
        <v>1</v>
      </c>
      <c r="D39" s="41" t="s">
        <v>167</v>
      </c>
      <c r="E39" s="41" t="s">
        <v>168</v>
      </c>
      <c r="F39" s="41" t="s">
        <v>229</v>
      </c>
      <c r="G39" s="41">
        <v>1722</v>
      </c>
      <c r="H39" s="41" t="s">
        <v>243</v>
      </c>
      <c r="I39" s="42">
        <v>-125000</v>
      </c>
      <c r="J39" s="42">
        <v>103668.61</v>
      </c>
      <c r="K39" s="42">
        <v>0</v>
      </c>
      <c r="L39" s="42">
        <v>-3285.2</v>
      </c>
      <c r="M39" s="42">
        <f t="shared" si="0"/>
        <v>100383.41</v>
      </c>
      <c r="N39" s="42">
        <f t="shared" si="2"/>
        <v>-24616.59</v>
      </c>
      <c r="O39" s="42">
        <v>-11331.39</v>
      </c>
      <c r="P39" s="42">
        <v>0</v>
      </c>
      <c r="Q39" s="42">
        <v>-13285.2</v>
      </c>
      <c r="R39" s="42">
        <v>0</v>
      </c>
      <c r="S39" s="42">
        <v>0</v>
      </c>
      <c r="T39" s="42">
        <v>0</v>
      </c>
      <c r="U39" s="41" t="s">
        <v>59</v>
      </c>
      <c r="V39" s="41"/>
      <c r="W39" s="41" t="s">
        <v>56</v>
      </c>
      <c r="X39" s="41" t="s">
        <v>263</v>
      </c>
      <c r="Y39" s="43">
        <v>43399</v>
      </c>
      <c r="Z39" s="43">
        <v>43398</v>
      </c>
      <c r="AA39" s="41">
        <v>2018</v>
      </c>
      <c r="AB39" s="41" t="s">
        <v>261</v>
      </c>
      <c r="AC39" s="41" t="s">
        <v>262</v>
      </c>
      <c r="AD39" s="41"/>
      <c r="AE39" s="41" t="s">
        <v>158</v>
      </c>
      <c r="AF39" s="41"/>
      <c r="AG39" s="41" t="s">
        <v>159</v>
      </c>
    </row>
    <row r="40" spans="1:33" ht="42" x14ac:dyDescent="0.25">
      <c r="A40" s="41" t="s">
        <v>166</v>
      </c>
      <c r="B40" s="41">
        <v>1804535</v>
      </c>
      <c r="C40" s="41">
        <v>1</v>
      </c>
      <c r="D40" s="41" t="s">
        <v>172</v>
      </c>
      <c r="E40" s="41" t="s">
        <v>168</v>
      </c>
      <c r="F40" s="41" t="s">
        <v>229</v>
      </c>
      <c r="G40" s="41">
        <v>1722</v>
      </c>
      <c r="H40" s="41" t="s">
        <v>244</v>
      </c>
      <c r="I40" s="42">
        <v>-75000</v>
      </c>
      <c r="J40" s="42">
        <v>16000</v>
      </c>
      <c r="K40" s="42">
        <v>0</v>
      </c>
      <c r="L40" s="42">
        <v>3863.29</v>
      </c>
      <c r="M40" s="42">
        <f t="shared" si="0"/>
        <v>19863.29</v>
      </c>
      <c r="N40" s="42">
        <f t="shared" si="2"/>
        <v>-55136.71</v>
      </c>
      <c r="O40" s="42">
        <v>-44000</v>
      </c>
      <c r="P40" s="42">
        <v>0</v>
      </c>
      <c r="Q40" s="42">
        <v>-11136.71</v>
      </c>
      <c r="R40" s="42">
        <v>0</v>
      </c>
      <c r="S40" s="42">
        <v>0</v>
      </c>
      <c r="T40" s="42">
        <v>0</v>
      </c>
      <c r="U40" s="41" t="s">
        <v>59</v>
      </c>
      <c r="V40" s="41"/>
      <c r="W40" s="41" t="s">
        <v>56</v>
      </c>
      <c r="X40" s="41" t="s">
        <v>260</v>
      </c>
      <c r="Y40" s="43">
        <v>43417</v>
      </c>
      <c r="Z40" s="43">
        <v>43412</v>
      </c>
      <c r="AA40" s="41">
        <v>2018</v>
      </c>
      <c r="AB40" s="41" t="s">
        <v>261</v>
      </c>
      <c r="AC40" s="41" t="s">
        <v>262</v>
      </c>
      <c r="AD40" s="41"/>
      <c r="AE40" s="41" t="s">
        <v>139</v>
      </c>
      <c r="AF40" s="41"/>
      <c r="AG40" s="41" t="s">
        <v>140</v>
      </c>
    </row>
    <row r="41" spans="1:33" ht="52.5" x14ac:dyDescent="0.25">
      <c r="A41" s="41" t="s">
        <v>166</v>
      </c>
      <c r="B41" s="41">
        <v>1900131</v>
      </c>
      <c r="C41" s="41">
        <v>1</v>
      </c>
      <c r="D41" s="41" t="s">
        <v>170</v>
      </c>
      <c r="E41" s="41" t="s">
        <v>177</v>
      </c>
      <c r="F41" s="41" t="s">
        <v>245</v>
      </c>
      <c r="G41" s="41">
        <v>6053</v>
      </c>
      <c r="H41" s="41" t="s">
        <v>246</v>
      </c>
      <c r="I41" s="42">
        <v>-83655.02</v>
      </c>
      <c r="J41" s="42">
        <v>0</v>
      </c>
      <c r="K41" s="42">
        <v>0</v>
      </c>
      <c r="L41" s="42">
        <v>0</v>
      </c>
      <c r="M41" s="42">
        <f t="shared" si="0"/>
        <v>0</v>
      </c>
      <c r="N41" s="42">
        <f t="shared" si="2"/>
        <v>-83655.01999999999</v>
      </c>
      <c r="O41" s="42">
        <v>-72703.539999999994</v>
      </c>
      <c r="P41" s="42">
        <v>-583.65</v>
      </c>
      <c r="Q41" s="42">
        <v>-10367.83</v>
      </c>
      <c r="R41" s="42">
        <v>0</v>
      </c>
      <c r="S41" s="42">
        <v>0</v>
      </c>
      <c r="T41" s="42">
        <v>0</v>
      </c>
      <c r="U41" s="41" t="s">
        <v>56</v>
      </c>
      <c r="V41" s="43">
        <v>44278</v>
      </c>
      <c r="W41" s="41" t="s">
        <v>56</v>
      </c>
      <c r="X41" s="41" t="s">
        <v>260</v>
      </c>
      <c r="Y41" s="43">
        <v>43490</v>
      </c>
      <c r="Z41" s="43">
        <v>43489</v>
      </c>
      <c r="AA41" s="41">
        <v>2019</v>
      </c>
      <c r="AB41" s="41" t="s">
        <v>261</v>
      </c>
      <c r="AC41" s="41" t="s">
        <v>262</v>
      </c>
      <c r="AD41" s="41"/>
      <c r="AE41" s="41"/>
      <c r="AF41" s="41"/>
      <c r="AG41" s="41" t="s">
        <v>141</v>
      </c>
    </row>
    <row r="42" spans="1:33" ht="42" x14ac:dyDescent="0.25">
      <c r="A42" s="41" t="s">
        <v>166</v>
      </c>
      <c r="B42" s="41">
        <v>1903068</v>
      </c>
      <c r="C42" s="41">
        <v>1</v>
      </c>
      <c r="D42" s="41" t="s">
        <v>208</v>
      </c>
      <c r="E42" s="41" t="s">
        <v>168</v>
      </c>
      <c r="F42" s="41" t="s">
        <v>229</v>
      </c>
      <c r="G42" s="41">
        <v>1722</v>
      </c>
      <c r="H42" s="41" t="s">
        <v>247</v>
      </c>
      <c r="I42" s="42">
        <v>-120000</v>
      </c>
      <c r="J42" s="42">
        <v>20395.09</v>
      </c>
      <c r="K42" s="42">
        <v>0</v>
      </c>
      <c r="L42" s="42">
        <v>3774.59</v>
      </c>
      <c r="M42" s="42">
        <f t="shared" si="0"/>
        <v>24169.68</v>
      </c>
      <c r="N42" s="42">
        <f t="shared" si="2"/>
        <v>-95830.32</v>
      </c>
      <c r="O42" s="42">
        <v>-79604.91</v>
      </c>
      <c r="P42" s="42">
        <v>0</v>
      </c>
      <c r="Q42" s="42">
        <v>-16225.41</v>
      </c>
      <c r="R42" s="42">
        <v>0</v>
      </c>
      <c r="S42" s="42">
        <v>0</v>
      </c>
      <c r="T42" s="42">
        <v>0</v>
      </c>
      <c r="U42" s="41" t="s">
        <v>59</v>
      </c>
      <c r="V42" s="41"/>
      <c r="W42" s="41" t="s">
        <v>56</v>
      </c>
      <c r="X42" s="41" t="s">
        <v>263</v>
      </c>
      <c r="Y42" s="43">
        <v>43669</v>
      </c>
      <c r="Z42" s="43">
        <v>43665</v>
      </c>
      <c r="AA42" s="41">
        <v>2019</v>
      </c>
      <c r="AB42" s="41" t="s">
        <v>261</v>
      </c>
      <c r="AC42" s="41" t="s">
        <v>262</v>
      </c>
      <c r="AD42" s="41"/>
      <c r="AE42" s="41"/>
      <c r="AF42" s="41"/>
      <c r="AG42" s="41" t="s">
        <v>273</v>
      </c>
    </row>
    <row r="43" spans="1:33" ht="42" x14ac:dyDescent="0.25">
      <c r="A43" s="41" t="s">
        <v>166</v>
      </c>
      <c r="B43" s="41">
        <v>1904960</v>
      </c>
      <c r="C43" s="41">
        <v>1</v>
      </c>
      <c r="D43" s="41" t="s">
        <v>167</v>
      </c>
      <c r="E43" s="41" t="s">
        <v>168</v>
      </c>
      <c r="F43" s="41" t="s">
        <v>229</v>
      </c>
      <c r="G43" s="41">
        <v>1722</v>
      </c>
      <c r="H43" s="41" t="s">
        <v>249</v>
      </c>
      <c r="I43" s="42">
        <v>-187500</v>
      </c>
      <c r="J43" s="42">
        <v>122861.41</v>
      </c>
      <c r="K43" s="42">
        <v>0</v>
      </c>
      <c r="L43" s="42">
        <v>17543.669999999998</v>
      </c>
      <c r="M43" s="42">
        <f t="shared" si="0"/>
        <v>140405.08000000002</v>
      </c>
      <c r="N43" s="42">
        <f t="shared" si="2"/>
        <v>-47094.92</v>
      </c>
      <c r="O43" s="42">
        <v>-34638.589999999997</v>
      </c>
      <c r="P43" s="42">
        <v>0</v>
      </c>
      <c r="Q43" s="42">
        <v>-12456.33</v>
      </c>
      <c r="R43" s="42">
        <v>0</v>
      </c>
      <c r="S43" s="42">
        <v>0</v>
      </c>
      <c r="T43" s="42">
        <v>0</v>
      </c>
      <c r="U43" s="41" t="s">
        <v>59</v>
      </c>
      <c r="V43" s="41"/>
      <c r="W43" s="41" t="s">
        <v>56</v>
      </c>
      <c r="X43" s="41" t="s">
        <v>265</v>
      </c>
      <c r="Y43" s="43">
        <v>43781</v>
      </c>
      <c r="Z43" s="43">
        <v>43778</v>
      </c>
      <c r="AA43" s="41">
        <v>2019</v>
      </c>
      <c r="AB43" s="41" t="s">
        <v>261</v>
      </c>
      <c r="AC43" s="41" t="s">
        <v>262</v>
      </c>
      <c r="AD43" s="41"/>
      <c r="AE43" s="41"/>
      <c r="AF43" s="41"/>
      <c r="AG43" s="41" t="s">
        <v>160</v>
      </c>
    </row>
    <row r="44" spans="1:33" ht="42" x14ac:dyDescent="0.25">
      <c r="A44" s="41" t="s">
        <v>166</v>
      </c>
      <c r="B44" s="41">
        <v>2001121</v>
      </c>
      <c r="C44" s="41">
        <v>1</v>
      </c>
      <c r="D44" s="41" t="s">
        <v>167</v>
      </c>
      <c r="E44" s="41" t="s">
        <v>184</v>
      </c>
      <c r="F44" s="41" t="s">
        <v>250</v>
      </c>
      <c r="G44" s="41">
        <v>6053</v>
      </c>
      <c r="H44" s="41" t="s">
        <v>251</v>
      </c>
      <c r="I44" s="42">
        <v>-1200000</v>
      </c>
      <c r="J44" s="42">
        <v>951324.6</v>
      </c>
      <c r="K44" s="42">
        <v>0</v>
      </c>
      <c r="L44" s="42">
        <v>80064.12</v>
      </c>
      <c r="M44" s="42">
        <f t="shared" si="0"/>
        <v>1031388.72</v>
      </c>
      <c r="N44" s="42">
        <f t="shared" si="2"/>
        <v>-168611.28</v>
      </c>
      <c r="O44" s="42">
        <v>-148675.4</v>
      </c>
      <c r="P44" s="42">
        <v>0</v>
      </c>
      <c r="Q44" s="42">
        <v>-19935.88</v>
      </c>
      <c r="R44" s="42">
        <v>0</v>
      </c>
      <c r="S44" s="42">
        <v>0</v>
      </c>
      <c r="T44" s="42">
        <v>0</v>
      </c>
      <c r="U44" s="41" t="s">
        <v>59</v>
      </c>
      <c r="V44" s="41"/>
      <c r="W44" s="41" t="s">
        <v>56</v>
      </c>
      <c r="X44" s="41" t="s">
        <v>265</v>
      </c>
      <c r="Y44" s="43">
        <v>43915</v>
      </c>
      <c r="Z44" s="43">
        <v>43877</v>
      </c>
      <c r="AA44" s="41">
        <v>2020</v>
      </c>
      <c r="AB44" s="41" t="s">
        <v>261</v>
      </c>
      <c r="AC44" s="41" t="s">
        <v>262</v>
      </c>
      <c r="AD44" s="41"/>
      <c r="AE44" s="41"/>
      <c r="AF44" s="41"/>
      <c r="AG44" s="41" t="s">
        <v>142</v>
      </c>
    </row>
    <row r="45" spans="1:33" ht="42" x14ac:dyDescent="0.25">
      <c r="A45" s="41" t="s">
        <v>166</v>
      </c>
      <c r="B45" s="41">
        <v>2003830</v>
      </c>
      <c r="C45" s="41">
        <v>1</v>
      </c>
      <c r="D45" s="41" t="s">
        <v>167</v>
      </c>
      <c r="E45" s="41" t="s">
        <v>184</v>
      </c>
      <c r="F45" s="41" t="s">
        <v>250</v>
      </c>
      <c r="G45" s="41">
        <v>6053</v>
      </c>
      <c r="H45" s="41" t="s">
        <v>253</v>
      </c>
      <c r="I45" s="42">
        <v>-136850</v>
      </c>
      <c r="J45" s="42">
        <v>85470.07</v>
      </c>
      <c r="K45" s="42">
        <v>0</v>
      </c>
      <c r="L45" s="42">
        <v>13069.37</v>
      </c>
      <c r="M45" s="42">
        <f t="shared" si="0"/>
        <v>98539.44</v>
      </c>
      <c r="N45" s="42">
        <f t="shared" si="2"/>
        <v>-38310.559999999998</v>
      </c>
      <c r="O45" s="42">
        <v>-33879.93</v>
      </c>
      <c r="P45" s="42">
        <v>0</v>
      </c>
      <c r="Q45" s="42">
        <v>-4430.63</v>
      </c>
      <c r="R45" s="42">
        <v>0</v>
      </c>
      <c r="S45" s="42">
        <v>0</v>
      </c>
      <c r="T45" s="42">
        <v>0</v>
      </c>
      <c r="U45" s="41" t="s">
        <v>59</v>
      </c>
      <c r="V45" s="41"/>
      <c r="W45" s="41" t="s">
        <v>56</v>
      </c>
      <c r="X45" s="41" t="s">
        <v>271</v>
      </c>
      <c r="Y45" s="43">
        <v>44097</v>
      </c>
      <c r="Z45" s="43">
        <v>44095</v>
      </c>
      <c r="AA45" s="41">
        <v>2020</v>
      </c>
      <c r="AB45" s="41" t="s">
        <v>261</v>
      </c>
      <c r="AC45" s="41" t="s">
        <v>262</v>
      </c>
      <c r="AD45" s="41"/>
      <c r="AE45" s="41"/>
      <c r="AF45" s="41"/>
      <c r="AG45" s="41" t="s">
        <v>161</v>
      </c>
    </row>
    <row r="46" spans="1:33" ht="42" x14ac:dyDescent="0.25">
      <c r="A46" s="41" t="s">
        <v>166</v>
      </c>
      <c r="B46" s="41">
        <v>2004090</v>
      </c>
      <c r="C46" s="41">
        <v>1</v>
      </c>
      <c r="D46" s="41" t="s">
        <v>172</v>
      </c>
      <c r="E46" s="41" t="s">
        <v>177</v>
      </c>
      <c r="F46" s="41" t="s">
        <v>248</v>
      </c>
      <c r="G46" s="41">
        <v>6053</v>
      </c>
      <c r="H46" s="41" t="s">
        <v>254</v>
      </c>
      <c r="I46" s="42">
        <v>-170445.9</v>
      </c>
      <c r="J46" s="42">
        <v>96903.61</v>
      </c>
      <c r="K46" s="42">
        <v>0</v>
      </c>
      <c r="L46" s="42">
        <v>4621.47</v>
      </c>
      <c r="M46" s="42">
        <f t="shared" si="0"/>
        <v>101525.08</v>
      </c>
      <c r="N46" s="42">
        <f t="shared" si="2"/>
        <v>-68920.819999999992</v>
      </c>
      <c r="O46" s="42">
        <v>-63096.39</v>
      </c>
      <c r="P46" s="42">
        <v>-5367.37</v>
      </c>
      <c r="Q46" s="42">
        <v>-457.06</v>
      </c>
      <c r="R46" s="42">
        <v>0</v>
      </c>
      <c r="S46" s="42">
        <v>0</v>
      </c>
      <c r="T46" s="42">
        <v>0</v>
      </c>
      <c r="U46" s="41" t="s">
        <v>59</v>
      </c>
      <c r="V46" s="41"/>
      <c r="W46" s="41" t="s">
        <v>56</v>
      </c>
      <c r="X46" s="41" t="s">
        <v>272</v>
      </c>
      <c r="Y46" s="43">
        <v>44111</v>
      </c>
      <c r="Z46" s="43">
        <v>44106</v>
      </c>
      <c r="AA46" s="41">
        <v>2020</v>
      </c>
      <c r="AB46" s="41" t="s">
        <v>261</v>
      </c>
      <c r="AC46" s="41" t="s">
        <v>262</v>
      </c>
      <c r="AD46" s="41"/>
      <c r="AE46" s="41"/>
      <c r="AF46" s="41"/>
      <c r="AG46" s="41" t="s">
        <v>274</v>
      </c>
    </row>
    <row r="47" spans="1:33" ht="42" x14ac:dyDescent="0.25">
      <c r="A47" s="41" t="s">
        <v>166</v>
      </c>
      <c r="B47" s="41">
        <v>2100415</v>
      </c>
      <c r="C47" s="41">
        <v>1</v>
      </c>
      <c r="D47" s="41" t="s">
        <v>170</v>
      </c>
      <c r="E47" s="41" t="s">
        <v>174</v>
      </c>
      <c r="F47" s="41" t="s">
        <v>248</v>
      </c>
      <c r="G47" s="41">
        <v>6053</v>
      </c>
      <c r="H47" s="41" t="s">
        <v>255</v>
      </c>
      <c r="I47" s="42">
        <v>-265000</v>
      </c>
      <c r="J47" s="42">
        <v>63264.480000000003</v>
      </c>
      <c r="K47" s="42">
        <v>0</v>
      </c>
      <c r="L47" s="42">
        <v>21664.78</v>
      </c>
      <c r="M47" s="42">
        <f t="shared" si="0"/>
        <v>84929.260000000009</v>
      </c>
      <c r="N47" s="42">
        <f t="shared" si="2"/>
        <v>-180070.74</v>
      </c>
      <c r="O47" s="42">
        <v>-171735.52</v>
      </c>
      <c r="P47" s="42">
        <v>0</v>
      </c>
      <c r="Q47" s="42">
        <v>-8335.2199999999993</v>
      </c>
      <c r="R47" s="42">
        <v>0</v>
      </c>
      <c r="S47" s="42">
        <v>0</v>
      </c>
      <c r="T47" s="42">
        <v>0</v>
      </c>
      <c r="U47" s="41" t="s">
        <v>59</v>
      </c>
      <c r="V47" s="41"/>
      <c r="W47" s="41" t="s">
        <v>56</v>
      </c>
      <c r="X47" s="41" t="s">
        <v>263</v>
      </c>
      <c r="Y47" s="43">
        <v>44237</v>
      </c>
      <c r="Z47" s="43">
        <v>44233</v>
      </c>
      <c r="AA47" s="41">
        <v>2021</v>
      </c>
      <c r="AB47" s="41" t="s">
        <v>261</v>
      </c>
      <c r="AC47" s="41" t="s">
        <v>262</v>
      </c>
      <c r="AD47" s="41"/>
      <c r="AE47" s="41"/>
      <c r="AF47" s="41"/>
      <c r="AG47" s="41" t="s">
        <v>162</v>
      </c>
    </row>
    <row r="48" spans="1:33" ht="42" x14ac:dyDescent="0.25">
      <c r="A48" s="41" t="s">
        <v>166</v>
      </c>
      <c r="B48" s="41">
        <v>2103031</v>
      </c>
      <c r="C48" s="41">
        <v>1</v>
      </c>
      <c r="D48" s="41" t="s">
        <v>188</v>
      </c>
      <c r="E48" s="41" t="s">
        <v>171</v>
      </c>
      <c r="F48" s="41" t="s">
        <v>252</v>
      </c>
      <c r="G48" s="41">
        <v>1725</v>
      </c>
      <c r="H48" s="41" t="s">
        <v>256</v>
      </c>
      <c r="I48" s="42">
        <v>-165585.29999999999</v>
      </c>
      <c r="J48" s="42">
        <v>127250</v>
      </c>
      <c r="K48" s="42">
        <v>0</v>
      </c>
      <c r="L48" s="42">
        <v>19422.93</v>
      </c>
      <c r="M48" s="42">
        <f t="shared" si="0"/>
        <v>146672.93</v>
      </c>
      <c r="N48" s="42">
        <f t="shared" si="2"/>
        <v>-18912.37</v>
      </c>
      <c r="O48" s="42">
        <v>-15835.3</v>
      </c>
      <c r="P48" s="42">
        <v>0</v>
      </c>
      <c r="Q48" s="42">
        <v>-3077.07</v>
      </c>
      <c r="R48" s="42">
        <v>0</v>
      </c>
      <c r="S48" s="42">
        <v>0</v>
      </c>
      <c r="T48" s="42">
        <v>0</v>
      </c>
      <c r="U48" s="41" t="s">
        <v>59</v>
      </c>
      <c r="V48" s="41"/>
      <c r="W48" s="41" t="s">
        <v>56</v>
      </c>
      <c r="X48" s="41" t="s">
        <v>260</v>
      </c>
      <c r="Y48" s="43">
        <v>44397</v>
      </c>
      <c r="Z48" s="43">
        <v>44393</v>
      </c>
      <c r="AA48" s="41">
        <v>2021</v>
      </c>
      <c r="AB48" s="41" t="s">
        <v>261</v>
      </c>
      <c r="AC48" s="41" t="s">
        <v>262</v>
      </c>
      <c r="AD48" s="41"/>
      <c r="AE48" s="41"/>
      <c r="AF48" s="41"/>
      <c r="AG48" s="41" t="s">
        <v>275</v>
      </c>
    </row>
    <row r="49" spans="1:33" ht="42" x14ac:dyDescent="0.25">
      <c r="A49" s="41" t="s">
        <v>166</v>
      </c>
      <c r="B49" s="41">
        <v>2103452</v>
      </c>
      <c r="C49" s="41">
        <v>1</v>
      </c>
      <c r="D49" s="41" t="s">
        <v>167</v>
      </c>
      <c r="E49" s="41" t="s">
        <v>177</v>
      </c>
      <c r="F49" s="41" t="s">
        <v>257</v>
      </c>
      <c r="G49" s="41">
        <v>7001</v>
      </c>
      <c r="H49" s="41" t="s">
        <v>258</v>
      </c>
      <c r="I49" s="42">
        <v>-107000</v>
      </c>
      <c r="J49" s="42">
        <v>70894.2</v>
      </c>
      <c r="K49" s="42">
        <v>0</v>
      </c>
      <c r="L49" s="42">
        <v>3792.52</v>
      </c>
      <c r="M49" s="42">
        <f t="shared" si="0"/>
        <v>74686.720000000001</v>
      </c>
      <c r="N49" s="42">
        <f t="shared" si="2"/>
        <v>-32313.279999999999</v>
      </c>
      <c r="O49" s="42">
        <v>-26105.8</v>
      </c>
      <c r="P49" s="42">
        <v>0</v>
      </c>
      <c r="Q49" s="42">
        <v>-6207.48</v>
      </c>
      <c r="R49" s="42">
        <v>0</v>
      </c>
      <c r="S49" s="42">
        <v>0</v>
      </c>
      <c r="T49" s="42">
        <v>0</v>
      </c>
      <c r="U49" s="41" t="s">
        <v>59</v>
      </c>
      <c r="V49" s="41"/>
      <c r="W49" s="41" t="s">
        <v>56</v>
      </c>
      <c r="X49" s="41" t="s">
        <v>260</v>
      </c>
      <c r="Y49" s="43">
        <v>44421</v>
      </c>
      <c r="Z49" s="43">
        <v>44364</v>
      </c>
      <c r="AA49" s="41">
        <v>2021</v>
      </c>
      <c r="AB49" s="41" t="s">
        <v>261</v>
      </c>
      <c r="AC49" s="41" t="s">
        <v>262</v>
      </c>
      <c r="AD49" s="41"/>
      <c r="AE49" s="41"/>
      <c r="AF49" s="41"/>
      <c r="AG49" s="41" t="s">
        <v>276</v>
      </c>
    </row>
    <row r="50" spans="1:33" ht="42" x14ac:dyDescent="0.25">
      <c r="A50" s="41" t="s">
        <v>166</v>
      </c>
      <c r="B50" s="41">
        <v>2106051</v>
      </c>
      <c r="C50" s="41">
        <v>1</v>
      </c>
      <c r="D50" s="41" t="s">
        <v>176</v>
      </c>
      <c r="E50" s="41" t="s">
        <v>184</v>
      </c>
      <c r="F50" s="41" t="s">
        <v>250</v>
      </c>
      <c r="G50" s="41">
        <v>6053</v>
      </c>
      <c r="H50" s="41" t="s">
        <v>259</v>
      </c>
      <c r="I50" s="42">
        <v>-108000</v>
      </c>
      <c r="J50" s="42">
        <v>95280.38</v>
      </c>
      <c r="K50" s="42">
        <v>0</v>
      </c>
      <c r="L50" s="42">
        <v>2952.17</v>
      </c>
      <c r="M50" s="42">
        <f t="shared" si="0"/>
        <v>98232.55</v>
      </c>
      <c r="N50" s="42">
        <f t="shared" si="2"/>
        <v>-9767.4500000000007</v>
      </c>
      <c r="O50" s="42">
        <v>-4719.62</v>
      </c>
      <c r="P50" s="42">
        <v>0</v>
      </c>
      <c r="Q50" s="42">
        <v>-5047.83</v>
      </c>
      <c r="R50" s="42">
        <v>0</v>
      </c>
      <c r="S50" s="42">
        <v>0</v>
      </c>
      <c r="T50" s="42">
        <v>0</v>
      </c>
      <c r="U50" s="41" t="s">
        <v>59</v>
      </c>
      <c r="V50" s="41"/>
      <c r="W50" s="41" t="s">
        <v>56</v>
      </c>
      <c r="X50" s="41" t="s">
        <v>272</v>
      </c>
      <c r="Y50" s="43">
        <v>44566</v>
      </c>
      <c r="Z50" s="43">
        <v>44446</v>
      </c>
      <c r="AA50" s="41">
        <v>2021</v>
      </c>
      <c r="AB50" s="41" t="s">
        <v>261</v>
      </c>
      <c r="AC50" s="41" t="s">
        <v>262</v>
      </c>
      <c r="AD50" s="41"/>
      <c r="AE50" s="41"/>
      <c r="AF50" s="41"/>
      <c r="AG50" s="41" t="s">
        <v>277</v>
      </c>
    </row>
    <row r="51" spans="1:33" ht="42" x14ac:dyDescent="0.25">
      <c r="A51" s="41" t="s">
        <v>166</v>
      </c>
      <c r="B51" s="41">
        <v>1803724</v>
      </c>
      <c r="C51" s="41">
        <v>1</v>
      </c>
      <c r="D51" s="41" t="s">
        <v>167</v>
      </c>
      <c r="E51" s="41" t="s">
        <v>168</v>
      </c>
      <c r="F51" s="41" t="s">
        <v>229</v>
      </c>
      <c r="G51" s="41">
        <v>1722</v>
      </c>
      <c r="H51" s="41" t="s">
        <v>242</v>
      </c>
      <c r="I51" s="42">
        <v>-50000</v>
      </c>
      <c r="J51" s="42">
        <v>2510.23</v>
      </c>
      <c r="K51" s="42">
        <v>0</v>
      </c>
      <c r="L51" s="42">
        <v>4091.78</v>
      </c>
      <c r="M51" s="42">
        <f t="shared" ref="M51:M52" si="3">SUM(J51:L51)</f>
        <v>6602.01</v>
      </c>
      <c r="N51" s="42">
        <f t="shared" si="2"/>
        <v>-43397.99</v>
      </c>
      <c r="O51" s="42">
        <v>-27489.77</v>
      </c>
      <c r="P51" s="42">
        <v>0</v>
      </c>
      <c r="Q51" s="42">
        <v>-15908.22</v>
      </c>
      <c r="R51" s="42">
        <v>0</v>
      </c>
      <c r="S51" s="42">
        <v>0</v>
      </c>
      <c r="T51" s="42">
        <v>0</v>
      </c>
      <c r="U51" s="41" t="s">
        <v>59</v>
      </c>
      <c r="V51" s="41"/>
      <c r="W51" s="41" t="s">
        <v>56</v>
      </c>
      <c r="X51" s="41" t="s">
        <v>271</v>
      </c>
      <c r="Y51" s="43">
        <v>43370</v>
      </c>
      <c r="Z51" s="43">
        <v>43370</v>
      </c>
      <c r="AA51" s="41">
        <v>2018</v>
      </c>
      <c r="AB51" s="41" t="s">
        <v>261</v>
      </c>
      <c r="AC51" s="41" t="s">
        <v>262</v>
      </c>
      <c r="AD51" s="41"/>
      <c r="AE51" s="41" t="s">
        <v>137</v>
      </c>
      <c r="AF51" s="41"/>
      <c r="AG51" s="41" t="s">
        <v>138</v>
      </c>
    </row>
    <row r="52" spans="1:33" ht="42" x14ac:dyDescent="0.25">
      <c r="A52" s="41" t="s">
        <v>166</v>
      </c>
      <c r="B52" s="41">
        <v>1704721</v>
      </c>
      <c r="C52" s="41">
        <v>1</v>
      </c>
      <c r="D52" s="41" t="s">
        <v>179</v>
      </c>
      <c r="E52" s="41" t="s">
        <v>168</v>
      </c>
      <c r="F52" s="41" t="s">
        <v>229</v>
      </c>
      <c r="G52" s="41">
        <v>1722</v>
      </c>
      <c r="H52" s="41" t="s">
        <v>278</v>
      </c>
      <c r="I52" s="42">
        <v>0</v>
      </c>
      <c r="J52" s="42">
        <v>-18070.66</v>
      </c>
      <c r="K52" s="42">
        <v>0</v>
      </c>
      <c r="L52" s="42">
        <v>7083.03</v>
      </c>
      <c r="M52" s="42">
        <f t="shared" si="3"/>
        <v>-10987.630000000001</v>
      </c>
      <c r="N52" s="42">
        <f t="shared" si="2"/>
        <v>-10987.630000000001</v>
      </c>
      <c r="O52" s="42">
        <v>-932.11</v>
      </c>
      <c r="P52" s="42">
        <v>0</v>
      </c>
      <c r="Q52" s="42">
        <v>-10055.52</v>
      </c>
      <c r="R52" s="42">
        <v>0</v>
      </c>
      <c r="S52" s="42">
        <v>0</v>
      </c>
      <c r="T52" s="42">
        <v>0</v>
      </c>
      <c r="U52" s="41" t="s">
        <v>59</v>
      </c>
      <c r="V52" s="41"/>
      <c r="W52" s="41" t="s">
        <v>56</v>
      </c>
      <c r="X52" s="41" t="s">
        <v>272</v>
      </c>
      <c r="Y52" s="43">
        <v>43098</v>
      </c>
      <c r="Z52" s="43">
        <v>43090</v>
      </c>
      <c r="AA52" s="41">
        <v>2017</v>
      </c>
      <c r="AB52" s="41" t="s">
        <v>261</v>
      </c>
      <c r="AC52" s="41" t="s">
        <v>262</v>
      </c>
      <c r="AD52" s="41"/>
      <c r="AE52" s="41" t="s">
        <v>149</v>
      </c>
      <c r="AF52" s="41" t="s">
        <v>147</v>
      </c>
      <c r="AG52" s="41" t="s">
        <v>148</v>
      </c>
    </row>
    <row r="53" spans="1:33" ht="42" x14ac:dyDescent="0.25">
      <c r="A53" s="41" t="s">
        <v>166</v>
      </c>
      <c r="B53" s="41">
        <v>2201971</v>
      </c>
      <c r="C53" s="41">
        <v>1</v>
      </c>
      <c r="D53" s="41" t="s">
        <v>176</v>
      </c>
      <c r="E53" s="41" t="s">
        <v>168</v>
      </c>
      <c r="F53" s="41" t="s">
        <v>229</v>
      </c>
      <c r="G53" s="41">
        <v>1722</v>
      </c>
      <c r="H53" s="41" t="s">
        <v>227</v>
      </c>
      <c r="I53" s="42">
        <v>-110000</v>
      </c>
      <c r="J53" s="42">
        <v>110000</v>
      </c>
      <c r="K53" s="42">
        <v>0</v>
      </c>
      <c r="L53" s="42">
        <v>0</v>
      </c>
      <c r="M53" s="42">
        <f>SUM(J53:L53)</f>
        <v>110000</v>
      </c>
      <c r="N53" s="42">
        <f>SUM(O53:Q53)</f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1" t="s">
        <v>59</v>
      </c>
      <c r="V53" s="41"/>
      <c r="W53" s="41" t="s">
        <v>56</v>
      </c>
      <c r="X53" s="41" t="s">
        <v>272</v>
      </c>
      <c r="Y53" s="43">
        <v>44691</v>
      </c>
      <c r="Z53" s="43">
        <v>44688</v>
      </c>
      <c r="AA53" s="41">
        <v>2022</v>
      </c>
      <c r="AB53" s="41" t="s">
        <v>261</v>
      </c>
      <c r="AC53" s="41" t="s">
        <v>262</v>
      </c>
      <c r="AD53" s="41"/>
      <c r="AE53" s="41"/>
      <c r="AF53" s="41"/>
      <c r="AG53" s="41" t="s">
        <v>62</v>
      </c>
    </row>
  </sheetData>
  <autoFilter ref="A1:AH52" xr:uid="{7270CDD5-01AB-4F13-96F3-91DCF554927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Driehoeken</vt:lpstr>
      <vt:lpstr>Specificatie schades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</dc:creator>
  <cp:lastModifiedBy>Pierre Tol</cp:lastModifiedBy>
  <cp:lastPrinted>2018-07-23T11:39:34Z</cp:lastPrinted>
  <dcterms:created xsi:type="dcterms:W3CDTF">2016-10-18T06:06:42Z</dcterms:created>
  <dcterms:modified xsi:type="dcterms:W3CDTF">2022-08-30T09:58:17Z</dcterms:modified>
</cp:coreProperties>
</file>